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455" tabRatio="576"/>
  </bookViews>
  <sheets>
    <sheet name="پیوست1" sheetId="8" r:id="rId1"/>
    <sheet name="پیوست2" sheetId="4" r:id="rId2"/>
    <sheet name="پیوست3" sheetId="9" r:id="rId3"/>
    <sheet name="پیوست 4" sheetId="12" r:id="rId4"/>
    <sheet name="پیوست 5" sheetId="13" r:id="rId5"/>
    <sheet name="سایر صندوقهای سرمایه گذاری" sheetId="14" r:id="rId6"/>
  </sheets>
  <definedNames>
    <definedName name="_xlnm._FilterDatabase" localSheetId="3" hidden="1">'پیوست 4'!$C$1:$T$173</definedName>
    <definedName name="_xlnm._FilterDatabase" localSheetId="4" hidden="1">'پیوست 5'!$AI$4:$AI$45</definedName>
    <definedName name="_xlnm._FilterDatabase" localSheetId="0" hidden="1">پیوست1!$C$3:$AH$174</definedName>
    <definedName name="_xlnm._FilterDatabase" localSheetId="1" hidden="1">پیوست2!$A$1:$V$175</definedName>
    <definedName name="_xlnm._FilterDatabase" localSheetId="2" hidden="1">پیوست3!$C$72:$Q$83</definedName>
    <definedName name="_xlnm._FilterDatabase" localSheetId="5" hidden="1">'سایر صندوقهای سرمایه گذاری'!$A$4:$H$4</definedName>
    <definedName name="_xlnm.Print_Area" localSheetId="3">'پیوست 4'!$D$1:$M$173</definedName>
    <definedName name="_xlnm.Print_Area" localSheetId="4">'پیوست 5'!$C$1:$W$52</definedName>
    <definedName name="_xlnm.Print_Area" localSheetId="0">پیوست1!$D$1:$W$176</definedName>
    <definedName name="_xlnm.Print_Area" localSheetId="1">پیوست2!$C$1:$J$173</definedName>
    <definedName name="_xlnm.Print_Area" localSheetId="2">پیوست3!$B$1:$Q$174</definedName>
    <definedName name="_xlnm.Print_Area" localSheetId="5">'سایر صندوقهای سرمایه گذاری'!$A$1:$H$21</definedName>
    <definedName name="_xlnm.Print_Titles" localSheetId="3">'پیوست 4'!$1:$3</definedName>
    <definedName name="_xlnm.Print_Titles" localSheetId="4">'پیوست 5'!$1:$4</definedName>
    <definedName name="_xlnm.Print_Titles" localSheetId="0">پیوست1!$1:$4</definedName>
    <definedName name="_xlnm.Print_Titles" localSheetId="1">پیوست2!$1:$3</definedName>
    <definedName name="_xlnm.Print_Titles" localSheetId="2">پیوست3!$1:$4</definedName>
    <definedName name="_xlnm.Print_Titles" localSheetId="5">'سایر صندوقهای سرمایه گذاری'!$1:$4</definedName>
  </definedNames>
  <calcPr calcId="162913"/>
</workbook>
</file>

<file path=xl/calcChain.xml><?xml version="1.0" encoding="utf-8"?>
<calcChain xmlns="http://schemas.openxmlformats.org/spreadsheetml/2006/main">
  <c r="E84" i="4" l="1"/>
  <c r="M85" i="8"/>
  <c r="J85" i="8"/>
  <c r="W18" i="13" l="1"/>
  <c r="V6" i="13"/>
  <c r="U6" i="13"/>
  <c r="W6" i="13"/>
  <c r="V10" i="13"/>
  <c r="U10" i="13"/>
  <c r="W10" i="13"/>
  <c r="V14" i="13"/>
  <c r="U14" i="13"/>
  <c r="W14" i="13"/>
  <c r="U22" i="13"/>
  <c r="W22" i="13"/>
  <c r="V22" i="13"/>
  <c r="W30" i="13"/>
  <c r="V30" i="13"/>
  <c r="U30" i="13"/>
  <c r="V18" i="13"/>
  <c r="U18" i="13"/>
  <c r="U26" i="13"/>
  <c r="W26" i="13"/>
  <c r="V26" i="13"/>
  <c r="V34" i="13"/>
  <c r="U34" i="13"/>
  <c r="W34" i="13"/>
  <c r="W41" i="13"/>
  <c r="V41" i="13"/>
  <c r="U41" i="13"/>
  <c r="U5" i="13"/>
  <c r="W5" i="13"/>
  <c r="V5" i="13"/>
  <c r="U9" i="13"/>
  <c r="W9" i="13"/>
  <c r="V9" i="13"/>
  <c r="U13" i="13"/>
  <c r="W13" i="13"/>
  <c r="U17" i="13"/>
  <c r="W17" i="13"/>
  <c r="V17" i="13"/>
  <c r="W21" i="13"/>
  <c r="V21" i="13"/>
  <c r="U21" i="13"/>
  <c r="W25" i="13"/>
  <c r="V25" i="13"/>
  <c r="U33" i="13"/>
  <c r="W33" i="13"/>
  <c r="V40" i="13"/>
  <c r="U40" i="13"/>
  <c r="V44" i="13"/>
  <c r="U44" i="13"/>
  <c r="W44" i="13"/>
  <c r="U25" i="13"/>
  <c r="W8" i="13"/>
  <c r="V8" i="13"/>
  <c r="W12" i="13"/>
  <c r="V12" i="13"/>
  <c r="U12" i="13"/>
  <c r="W16" i="13"/>
  <c r="V16" i="13"/>
  <c r="U16" i="13"/>
  <c r="W20" i="13"/>
  <c r="V20" i="13"/>
  <c r="U20" i="13"/>
  <c r="W24" i="13"/>
  <c r="V24" i="13"/>
  <c r="U24" i="13"/>
  <c r="W32" i="13"/>
  <c r="V32" i="13"/>
  <c r="U32" i="13"/>
  <c r="U39" i="13"/>
  <c r="W39" i="13"/>
  <c r="V39" i="13"/>
  <c r="U43" i="13"/>
  <c r="W43" i="13"/>
  <c r="V43" i="13"/>
  <c r="U8" i="13"/>
  <c r="V33" i="13"/>
  <c r="W7" i="13"/>
  <c r="V7" i="13"/>
  <c r="U7" i="13"/>
  <c r="W11" i="13"/>
  <c r="V11" i="13"/>
  <c r="U11" i="13"/>
  <c r="W15" i="13"/>
  <c r="V15" i="13"/>
  <c r="U15" i="13"/>
  <c r="V23" i="13"/>
  <c r="U23" i="13"/>
  <c r="W23" i="13"/>
  <c r="V27" i="13"/>
  <c r="U27" i="13"/>
  <c r="W27" i="13"/>
  <c r="W35" i="13"/>
  <c r="V35" i="13"/>
  <c r="U35" i="13"/>
  <c r="W38" i="13"/>
  <c r="V38" i="13"/>
  <c r="U38" i="13"/>
  <c r="W42" i="13"/>
  <c r="V42" i="13"/>
  <c r="U42" i="13"/>
  <c r="W46" i="13"/>
  <c r="V46" i="13"/>
  <c r="U46" i="13"/>
  <c r="V13" i="13"/>
  <c r="W40" i="13"/>
  <c r="T43" i="13"/>
  <c r="T39" i="13"/>
  <c r="T35" i="13"/>
  <c r="T16" i="13" l="1"/>
  <c r="T18" i="13"/>
  <c r="Q7" i="13"/>
  <c r="Q11" i="13"/>
  <c r="Q13" i="13"/>
  <c r="Q15" i="13"/>
  <c r="Q19" i="13"/>
  <c r="T15" i="13"/>
  <c r="T47" i="13"/>
  <c r="Q16" i="13"/>
  <c r="T10" i="13"/>
  <c r="T14" i="13"/>
  <c r="T26" i="13"/>
  <c r="T40" i="13"/>
  <c r="Q47" i="13"/>
  <c r="T20" i="13"/>
  <c r="T22" i="13"/>
  <c r="T36" i="13"/>
  <c r="T44" i="13"/>
  <c r="T46" i="13"/>
  <c r="T48" i="13"/>
  <c r="Q6" i="13"/>
  <c r="Q10" i="13"/>
  <c r="Q26" i="13"/>
  <c r="Q46" i="13"/>
  <c r="Q40" i="13"/>
  <c r="Q48" i="13"/>
  <c r="T38" i="13"/>
  <c r="Q32" i="13"/>
  <c r="T9" i="13"/>
  <c r="T13" i="13"/>
  <c r="Q36" i="13"/>
  <c r="Q23" i="13"/>
  <c r="Q27" i="13"/>
  <c r="Q29" i="13"/>
  <c r="Q31" i="13"/>
  <c r="Q35" i="13"/>
  <c r="Q37" i="13"/>
  <c r="Q39" i="13"/>
  <c r="Q41" i="13"/>
  <c r="Q43" i="13"/>
  <c r="Q28" i="13"/>
  <c r="Q12" i="13"/>
  <c r="T19" i="13"/>
  <c r="T25" i="13"/>
  <c r="T29" i="13"/>
  <c r="T33" i="13"/>
  <c r="T6" i="13"/>
  <c r="Q22" i="13"/>
  <c r="T7" i="13"/>
  <c r="Q20" i="13"/>
  <c r="T23" i="13"/>
  <c r="Q33" i="13"/>
  <c r="T42" i="13"/>
  <c r="Q44" i="13"/>
  <c r="Q17" i="13"/>
  <c r="Q8" i="13"/>
  <c r="T11" i="13"/>
  <c r="Q24" i="13"/>
  <c r="T27" i="13"/>
  <c r="T8" i="13"/>
  <c r="Q14" i="13"/>
  <c r="T17" i="13"/>
  <c r="Q21" i="13"/>
  <c r="T24" i="13"/>
  <c r="Q30" i="13"/>
  <c r="T31" i="13"/>
  <c r="T37" i="13"/>
  <c r="Q45" i="13"/>
  <c r="Q34" i="13"/>
  <c r="T41" i="13"/>
  <c r="Q49" i="13"/>
  <c r="Q9" i="13"/>
  <c r="T12" i="13"/>
  <c r="Q18" i="13"/>
  <c r="T21" i="13"/>
  <c r="Q25" i="13"/>
  <c r="T28" i="13"/>
  <c r="T30" i="13"/>
  <c r="Q38" i="13"/>
  <c r="T45" i="13"/>
  <c r="T32" i="13"/>
  <c r="T34" i="13"/>
  <c r="Q42" i="13"/>
  <c r="T49" i="13"/>
  <c r="AK50" i="13" l="1"/>
  <c r="AJ50" i="13"/>
  <c r="AI50" i="13"/>
  <c r="AH50" i="13"/>
  <c r="AG50" i="13"/>
  <c r="AF50" i="13"/>
  <c r="AE50" i="13"/>
  <c r="I50" i="13"/>
  <c r="P83" i="4"/>
  <c r="I85" i="8" l="1"/>
  <c r="R50" i="13" l="1"/>
  <c r="D85" i="9"/>
  <c r="S50" i="13"/>
  <c r="O85" i="9"/>
  <c r="E85" i="9"/>
  <c r="P50" i="13"/>
  <c r="H85" i="9"/>
  <c r="I85" i="9"/>
  <c r="L85" i="9"/>
  <c r="E173" i="9"/>
  <c r="P85" i="9"/>
  <c r="M85" i="9"/>
  <c r="O50" i="13"/>
  <c r="H173" i="9"/>
  <c r="I173" i="9"/>
  <c r="L173" i="9"/>
  <c r="M173" i="9"/>
  <c r="O173" i="9"/>
  <c r="P173" i="9"/>
  <c r="D173" i="9"/>
  <c r="E106" i="9"/>
  <c r="H106" i="9"/>
  <c r="I106" i="9"/>
  <c r="L106" i="9"/>
  <c r="M106" i="9"/>
  <c r="O106" i="9"/>
  <c r="P106" i="9"/>
  <c r="D106" i="9"/>
  <c r="F105" i="4"/>
  <c r="G105" i="4"/>
  <c r="H105" i="4"/>
  <c r="I105" i="4"/>
  <c r="J105" i="4"/>
  <c r="I172" i="12"/>
  <c r="I105" i="12"/>
  <c r="I84" i="12"/>
  <c r="X50" i="13"/>
  <c r="Y50" i="13"/>
  <c r="Z50" i="13"/>
  <c r="AA50" i="13"/>
  <c r="W94" i="8" l="1"/>
  <c r="AA83" i="8" l="1"/>
  <c r="F57" i="9" l="1"/>
  <c r="N57" i="9"/>
  <c r="J57" i="9"/>
  <c r="G57" i="9"/>
  <c r="Q57" i="9"/>
  <c r="K57" i="9"/>
  <c r="R42" i="4" l="1"/>
  <c r="S42" i="4" s="1"/>
  <c r="T42" i="4" s="1"/>
  <c r="P42" i="4"/>
  <c r="R50" i="4"/>
  <c r="S50" i="4" s="1"/>
  <c r="T50" i="4" s="1"/>
  <c r="U50" i="4" l="1"/>
  <c r="U55" i="4"/>
  <c r="U42" i="4"/>
  <c r="W169" i="8" l="1"/>
  <c r="W166" i="8"/>
  <c r="W161" i="8"/>
  <c r="W159" i="8"/>
  <c r="W157" i="8"/>
  <c r="W140" i="8"/>
  <c r="W128" i="8"/>
  <c r="W120" i="8"/>
  <c r="W118" i="8"/>
  <c r="W116" i="8"/>
  <c r="W112" i="8"/>
  <c r="W110" i="8"/>
  <c r="W95" i="8"/>
  <c r="W88" i="8"/>
  <c r="W87" i="8"/>
  <c r="W78" i="8"/>
  <c r="W75" i="8"/>
  <c r="W69" i="8"/>
  <c r="W58" i="8"/>
  <c r="W55" i="8"/>
  <c r="W52" i="8"/>
  <c r="W50" i="8"/>
  <c r="W48" i="8"/>
  <c r="W44" i="8"/>
  <c r="W41" i="8"/>
  <c r="W38" i="8"/>
  <c r="W33" i="8"/>
  <c r="W27" i="8"/>
  <c r="W24" i="8"/>
  <c r="W19" i="8"/>
  <c r="W17" i="8"/>
  <c r="W11" i="8"/>
  <c r="W68" i="8" l="1"/>
  <c r="W16" i="8"/>
  <c r="W122" i="8"/>
  <c r="W121" i="8"/>
  <c r="W100" i="8"/>
  <c r="W163" i="8"/>
  <c r="W54" i="8"/>
  <c r="W26" i="8"/>
  <c r="W99" i="8"/>
  <c r="W134" i="8"/>
  <c r="W135" i="8"/>
  <c r="W138" i="8"/>
  <c r="W7" i="8"/>
  <c r="W139" i="8"/>
  <c r="W141" i="8"/>
  <c r="I173" i="8" l="1"/>
  <c r="G18" i="9" l="1"/>
  <c r="K18" i="9"/>
  <c r="N18" i="9"/>
  <c r="Q18" i="9"/>
  <c r="G55" i="9"/>
  <c r="K55" i="9"/>
  <c r="N55" i="9"/>
  <c r="Q55" i="9"/>
  <c r="F55" i="9"/>
  <c r="J55" i="9"/>
  <c r="F18" i="9"/>
  <c r="J18" i="9"/>
  <c r="K56" i="9" l="1"/>
  <c r="F56" i="9"/>
  <c r="Q56" i="9"/>
  <c r="N56" i="9"/>
  <c r="J56" i="9"/>
  <c r="G56" i="9"/>
  <c r="V175" i="4"/>
  <c r="V174" i="4"/>
  <c r="P55" i="4"/>
  <c r="P50" i="4"/>
  <c r="AD81" i="8" l="1"/>
  <c r="AE81" i="8"/>
  <c r="AA81" i="8"/>
  <c r="P51" i="4" l="1"/>
  <c r="F58" i="9" l="1"/>
  <c r="N58" i="9"/>
  <c r="J58" i="9"/>
  <c r="G58" i="9"/>
  <c r="Q58" i="9"/>
  <c r="K58" i="9"/>
  <c r="U22" i="4" l="1"/>
  <c r="Q84" i="4" l="1"/>
  <c r="Q105" i="4"/>
  <c r="AE172" i="8" l="1"/>
  <c r="AD172" i="8"/>
  <c r="J143" i="9" l="1"/>
  <c r="U106" i="4"/>
  <c r="N143" i="9"/>
  <c r="K143" i="9"/>
  <c r="F143" i="9"/>
  <c r="AA172" i="8"/>
  <c r="P106" i="4"/>
  <c r="Q143" i="9"/>
  <c r="G143" i="9"/>
  <c r="U67" i="4" l="1"/>
  <c r="U25" i="4"/>
  <c r="U48" i="4"/>
  <c r="U51" i="4"/>
  <c r="U68" i="4"/>
  <c r="U46" i="4"/>
  <c r="U8" i="4"/>
  <c r="U12" i="4"/>
  <c r="U37" i="4"/>
  <c r="U61" i="4"/>
  <c r="U40" i="4"/>
  <c r="U44" i="4"/>
  <c r="U15" i="4"/>
  <c r="U7" i="4"/>
  <c r="U20" i="4"/>
  <c r="U41" i="4"/>
  <c r="U10" i="4"/>
  <c r="U21" i="4"/>
  <c r="U77" i="4"/>
  <c r="U18" i="4"/>
  <c r="U16" i="4"/>
  <c r="U30" i="4"/>
  <c r="U23" i="4"/>
  <c r="U81" i="4"/>
  <c r="U27" i="4"/>
  <c r="U74" i="4"/>
  <c r="U76" i="4"/>
  <c r="U72" i="4"/>
  <c r="U57" i="4"/>
  <c r="U60" i="4"/>
  <c r="U24" i="4"/>
  <c r="U38" i="4"/>
  <c r="U70" i="4"/>
  <c r="U53" i="4"/>
  <c r="U63" i="4"/>
  <c r="U75" i="4"/>
  <c r="U17" i="4"/>
  <c r="U139" i="4"/>
  <c r="U87" i="4"/>
  <c r="U92" i="4"/>
  <c r="U91" i="4"/>
  <c r="U99" i="4"/>
  <c r="U90" i="4"/>
  <c r="U96" i="4"/>
  <c r="U95" i="4"/>
  <c r="U103" i="4"/>
  <c r="U85" i="4"/>
  <c r="U124" i="4"/>
  <c r="U115" i="4"/>
  <c r="U153" i="4"/>
  <c r="U172" i="4"/>
  <c r="U174" i="4"/>
  <c r="U105" i="4"/>
  <c r="U173" i="4"/>
  <c r="U84" i="4"/>
  <c r="U175" i="4"/>
  <c r="U43" i="4"/>
  <c r="U82" i="4"/>
  <c r="U31" i="4"/>
  <c r="U4" i="4"/>
  <c r="U35" i="4"/>
  <c r="U5" i="4"/>
  <c r="U69" i="4"/>
  <c r="U45" i="4"/>
  <c r="U64" i="4"/>
  <c r="U39" i="4"/>
  <c r="U9" i="4"/>
  <c r="U34" i="4"/>
  <c r="U13" i="4"/>
  <c r="U47" i="4"/>
  <c r="U56" i="4"/>
  <c r="U59" i="4"/>
  <c r="U80" i="4"/>
  <c r="U28" i="4"/>
  <c r="U14" i="4"/>
  <c r="U26" i="4"/>
  <c r="U32" i="4"/>
  <c r="U58" i="4"/>
  <c r="U78" i="4"/>
  <c r="U54" i="4"/>
  <c r="U49" i="4"/>
  <c r="U11" i="4"/>
  <c r="U62" i="4"/>
  <c r="U66" i="4"/>
  <c r="U19" i="4"/>
  <c r="U65" i="4"/>
  <c r="U52" i="4"/>
  <c r="U36" i="4"/>
  <c r="U71" i="4"/>
  <c r="U29" i="4"/>
  <c r="U33" i="4"/>
  <c r="U79" i="4"/>
  <c r="U101" i="4"/>
  <c r="U89" i="4"/>
  <c r="U100" i="4"/>
  <c r="U98" i="4"/>
  <c r="U97" i="4"/>
  <c r="U94" i="4"/>
  <c r="U102" i="4"/>
  <c r="U93" i="4"/>
  <c r="U86" i="4"/>
  <c r="U88" i="4"/>
  <c r="U104" i="4"/>
  <c r="U114" i="4"/>
  <c r="U128" i="4"/>
  <c r="U129" i="4"/>
  <c r="U120" i="4"/>
  <c r="U157" i="4"/>
  <c r="U126" i="4"/>
  <c r="U164" i="4"/>
  <c r="U151" i="4"/>
  <c r="U136" i="4"/>
  <c r="U131" i="4"/>
  <c r="U145" i="4"/>
  <c r="U154" i="4"/>
  <c r="U137" i="4"/>
  <c r="U159" i="4"/>
  <c r="U158" i="4"/>
  <c r="U144" i="4"/>
  <c r="U152" i="4"/>
  <c r="U138" i="4"/>
  <c r="U118" i="4"/>
  <c r="U134" i="4"/>
  <c r="U122" i="4"/>
  <c r="U169" i="4"/>
  <c r="U162" i="4"/>
  <c r="U6" i="4"/>
  <c r="U141" i="4"/>
  <c r="U142" i="4"/>
  <c r="U121" i="4"/>
  <c r="U109" i="4"/>
  <c r="U167" i="4"/>
  <c r="U133" i="4"/>
  <c r="U171" i="4"/>
  <c r="U107" i="4"/>
  <c r="U127" i="4"/>
  <c r="U125" i="4"/>
  <c r="U130" i="4"/>
  <c r="U149" i="4"/>
  <c r="U165" i="4"/>
  <c r="U111" i="4"/>
  <c r="U150" i="4"/>
  <c r="U163" i="4"/>
  <c r="U170" i="4"/>
  <c r="U123" i="4"/>
  <c r="U155" i="4"/>
  <c r="U147" i="4"/>
  <c r="U119" i="4"/>
  <c r="U117" i="4"/>
  <c r="U112" i="4"/>
  <c r="U113" i="4"/>
  <c r="U135" i="4"/>
  <c r="U108" i="4"/>
  <c r="U110" i="4"/>
  <c r="U146" i="4"/>
  <c r="U161" i="4"/>
  <c r="U116" i="4"/>
  <c r="U148" i="4"/>
  <c r="U160" i="4"/>
  <c r="U140" i="4"/>
  <c r="U166" i="4"/>
  <c r="U156" i="4"/>
  <c r="U168" i="4"/>
  <c r="U132" i="4"/>
  <c r="U143" i="4"/>
  <c r="H21" i="14" l="1"/>
  <c r="G21" i="14"/>
  <c r="H174" i="9" l="1"/>
  <c r="M174" i="9"/>
  <c r="P174" i="9"/>
  <c r="F10" i="9"/>
  <c r="F15" i="9"/>
  <c r="F12" i="9"/>
  <c r="F46" i="9"/>
  <c r="F28" i="9"/>
  <c r="F11" i="9"/>
  <c r="F17" i="9"/>
  <c r="F20" i="9"/>
  <c r="F23" i="9"/>
  <c r="F81" i="9"/>
  <c r="F22" i="9"/>
  <c r="F35" i="9"/>
  <c r="F52" i="9"/>
  <c r="F62" i="9"/>
  <c r="F39" i="9"/>
  <c r="F53" i="9"/>
  <c r="F60" i="9"/>
  <c r="F29" i="9"/>
  <c r="F36" i="9"/>
  <c r="F27" i="9"/>
  <c r="F64" i="9"/>
  <c r="F61" i="9"/>
  <c r="F26" i="9"/>
  <c r="F65" i="9"/>
  <c r="F69" i="9"/>
  <c r="F45" i="9"/>
  <c r="F38" i="9"/>
  <c r="F68" i="9"/>
  <c r="F74" i="9"/>
  <c r="F30" i="9"/>
  <c r="F76" i="9"/>
  <c r="F43" i="9"/>
  <c r="F82" i="9"/>
  <c r="F70" i="9"/>
  <c r="F75" i="9"/>
  <c r="F89" i="9"/>
  <c r="F97" i="9"/>
  <c r="F91" i="9"/>
  <c r="F95" i="9"/>
  <c r="F93" i="9"/>
  <c r="F99" i="9"/>
  <c r="F94" i="9"/>
  <c r="F96" i="9"/>
  <c r="F101" i="9"/>
  <c r="F110" i="9"/>
  <c r="F118" i="9"/>
  <c r="F151" i="9"/>
  <c r="F115" i="9"/>
  <c r="F33" i="9"/>
  <c r="F161" i="9"/>
  <c r="F119" i="9"/>
  <c r="F107" i="9"/>
  <c r="F130" i="9"/>
  <c r="F133" i="9"/>
  <c r="F163" i="9"/>
  <c r="F125" i="9"/>
  <c r="F159" i="9"/>
  <c r="F145" i="9"/>
  <c r="F121" i="9"/>
  <c r="F135" i="9"/>
  <c r="F153" i="9"/>
  <c r="F124" i="9"/>
  <c r="F138" i="9"/>
  <c r="F137" i="9"/>
  <c r="F169" i="9"/>
  <c r="F155" i="9"/>
  <c r="F146" i="9"/>
  <c r="F149" i="9"/>
  <c r="F164" i="9"/>
  <c r="F165" i="9"/>
  <c r="F170" i="9"/>
  <c r="F128" i="9"/>
  <c r="F108" i="9"/>
  <c r="F167" i="9"/>
  <c r="F134" i="9"/>
  <c r="F172" i="9"/>
  <c r="I174" i="9"/>
  <c r="L174" i="9"/>
  <c r="F87" i="9"/>
  <c r="F109" i="9"/>
  <c r="F14" i="9"/>
  <c r="F19" i="9"/>
  <c r="F5" i="9"/>
  <c r="F13" i="9"/>
  <c r="F25" i="9"/>
  <c r="F32" i="9"/>
  <c r="F44" i="9"/>
  <c r="F7" i="9"/>
  <c r="F6" i="9"/>
  <c r="F24" i="9"/>
  <c r="F31" i="9"/>
  <c r="F9" i="9"/>
  <c r="F8" i="9"/>
  <c r="F21" i="9"/>
  <c r="F16" i="9"/>
  <c r="F34" i="9"/>
  <c r="F40" i="9"/>
  <c r="F51" i="9"/>
  <c r="F73" i="9"/>
  <c r="F47" i="9"/>
  <c r="F63" i="9"/>
  <c r="F66" i="9"/>
  <c r="F78" i="9"/>
  <c r="F41" i="9"/>
  <c r="F48" i="9"/>
  <c r="F50" i="9"/>
  <c r="F42" i="9"/>
  <c r="F71" i="9"/>
  <c r="F49" i="9"/>
  <c r="F37" i="9"/>
  <c r="F59" i="9"/>
  <c r="F83" i="9"/>
  <c r="F67" i="9"/>
  <c r="F72" i="9"/>
  <c r="F80" i="9"/>
  <c r="F77" i="9"/>
  <c r="F79" i="9"/>
  <c r="F142" i="9"/>
  <c r="F104" i="9"/>
  <c r="F88" i="9"/>
  <c r="F98" i="9"/>
  <c r="F90" i="9"/>
  <c r="F86" i="9"/>
  <c r="F100" i="9"/>
  <c r="F92" i="9"/>
  <c r="F103" i="9"/>
  <c r="F120" i="9"/>
  <c r="F154" i="9"/>
  <c r="F148" i="9"/>
  <c r="F116" i="9"/>
  <c r="F122" i="9"/>
  <c r="F158" i="9"/>
  <c r="F113" i="9"/>
  <c r="F123" i="9"/>
  <c r="F127" i="9"/>
  <c r="F140" i="9"/>
  <c r="F131" i="9"/>
  <c r="F139" i="9"/>
  <c r="F129" i="9"/>
  <c r="F144" i="9"/>
  <c r="F132" i="9"/>
  <c r="F114" i="9"/>
  <c r="F117" i="9"/>
  <c r="F157" i="9"/>
  <c r="F150" i="9"/>
  <c r="F141" i="9"/>
  <c r="F152" i="9"/>
  <c r="F126" i="9"/>
  <c r="F112" i="9"/>
  <c r="F166" i="9"/>
  <c r="F162" i="9"/>
  <c r="F136" i="9"/>
  <c r="F147" i="9"/>
  <c r="F171" i="9"/>
  <c r="F111" i="9"/>
  <c r="F160" i="9"/>
  <c r="F156" i="9"/>
  <c r="F168" i="9"/>
  <c r="F54" i="9"/>
  <c r="F102" i="9"/>
  <c r="F85" i="9" l="1"/>
  <c r="F106" i="9"/>
  <c r="F173" i="9"/>
  <c r="E174" i="9"/>
  <c r="O174" i="9"/>
  <c r="F174" i="9" l="1"/>
  <c r="N72" i="9"/>
  <c r="J72" i="9"/>
  <c r="G72" i="9"/>
  <c r="Q72" i="9"/>
  <c r="K72" i="9"/>
  <c r="P74" i="4" l="1"/>
  <c r="AE79" i="8"/>
  <c r="AD79" i="8"/>
  <c r="AA79" i="8" l="1"/>
  <c r="R174" i="4"/>
  <c r="S174" i="4" s="1"/>
  <c r="T174" i="4" s="1"/>
  <c r="R175" i="4"/>
  <c r="S175" i="4" s="1"/>
  <c r="T175" i="4" s="1"/>
  <c r="AD78" i="8" l="1"/>
  <c r="AA78" i="8"/>
  <c r="AB78" i="8"/>
  <c r="G43" i="9" l="1"/>
  <c r="Q43" i="9"/>
  <c r="J43" i="9"/>
  <c r="P8" i="4"/>
  <c r="N43" i="9"/>
  <c r="K43" i="9"/>
  <c r="AC78" i="8"/>
  <c r="AE78" i="8"/>
  <c r="I106" i="8" l="1"/>
  <c r="I174" i="8" l="1"/>
  <c r="Q5" i="13" l="1"/>
  <c r="T5" i="13"/>
  <c r="T50" i="13" l="1"/>
  <c r="Q50" i="13"/>
  <c r="N127" i="9"/>
  <c r="Q144" i="9"/>
  <c r="J139" i="9"/>
  <c r="Q125" i="9"/>
  <c r="G132" i="9"/>
  <c r="K163" i="9"/>
  <c r="Q119" i="9"/>
  <c r="J122" i="9"/>
  <c r="Q148" i="9"/>
  <c r="G154" i="9"/>
  <c r="K33" i="9"/>
  <c r="Q120" i="9"/>
  <c r="J160" i="9"/>
  <c r="J167" i="9"/>
  <c r="G136" i="9"/>
  <c r="J141" i="9"/>
  <c r="N114" i="9"/>
  <c r="N146" i="9"/>
  <c r="N159" i="9"/>
  <c r="N150" i="9"/>
  <c r="J115" i="9"/>
  <c r="Q161" i="9"/>
  <c r="G144" i="9"/>
  <c r="K123" i="9"/>
  <c r="Q158" i="9"/>
  <c r="Q132" i="9"/>
  <c r="J133" i="9"/>
  <c r="Q118" i="9"/>
  <c r="G119" i="9"/>
  <c r="K151" i="9"/>
  <c r="Q154" i="9"/>
  <c r="J116" i="9"/>
  <c r="Q110" i="9"/>
  <c r="G120" i="9"/>
  <c r="Q91" i="9"/>
  <c r="Q103" i="9"/>
  <c r="J86" i="9"/>
  <c r="J96" i="9"/>
  <c r="J99" i="9"/>
  <c r="J100" i="9"/>
  <c r="K88" i="9"/>
  <c r="Q95" i="9"/>
  <c r="K142" i="9"/>
  <c r="Q89" i="9"/>
  <c r="G87" i="9"/>
  <c r="J78" i="9"/>
  <c r="G37" i="9"/>
  <c r="Q27" i="9"/>
  <c r="Q53" i="9"/>
  <c r="K76" i="9"/>
  <c r="Q65" i="9"/>
  <c r="K75" i="9"/>
  <c r="Q74" i="9"/>
  <c r="K77" i="9"/>
  <c r="Q42" i="9"/>
  <c r="K9" i="9"/>
  <c r="Q79" i="9"/>
  <c r="G26" i="9"/>
  <c r="K67" i="9"/>
  <c r="P53" i="4"/>
  <c r="G41" i="9" l="1"/>
  <c r="J60" i="9"/>
  <c r="K40" i="9"/>
  <c r="K50" i="9"/>
  <c r="K80" i="9"/>
  <c r="Q30" i="9"/>
  <c r="K70" i="9"/>
  <c r="K11" i="9"/>
  <c r="N165" i="9"/>
  <c r="N168" i="9"/>
  <c r="Q68" i="9"/>
  <c r="G79" i="9"/>
  <c r="K45" i="9"/>
  <c r="Q26" i="9"/>
  <c r="Q73" i="9"/>
  <c r="Q48" i="9"/>
  <c r="Q37" i="9"/>
  <c r="G27" i="9"/>
  <c r="K69" i="9"/>
  <c r="J53" i="9"/>
  <c r="G50" i="9"/>
  <c r="Q50" i="9"/>
  <c r="G76" i="9"/>
  <c r="Q76" i="9"/>
  <c r="J65" i="9"/>
  <c r="G80" i="9"/>
  <c r="Q80" i="9"/>
  <c r="J30" i="9"/>
  <c r="G75" i="9"/>
  <c r="Q75" i="9"/>
  <c r="J74" i="9"/>
  <c r="G70" i="9"/>
  <c r="Q70" i="9"/>
  <c r="G77" i="9"/>
  <c r="Q77" i="9"/>
  <c r="J42" i="9"/>
  <c r="G11" i="9"/>
  <c r="Q11" i="9"/>
  <c r="J68" i="9"/>
  <c r="G9" i="9"/>
  <c r="Q9" i="9"/>
  <c r="K79" i="9"/>
  <c r="G45" i="9"/>
  <c r="Q45" i="9"/>
  <c r="K26" i="9"/>
  <c r="G67" i="9"/>
  <c r="Q67" i="9"/>
  <c r="J131" i="9"/>
  <c r="N145" i="9"/>
  <c r="J155" i="9"/>
  <c r="G149" i="9"/>
  <c r="G108" i="9"/>
  <c r="J109" i="9"/>
  <c r="J61" i="9"/>
  <c r="K104" i="9"/>
  <c r="G95" i="9"/>
  <c r="Q98" i="9"/>
  <c r="Q101" i="9"/>
  <c r="K90" i="9"/>
  <c r="K94" i="9"/>
  <c r="K92" i="9"/>
  <c r="K93" i="9"/>
  <c r="G103" i="9"/>
  <c r="Q87" i="9"/>
  <c r="Q97" i="9"/>
  <c r="N126" i="9"/>
  <c r="Q126" i="9"/>
  <c r="J152" i="9"/>
  <c r="Q8" i="9"/>
  <c r="J64" i="9"/>
  <c r="G34" i="9"/>
  <c r="Q59" i="9"/>
  <c r="K47" i="9"/>
  <c r="G48" i="9"/>
  <c r="G81" i="9"/>
  <c r="N152" i="9"/>
  <c r="Q36" i="9"/>
  <c r="J29" i="9"/>
  <c r="G35" i="9"/>
  <c r="G62" i="9"/>
  <c r="J51" i="9"/>
  <c r="Q152" i="9"/>
  <c r="G166" i="9"/>
  <c r="K166" i="9"/>
  <c r="N166" i="9"/>
  <c r="Q166" i="9"/>
  <c r="K108" i="9"/>
  <c r="N108" i="9"/>
  <c r="Q108" i="9"/>
  <c r="N134" i="9"/>
  <c r="Q134" i="9"/>
  <c r="G31" i="9"/>
  <c r="Q39" i="9"/>
  <c r="J16" i="9"/>
  <c r="J63" i="9"/>
  <c r="P75" i="4"/>
  <c r="P93" i="4"/>
  <c r="G162" i="9"/>
  <c r="K162" i="9"/>
  <c r="N162" i="9"/>
  <c r="Q162" i="9"/>
  <c r="K167" i="9"/>
  <c r="N167" i="9"/>
  <c r="Q167" i="9"/>
  <c r="G156" i="9"/>
  <c r="K156" i="9"/>
  <c r="N156" i="9"/>
  <c r="Q156" i="9"/>
  <c r="G111" i="9"/>
  <c r="N111" i="9"/>
  <c r="Q111" i="9"/>
  <c r="G165" i="9"/>
  <c r="K165" i="9"/>
  <c r="Q165" i="9"/>
  <c r="N54" i="9"/>
  <c r="Q54" i="9"/>
  <c r="G168" i="9"/>
  <c r="Q168" i="9"/>
  <c r="K160" i="9"/>
  <c r="N160" i="9"/>
  <c r="J128" i="9"/>
  <c r="N128" i="9"/>
  <c r="Q128" i="9"/>
  <c r="J172" i="9"/>
  <c r="N172" i="9"/>
  <c r="Q172" i="9"/>
  <c r="Q38" i="9"/>
  <c r="J38" i="9"/>
  <c r="Q160" i="9"/>
  <c r="P37" i="4"/>
  <c r="P22" i="4"/>
  <c r="P33" i="4"/>
  <c r="P26" i="4"/>
  <c r="P139" i="4"/>
  <c r="P32" i="4"/>
  <c r="P65" i="4"/>
  <c r="P95" i="4"/>
  <c r="P87" i="4"/>
  <c r="P99" i="4"/>
  <c r="P103" i="4"/>
  <c r="P9" i="4"/>
  <c r="P70" i="4"/>
  <c r="P77" i="4"/>
  <c r="P76" i="4"/>
  <c r="P36" i="4"/>
  <c r="P104" i="4"/>
  <c r="P143" i="4"/>
  <c r="G102" i="9"/>
  <c r="K102" i="9"/>
  <c r="N102" i="9"/>
  <c r="Q102" i="9"/>
  <c r="P82" i="4"/>
  <c r="P23" i="4"/>
  <c r="P45" i="4"/>
  <c r="P41" i="4"/>
  <c r="P38" i="4"/>
  <c r="P54" i="4"/>
  <c r="K17" i="9"/>
  <c r="G24" i="9"/>
  <c r="Q31" i="9"/>
  <c r="G39" i="9"/>
  <c r="J15" i="9"/>
  <c r="Q35" i="9"/>
  <c r="G36" i="9"/>
  <c r="J22" i="9"/>
  <c r="Q62" i="9"/>
  <c r="G8" i="9"/>
  <c r="J82" i="9"/>
  <c r="Q41" i="9"/>
  <c r="G73" i="9"/>
  <c r="J66" i="9"/>
  <c r="Q34" i="9"/>
  <c r="K71" i="9"/>
  <c r="Q52" i="9"/>
  <c r="Q60" i="9"/>
  <c r="K48" i="9"/>
  <c r="Q63" i="9"/>
  <c r="K37" i="9"/>
  <c r="G40" i="9"/>
  <c r="Q40" i="9"/>
  <c r="J27" i="9"/>
  <c r="G69" i="9"/>
  <c r="Q69" i="9"/>
  <c r="P39" i="4"/>
  <c r="P52" i="4"/>
  <c r="P60" i="4"/>
  <c r="K6" i="9"/>
  <c r="P63" i="4"/>
  <c r="P80" i="4"/>
  <c r="P61" i="4"/>
  <c r="N97" i="9"/>
  <c r="J88" i="9"/>
  <c r="N88" i="9"/>
  <c r="Q88" i="9"/>
  <c r="G90" i="9"/>
  <c r="N90" i="9"/>
  <c r="Q90" i="9"/>
  <c r="N100" i="9"/>
  <c r="Q100" i="9"/>
  <c r="G94" i="9"/>
  <c r="N94" i="9"/>
  <c r="Q94" i="9"/>
  <c r="N99" i="9"/>
  <c r="Q99" i="9"/>
  <c r="G92" i="9"/>
  <c r="N92" i="9"/>
  <c r="Q92" i="9"/>
  <c r="N96" i="9"/>
  <c r="Q96" i="9"/>
  <c r="G93" i="9"/>
  <c r="N93" i="9"/>
  <c r="Q93" i="9"/>
  <c r="N86" i="9"/>
  <c r="Q86" i="9"/>
  <c r="J103" i="9"/>
  <c r="N103" i="9"/>
  <c r="J98" i="9"/>
  <c r="N98" i="9"/>
  <c r="G91" i="9"/>
  <c r="K91" i="9"/>
  <c r="N91" i="9"/>
  <c r="J101" i="9"/>
  <c r="N101" i="9"/>
  <c r="N109" i="9"/>
  <c r="Q109" i="9"/>
  <c r="J120" i="9"/>
  <c r="N120" i="9"/>
  <c r="J110" i="9"/>
  <c r="N110" i="9"/>
  <c r="J33" i="9"/>
  <c r="N33" i="9"/>
  <c r="Q33" i="9"/>
  <c r="N116" i="9"/>
  <c r="Q116" i="9"/>
  <c r="J154" i="9"/>
  <c r="N154" i="9"/>
  <c r="J148" i="9"/>
  <c r="N148" i="9"/>
  <c r="J151" i="9"/>
  <c r="N151" i="9"/>
  <c r="Q151" i="9"/>
  <c r="N122" i="9"/>
  <c r="Q122" i="9"/>
  <c r="J119" i="9"/>
  <c r="N119" i="9"/>
  <c r="J118" i="9"/>
  <c r="N118" i="9"/>
  <c r="J163" i="9"/>
  <c r="N163" i="9"/>
  <c r="Q163" i="9"/>
  <c r="N133" i="9"/>
  <c r="Q133" i="9"/>
  <c r="J132" i="9"/>
  <c r="N132" i="9"/>
  <c r="J113" i="9"/>
  <c r="N113" i="9"/>
  <c r="G158" i="9"/>
  <c r="K158" i="9"/>
  <c r="N158" i="9"/>
  <c r="G125" i="9"/>
  <c r="J125" i="9"/>
  <c r="N125" i="9"/>
  <c r="J123" i="9"/>
  <c r="N123" i="9"/>
  <c r="Q123" i="9"/>
  <c r="N139" i="9"/>
  <c r="Q139" i="9"/>
  <c r="J144" i="9"/>
  <c r="N144" i="9"/>
  <c r="J161" i="9"/>
  <c r="N161" i="9"/>
  <c r="Q127" i="9"/>
  <c r="J107" i="9"/>
  <c r="N107" i="9"/>
  <c r="Q107" i="9"/>
  <c r="K115" i="9"/>
  <c r="N115" i="9"/>
  <c r="Q115" i="9"/>
  <c r="J138" i="9"/>
  <c r="N138" i="9"/>
  <c r="Q138" i="9"/>
  <c r="G121" i="9"/>
  <c r="N121" i="9"/>
  <c r="Q121" i="9"/>
  <c r="J150" i="9"/>
  <c r="Q150" i="9"/>
  <c r="K157" i="9"/>
  <c r="N157" i="9"/>
  <c r="Q157" i="9"/>
  <c r="J135" i="9"/>
  <c r="N135" i="9"/>
  <c r="Q135" i="9"/>
  <c r="G159" i="9"/>
  <c r="Q159" i="9"/>
  <c r="J169" i="9"/>
  <c r="N169" i="9"/>
  <c r="Q169" i="9"/>
  <c r="K131" i="9"/>
  <c r="N131" i="9"/>
  <c r="Q131" i="9"/>
  <c r="J130" i="9"/>
  <c r="N130" i="9"/>
  <c r="Q130" i="9"/>
  <c r="G140" i="9"/>
  <c r="N140" i="9"/>
  <c r="Q140" i="9"/>
  <c r="J145" i="9"/>
  <c r="Q145" i="9"/>
  <c r="G129" i="9"/>
  <c r="K129" i="9"/>
  <c r="N129" i="9"/>
  <c r="Q129" i="9"/>
  <c r="J146" i="9"/>
  <c r="Q146" i="9"/>
  <c r="K164" i="9"/>
  <c r="J137" i="9"/>
  <c r="N137" i="9"/>
  <c r="Q137" i="9"/>
  <c r="G114" i="9"/>
  <c r="Q114" i="9"/>
  <c r="J124" i="9"/>
  <c r="N124" i="9"/>
  <c r="Q124" i="9"/>
  <c r="K155" i="9"/>
  <c r="N155" i="9"/>
  <c r="Q155" i="9"/>
  <c r="J170" i="9"/>
  <c r="N170" i="9"/>
  <c r="N141" i="9"/>
  <c r="Q141" i="9"/>
  <c r="G147" i="9"/>
  <c r="K147" i="9"/>
  <c r="N147" i="9"/>
  <c r="Q147" i="9"/>
  <c r="J153" i="9"/>
  <c r="N153" i="9"/>
  <c r="Q153" i="9"/>
  <c r="K149" i="9"/>
  <c r="N149" i="9"/>
  <c r="Q149" i="9"/>
  <c r="J171" i="9"/>
  <c r="N171" i="9"/>
  <c r="Q171" i="9"/>
  <c r="G117" i="9"/>
  <c r="K117" i="9"/>
  <c r="N117" i="9"/>
  <c r="Q117" i="9"/>
  <c r="J112" i="9"/>
  <c r="N112" i="9"/>
  <c r="Q112" i="9"/>
  <c r="K136" i="9"/>
  <c r="N136" i="9"/>
  <c r="Q136" i="9"/>
  <c r="J126" i="9"/>
  <c r="P35" i="4"/>
  <c r="P12" i="4"/>
  <c r="P4" i="4"/>
  <c r="P25" i="4"/>
  <c r="P47" i="4"/>
  <c r="Q19" i="9"/>
  <c r="Q49" i="9"/>
  <c r="Q81" i="9"/>
  <c r="J20" i="9"/>
  <c r="Q24" i="9"/>
  <c r="G83" i="9"/>
  <c r="J21" i="9"/>
  <c r="J14" i="9"/>
  <c r="N14" i="9"/>
  <c r="J19" i="9"/>
  <c r="G44" i="9"/>
  <c r="K44" i="9"/>
  <c r="Q44" i="9"/>
  <c r="J13" i="9"/>
  <c r="Q13" i="9"/>
  <c r="G5" i="9"/>
  <c r="K5" i="9"/>
  <c r="Q5" i="9"/>
  <c r="G46" i="9"/>
  <c r="K46" i="9"/>
  <c r="Q46" i="9"/>
  <c r="G32" i="9"/>
  <c r="K32" i="9"/>
  <c r="Q32" i="9"/>
  <c r="J10" i="9"/>
  <c r="Q10" i="9"/>
  <c r="G12" i="9"/>
  <c r="K12" i="9"/>
  <c r="N12" i="9"/>
  <c r="Q12" i="9"/>
  <c r="J25" i="9"/>
  <c r="N25" i="9"/>
  <c r="Q25" i="9"/>
  <c r="J7" i="9"/>
  <c r="N7" i="9"/>
  <c r="Q7" i="9"/>
  <c r="G28" i="9"/>
  <c r="K28" i="9"/>
  <c r="N28" i="9"/>
  <c r="Q28" i="9"/>
  <c r="J6" i="9"/>
  <c r="N6" i="9"/>
  <c r="Q6" i="9"/>
  <c r="J49" i="9"/>
  <c r="N49" i="9"/>
  <c r="J23" i="9"/>
  <c r="N23" i="9"/>
  <c r="Q23" i="9"/>
  <c r="J81" i="9"/>
  <c r="N81" i="9"/>
  <c r="J17" i="9"/>
  <c r="N17" i="9"/>
  <c r="Q17" i="9"/>
  <c r="G20" i="9"/>
  <c r="K20" i="9"/>
  <c r="N20" i="9"/>
  <c r="Q20" i="9"/>
  <c r="J24" i="9"/>
  <c r="N24" i="9"/>
  <c r="G29" i="9"/>
  <c r="K29" i="9"/>
  <c r="N29" i="9"/>
  <c r="Q29" i="9"/>
  <c r="J83" i="9"/>
  <c r="G21" i="9"/>
  <c r="K21" i="9"/>
  <c r="N21" i="9"/>
  <c r="Q21" i="9"/>
  <c r="J31" i="9"/>
  <c r="N31" i="9"/>
  <c r="G61" i="9"/>
  <c r="K61" i="9"/>
  <c r="N61" i="9"/>
  <c r="Q61" i="9"/>
  <c r="J39" i="9"/>
  <c r="N39" i="9"/>
  <c r="G15" i="9"/>
  <c r="K15" i="9"/>
  <c r="N15" i="9"/>
  <c r="Q15" i="9"/>
  <c r="J35" i="9"/>
  <c r="N35" i="9"/>
  <c r="G16" i="9"/>
  <c r="K16" i="9"/>
  <c r="N16" i="9"/>
  <c r="Q16" i="9"/>
  <c r="J36" i="9"/>
  <c r="N36" i="9"/>
  <c r="G22" i="9"/>
  <c r="K22" i="9"/>
  <c r="N22" i="9"/>
  <c r="Q22" i="9"/>
  <c r="J62" i="9"/>
  <c r="N62" i="9"/>
  <c r="G51" i="9"/>
  <c r="K51" i="9"/>
  <c r="N51" i="9"/>
  <c r="Q51" i="9"/>
  <c r="J8" i="9"/>
  <c r="N8" i="9"/>
  <c r="G82" i="9"/>
  <c r="K82" i="9"/>
  <c r="N82" i="9"/>
  <c r="Q82" i="9"/>
  <c r="J41" i="9"/>
  <c r="N41" i="9"/>
  <c r="G64" i="9"/>
  <c r="K64" i="9"/>
  <c r="N64" i="9"/>
  <c r="Q64" i="9"/>
  <c r="J73" i="9"/>
  <c r="N73" i="9"/>
  <c r="G66" i="9"/>
  <c r="K66" i="9"/>
  <c r="N66" i="9"/>
  <c r="Q66" i="9"/>
  <c r="J34" i="9"/>
  <c r="N34" i="9"/>
  <c r="G78" i="9"/>
  <c r="K78" i="9"/>
  <c r="N78" i="9"/>
  <c r="Q78" i="9"/>
  <c r="G59" i="9"/>
  <c r="K59" i="9"/>
  <c r="N59" i="9"/>
  <c r="J71" i="9"/>
  <c r="N71" i="9"/>
  <c r="Q71" i="9"/>
  <c r="G52" i="9"/>
  <c r="K52" i="9"/>
  <c r="N52" i="9"/>
  <c r="J47" i="9"/>
  <c r="N47" i="9"/>
  <c r="Q47" i="9"/>
  <c r="G60" i="9"/>
  <c r="K60" i="9"/>
  <c r="N60" i="9"/>
  <c r="J48" i="9"/>
  <c r="N48" i="9"/>
  <c r="G63" i="9"/>
  <c r="K63" i="9"/>
  <c r="N63" i="9"/>
  <c r="J37" i="9"/>
  <c r="N37" i="9"/>
  <c r="J40" i="9"/>
  <c r="N40" i="9"/>
  <c r="K27" i="9"/>
  <c r="N27" i="9"/>
  <c r="J69" i="9"/>
  <c r="N69" i="9"/>
  <c r="G53" i="9"/>
  <c r="K53" i="9"/>
  <c r="N53" i="9"/>
  <c r="J50" i="9"/>
  <c r="N50" i="9"/>
  <c r="J76" i="9"/>
  <c r="N76" i="9"/>
  <c r="G65" i="9"/>
  <c r="K65" i="9"/>
  <c r="N65" i="9"/>
  <c r="J80" i="9"/>
  <c r="N80" i="9"/>
  <c r="G30" i="9"/>
  <c r="K30" i="9"/>
  <c r="N30" i="9"/>
  <c r="J75" i="9"/>
  <c r="N75" i="9"/>
  <c r="G74" i="9"/>
  <c r="K74" i="9"/>
  <c r="N74" i="9"/>
  <c r="J70" i="9"/>
  <c r="N70" i="9"/>
  <c r="J77" i="9"/>
  <c r="N77" i="9"/>
  <c r="G42" i="9"/>
  <c r="K42" i="9"/>
  <c r="N42" i="9"/>
  <c r="J11" i="9"/>
  <c r="N11" i="9"/>
  <c r="G68" i="9"/>
  <c r="K68" i="9"/>
  <c r="N68" i="9"/>
  <c r="J9" i="9"/>
  <c r="N9" i="9"/>
  <c r="J79" i="9"/>
  <c r="N79" i="9"/>
  <c r="J45" i="9"/>
  <c r="N45" i="9"/>
  <c r="J26" i="9"/>
  <c r="N26" i="9"/>
  <c r="J67" i="9"/>
  <c r="N67" i="9"/>
  <c r="J87" i="9"/>
  <c r="N87" i="9"/>
  <c r="G89" i="9"/>
  <c r="K89" i="9"/>
  <c r="N89" i="9"/>
  <c r="J104" i="9"/>
  <c r="N104" i="9"/>
  <c r="Q104" i="9"/>
  <c r="G142" i="9"/>
  <c r="N142" i="9"/>
  <c r="Q142" i="9"/>
  <c r="J95" i="9"/>
  <c r="N95" i="9"/>
  <c r="G97" i="9"/>
  <c r="K97" i="9"/>
  <c r="P48" i="4"/>
  <c r="P68" i="4"/>
  <c r="P58" i="4"/>
  <c r="P31" i="4"/>
  <c r="P64" i="4"/>
  <c r="P44" i="4"/>
  <c r="P15" i="4"/>
  <c r="P69" i="4"/>
  <c r="P11" i="4"/>
  <c r="P5" i="4"/>
  <c r="P19" i="4"/>
  <c r="P34" i="4"/>
  <c r="P7" i="4"/>
  <c r="P20" i="4"/>
  <c r="P24" i="4"/>
  <c r="P72" i="4"/>
  <c r="P71" i="4"/>
  <c r="P40" i="4"/>
  <c r="P21" i="4"/>
  <c r="P78" i="4"/>
  <c r="P29" i="4"/>
  <c r="P30" i="4"/>
  <c r="P59" i="4"/>
  <c r="P16" i="4"/>
  <c r="P10" i="4"/>
  <c r="P56" i="4"/>
  <c r="P46" i="4"/>
  <c r="P43" i="4"/>
  <c r="P62" i="4"/>
  <c r="P14" i="4"/>
  <c r="P66" i="4"/>
  <c r="P13" i="4"/>
  <c r="P67" i="4"/>
  <c r="P27" i="4"/>
  <c r="P18" i="4"/>
  <c r="P81" i="4"/>
  <c r="P17" i="4"/>
  <c r="P49" i="4"/>
  <c r="P57" i="4"/>
  <c r="P101" i="4"/>
  <c r="P100" i="4"/>
  <c r="P96" i="4"/>
  <c r="P89" i="4"/>
  <c r="P86" i="4"/>
  <c r="P92" i="4"/>
  <c r="G25" i="9"/>
  <c r="P90" i="4"/>
  <c r="P102" i="4"/>
  <c r="P88" i="4"/>
  <c r="P98" i="4"/>
  <c r="P94" i="4"/>
  <c r="G47" i="9"/>
  <c r="J52" i="9"/>
  <c r="G71" i="9"/>
  <c r="J59" i="9"/>
  <c r="K34" i="9"/>
  <c r="K73" i="9"/>
  <c r="K41" i="9"/>
  <c r="K8" i="9"/>
  <c r="K62" i="9"/>
  <c r="K36" i="9"/>
  <c r="K35" i="9"/>
  <c r="K39" i="9"/>
  <c r="K31" i="9"/>
  <c r="K83" i="9"/>
  <c r="K24" i="9"/>
  <c r="G17" i="9"/>
  <c r="K81" i="9"/>
  <c r="K23" i="9"/>
  <c r="G49" i="9"/>
  <c r="K7" i="9"/>
  <c r="P163" i="4"/>
  <c r="P154" i="4"/>
  <c r="P168" i="4"/>
  <c r="P128" i="4"/>
  <c r="P138" i="4"/>
  <c r="P130" i="4"/>
  <c r="P142" i="4"/>
  <c r="P117" i="4"/>
  <c r="P116" i="4"/>
  <c r="P145" i="4"/>
  <c r="P115" i="4"/>
  <c r="P126" i="4"/>
  <c r="P157" i="4"/>
  <c r="P150" i="4"/>
  <c r="P109" i="4"/>
  <c r="P124" i="4"/>
  <c r="P155" i="4"/>
  <c r="P147" i="4"/>
  <c r="P164" i="4"/>
  <c r="P111" i="4"/>
  <c r="P156" i="4"/>
  <c r="P113" i="4"/>
  <c r="P118" i="4"/>
  <c r="P108" i="4"/>
  <c r="P137" i="4"/>
  <c r="P114" i="4"/>
  <c r="P165" i="4"/>
  <c r="P166" i="4"/>
  <c r="P140" i="4"/>
  <c r="P119" i="4"/>
  <c r="P136" i="4"/>
  <c r="P135" i="4"/>
  <c r="P148" i="4"/>
  <c r="P159" i="4"/>
  <c r="P122" i="4"/>
  <c r="P73" i="4"/>
  <c r="P153" i="4"/>
  <c r="P151" i="4"/>
  <c r="P121" i="4"/>
  <c r="P167" i="4"/>
  <c r="P161" i="4"/>
  <c r="P6" i="4"/>
  <c r="P112" i="4"/>
  <c r="P141" i="4"/>
  <c r="P107" i="4"/>
  <c r="P133" i="4"/>
  <c r="P149" i="4"/>
  <c r="P162" i="4"/>
  <c r="P110" i="4"/>
  <c r="P158" i="4"/>
  <c r="P125" i="4"/>
  <c r="P170" i="4"/>
  <c r="P169" i="4"/>
  <c r="P160" i="4"/>
  <c r="P134" i="4"/>
  <c r="P132" i="4"/>
  <c r="P146" i="4"/>
  <c r="P120" i="4"/>
  <c r="P123" i="4"/>
  <c r="P152" i="4"/>
  <c r="P129" i="4"/>
  <c r="P85" i="4"/>
  <c r="P171" i="4"/>
  <c r="P127" i="4"/>
  <c r="G23" i="9"/>
  <c r="K49" i="9"/>
  <c r="G6" i="9"/>
  <c r="J28" i="9"/>
  <c r="G7" i="9"/>
  <c r="K25" i="9"/>
  <c r="K87" i="9"/>
  <c r="G104" i="9"/>
  <c r="K95" i="9"/>
  <c r="G88" i="9"/>
  <c r="K103" i="9"/>
  <c r="K120" i="9"/>
  <c r="G33" i="9"/>
  <c r="K154" i="9"/>
  <c r="G151" i="9"/>
  <c r="K119" i="9"/>
  <c r="G163" i="9"/>
  <c r="K132" i="9"/>
  <c r="G123" i="9"/>
  <c r="K144" i="9"/>
  <c r="G127" i="9"/>
  <c r="J157" i="9"/>
  <c r="J164" i="9"/>
  <c r="K127" i="9"/>
  <c r="J127" i="9"/>
  <c r="G115" i="9"/>
  <c r="K121" i="9"/>
  <c r="J121" i="9"/>
  <c r="G157" i="9"/>
  <c r="K159" i="9"/>
  <c r="J159" i="9"/>
  <c r="G131" i="9"/>
  <c r="K140" i="9"/>
  <c r="J140" i="9"/>
  <c r="G164" i="9"/>
  <c r="K114" i="9"/>
  <c r="J114" i="9"/>
  <c r="G155" i="9"/>
  <c r="G134" i="9"/>
  <c r="K134" i="9"/>
  <c r="J134" i="9"/>
  <c r="G167" i="9"/>
  <c r="K111" i="9"/>
  <c r="J111" i="9"/>
  <c r="G54" i="9"/>
  <c r="K54" i="9"/>
  <c r="J54" i="9"/>
  <c r="K168" i="9"/>
  <c r="J168" i="9"/>
  <c r="G160" i="9"/>
  <c r="G14" i="9"/>
  <c r="K14" i="9"/>
  <c r="Q14" i="9"/>
  <c r="G19" i="9"/>
  <c r="K19" i="9"/>
  <c r="N19" i="9"/>
  <c r="J44" i="9"/>
  <c r="N44" i="9"/>
  <c r="G13" i="9"/>
  <c r="K13" i="9"/>
  <c r="N13" i="9"/>
  <c r="J5" i="9"/>
  <c r="N5" i="9"/>
  <c r="J46" i="9"/>
  <c r="N46" i="9"/>
  <c r="J32" i="9"/>
  <c r="N32" i="9"/>
  <c r="G10" i="9"/>
  <c r="K10" i="9"/>
  <c r="N10" i="9"/>
  <c r="J12" i="9"/>
  <c r="G38" i="9"/>
  <c r="N38" i="9"/>
  <c r="K38" i="9"/>
  <c r="P79" i="4"/>
  <c r="G109" i="9"/>
  <c r="K109" i="9"/>
  <c r="G110" i="9"/>
  <c r="K110" i="9"/>
  <c r="G116" i="9"/>
  <c r="K116" i="9"/>
  <c r="G148" i="9"/>
  <c r="K148" i="9"/>
  <c r="G122" i="9"/>
  <c r="K122" i="9"/>
  <c r="G118" i="9"/>
  <c r="K118" i="9"/>
  <c r="G133" i="9"/>
  <c r="K133" i="9"/>
  <c r="G113" i="9"/>
  <c r="K113" i="9"/>
  <c r="Q113" i="9"/>
  <c r="J158" i="9"/>
  <c r="K125" i="9"/>
  <c r="G139" i="9"/>
  <c r="K139" i="9"/>
  <c r="G161" i="9"/>
  <c r="K161" i="9"/>
  <c r="G107" i="9"/>
  <c r="K107" i="9"/>
  <c r="G138" i="9"/>
  <c r="K138" i="9"/>
  <c r="G150" i="9"/>
  <c r="K150" i="9"/>
  <c r="G135" i="9"/>
  <c r="K135" i="9"/>
  <c r="G169" i="9"/>
  <c r="K169" i="9"/>
  <c r="G130" i="9"/>
  <c r="K130" i="9"/>
  <c r="G145" i="9"/>
  <c r="K145" i="9"/>
  <c r="J129" i="9"/>
  <c r="G146" i="9"/>
  <c r="K146" i="9"/>
  <c r="G137" i="9"/>
  <c r="K137" i="9"/>
  <c r="G124" i="9"/>
  <c r="K124" i="9"/>
  <c r="G170" i="9"/>
  <c r="K170" i="9"/>
  <c r="Q170" i="9"/>
  <c r="G141" i="9"/>
  <c r="K141" i="9"/>
  <c r="J147" i="9"/>
  <c r="G153" i="9"/>
  <c r="K153" i="9"/>
  <c r="J149" i="9"/>
  <c r="G171" i="9"/>
  <c r="K171" i="9"/>
  <c r="J117" i="9"/>
  <c r="G112" i="9"/>
  <c r="K112" i="9"/>
  <c r="J136" i="9"/>
  <c r="G126" i="9"/>
  <c r="K126" i="9"/>
  <c r="J166" i="9"/>
  <c r="G152" i="9"/>
  <c r="K152" i="9"/>
  <c r="J108" i="9"/>
  <c r="J162" i="9"/>
  <c r="J156" i="9"/>
  <c r="J165" i="9"/>
  <c r="J102" i="9"/>
  <c r="G128" i="9"/>
  <c r="K128" i="9"/>
  <c r="G172" i="9"/>
  <c r="K172" i="9"/>
  <c r="J89" i="9"/>
  <c r="J142" i="9"/>
  <c r="J97" i="9"/>
  <c r="J90" i="9"/>
  <c r="G100" i="9"/>
  <c r="K100" i="9"/>
  <c r="J94" i="9"/>
  <c r="G99" i="9"/>
  <c r="K99" i="9"/>
  <c r="J92" i="9"/>
  <c r="G96" i="9"/>
  <c r="K96" i="9"/>
  <c r="J93" i="9"/>
  <c r="G86" i="9"/>
  <c r="K86" i="9"/>
  <c r="G98" i="9"/>
  <c r="K98" i="9"/>
  <c r="J91" i="9"/>
  <c r="G101" i="9"/>
  <c r="K101" i="9"/>
  <c r="P144" i="4"/>
  <c r="P131" i="4"/>
  <c r="P97" i="4"/>
  <c r="P91" i="4"/>
  <c r="G85" i="9" l="1"/>
  <c r="J85" i="9"/>
  <c r="K85" i="9"/>
  <c r="Q85" i="9"/>
  <c r="N85" i="9"/>
  <c r="G106" i="9"/>
  <c r="K106" i="9"/>
  <c r="Q173" i="9"/>
  <c r="K173" i="9"/>
  <c r="N173" i="9"/>
  <c r="G173" i="9"/>
  <c r="N106" i="9"/>
  <c r="J173" i="9"/>
  <c r="J106" i="9"/>
  <c r="Q106" i="9"/>
  <c r="V72" i="4"/>
  <c r="V55" i="4"/>
  <c r="V36" i="4"/>
  <c r="V132" i="4"/>
  <c r="V52" i="4"/>
  <c r="V33" i="4"/>
  <c r="V74" i="4"/>
  <c r="V23" i="4"/>
  <c r="V78" i="4"/>
  <c r="V34" i="4"/>
  <c r="V68" i="4"/>
  <c r="V73" i="4"/>
  <c r="V45" i="4"/>
  <c r="V65" i="4"/>
  <c r="V58" i="4"/>
  <c r="V71" i="4"/>
  <c r="V57" i="4"/>
  <c r="V75" i="4"/>
  <c r="D174" i="9"/>
  <c r="N174" i="9" l="1"/>
  <c r="Q174" i="9"/>
  <c r="J174" i="9"/>
  <c r="K174" i="9"/>
  <c r="G174" i="9"/>
  <c r="AB169" i="8" l="1"/>
  <c r="AB166" i="8"/>
  <c r="AB163" i="8"/>
  <c r="AB161" i="8"/>
  <c r="AB159" i="8"/>
  <c r="AB157" i="8"/>
  <c r="AB144" i="8"/>
  <c r="AB140" i="8"/>
  <c r="AB139" i="8"/>
  <c r="AB138" i="8"/>
  <c r="AB135" i="8"/>
  <c r="AB134" i="8"/>
  <c r="AB128" i="8"/>
  <c r="AB122" i="8"/>
  <c r="AB121" i="8"/>
  <c r="AB120" i="8"/>
  <c r="AB118" i="8"/>
  <c r="AB116" i="8"/>
  <c r="AB112" i="8"/>
  <c r="AB110" i="8"/>
  <c r="AB141" i="8"/>
  <c r="AB100" i="8"/>
  <c r="AB99" i="8"/>
  <c r="AB95" i="8"/>
  <c r="AB94" i="8"/>
  <c r="AB93" i="8"/>
  <c r="AB88" i="8"/>
  <c r="AB87" i="8"/>
  <c r="AB75" i="8"/>
  <c r="AB69" i="8"/>
  <c r="AB68" i="8"/>
  <c r="AB58" i="8"/>
  <c r="AB55" i="8"/>
  <c r="AB54" i="8"/>
  <c r="AB50" i="8"/>
  <c r="AB48" i="8"/>
  <c r="AB44" i="8"/>
  <c r="AB19" i="8"/>
  <c r="AB16" i="8"/>
  <c r="AD7" i="8" l="1"/>
  <c r="AD16" i="8"/>
  <c r="AD24" i="8"/>
  <c r="AD26" i="8"/>
  <c r="AD33" i="8"/>
  <c r="AD41" i="8"/>
  <c r="AD45" i="8"/>
  <c r="AD48" i="8"/>
  <c r="AD50" i="8"/>
  <c r="AD52" i="8"/>
  <c r="AD54" i="8"/>
  <c r="AD56" i="8"/>
  <c r="AD58" i="8"/>
  <c r="AD62" i="8"/>
  <c r="AD65" i="8"/>
  <c r="AD69" i="8"/>
  <c r="AD71" i="8"/>
  <c r="AD73" i="8"/>
  <c r="AD75" i="8"/>
  <c r="AD77" i="8"/>
  <c r="AD87" i="8"/>
  <c r="AD94" i="8"/>
  <c r="AD96" i="8"/>
  <c r="AD98" i="8"/>
  <c r="AD100" i="8"/>
  <c r="AD110" i="8"/>
  <c r="AD112" i="8"/>
  <c r="AD118" i="8"/>
  <c r="AD121" i="8"/>
  <c r="AD135" i="8"/>
  <c r="AD139" i="8"/>
  <c r="AD140" i="8"/>
  <c r="AD144" i="8"/>
  <c r="AD146" i="8"/>
  <c r="AD157" i="8"/>
  <c r="AD159" i="8"/>
  <c r="AD161" i="8"/>
  <c r="AD163" i="8"/>
  <c r="AD165" i="8"/>
  <c r="AD166" i="8"/>
  <c r="AD11" i="8"/>
  <c r="AD17" i="8"/>
  <c r="AD19" i="8"/>
  <c r="AD27" i="8"/>
  <c r="AD38" i="8"/>
  <c r="AD42" i="8"/>
  <c r="AD44" i="8"/>
  <c r="AD46" i="8"/>
  <c r="AD47" i="8"/>
  <c r="AD55" i="8"/>
  <c r="AD64" i="8"/>
  <c r="AD68" i="8"/>
  <c r="AD88" i="8"/>
  <c r="AD93" i="8"/>
  <c r="AD95" i="8"/>
  <c r="AD99" i="8"/>
  <c r="AD141" i="8"/>
  <c r="AD104" i="8"/>
  <c r="AD116" i="8"/>
  <c r="AD120" i="8"/>
  <c r="AD122" i="8"/>
  <c r="AD128" i="8"/>
  <c r="AD134" i="8"/>
  <c r="AD138" i="8"/>
  <c r="AD143" i="8"/>
  <c r="AD145" i="8"/>
  <c r="AD147" i="8"/>
  <c r="AD154" i="8"/>
  <c r="AD158" i="8"/>
  <c r="AD160" i="8"/>
  <c r="AD164" i="8"/>
  <c r="AD169" i="8"/>
  <c r="AD171" i="8"/>
  <c r="AB7" i="8"/>
  <c r="AB52" i="8"/>
  <c r="AB41" i="8"/>
  <c r="AB24" i="8"/>
  <c r="AB17" i="8"/>
  <c r="AB38" i="8"/>
  <c r="AB33" i="8"/>
  <c r="AB27" i="8"/>
  <c r="AB26" i="8"/>
  <c r="AB11" i="8"/>
  <c r="AC7" i="8"/>
  <c r="AC16" i="8"/>
  <c r="AC24" i="8"/>
  <c r="AC26" i="8"/>
  <c r="AC33" i="8"/>
  <c r="AC41" i="8"/>
  <c r="AC48" i="8"/>
  <c r="AC50" i="8"/>
  <c r="AC52" i="8"/>
  <c r="AC54" i="8"/>
  <c r="AC58" i="8"/>
  <c r="AD76" i="8"/>
  <c r="AA7" i="8"/>
  <c r="AE7" i="8"/>
  <c r="AA11" i="8"/>
  <c r="AE11" i="8"/>
  <c r="AA16" i="8"/>
  <c r="AE16" i="8"/>
  <c r="AA17" i="8"/>
  <c r="AE17" i="8"/>
  <c r="AA19" i="8"/>
  <c r="AE19" i="8"/>
  <c r="AA24" i="8"/>
  <c r="AE24" i="8"/>
  <c r="AA26" i="8"/>
  <c r="AE26" i="8"/>
  <c r="AA27" i="8"/>
  <c r="AE27" i="8"/>
  <c r="AA33" i="8"/>
  <c r="AE33" i="8"/>
  <c r="AA38" i="8"/>
  <c r="AE38" i="8"/>
  <c r="AA41" i="8"/>
  <c r="AE41" i="8"/>
  <c r="AA42" i="8"/>
  <c r="AE42" i="8"/>
  <c r="AA44" i="8"/>
  <c r="AE44" i="8"/>
  <c r="AA45" i="8"/>
  <c r="AE45" i="8"/>
  <c r="AA46" i="8"/>
  <c r="AE46" i="8"/>
  <c r="AA47" i="8"/>
  <c r="AE47" i="8"/>
  <c r="AA48" i="8"/>
  <c r="AE48" i="8"/>
  <c r="AA50" i="8"/>
  <c r="AE50" i="8"/>
  <c r="AA52" i="8"/>
  <c r="AE52" i="8"/>
  <c r="AA54" i="8"/>
  <c r="AE54" i="8"/>
  <c r="AA55" i="8"/>
  <c r="AE55" i="8"/>
  <c r="AA56" i="8"/>
  <c r="AE56" i="8"/>
  <c r="AA58" i="8"/>
  <c r="AE58" i="8"/>
  <c r="AA62" i="8"/>
  <c r="AE62" i="8"/>
  <c r="AA64" i="8"/>
  <c r="AE64" i="8"/>
  <c r="AA65" i="8"/>
  <c r="AE65" i="8"/>
  <c r="AA68" i="8"/>
  <c r="AE68" i="8"/>
  <c r="AA69" i="8"/>
  <c r="AE69" i="8"/>
  <c r="AA71" i="8"/>
  <c r="AE71" i="8"/>
  <c r="AA73" i="8"/>
  <c r="AE73" i="8"/>
  <c r="AA75" i="8"/>
  <c r="AE75" i="8"/>
  <c r="AA76" i="8"/>
  <c r="AE76" i="8"/>
  <c r="AA77" i="8"/>
  <c r="AE77" i="8"/>
  <c r="AA87" i="8"/>
  <c r="AE87" i="8"/>
  <c r="AA88" i="8"/>
  <c r="AE88" i="8"/>
  <c r="AA93" i="8"/>
  <c r="AE93" i="8"/>
  <c r="AA94" i="8"/>
  <c r="AE94" i="8"/>
  <c r="AA95" i="8"/>
  <c r="AE95" i="8"/>
  <c r="AA96" i="8"/>
  <c r="AE96" i="8"/>
  <c r="AA98" i="8"/>
  <c r="AE98" i="8"/>
  <c r="AA99" i="8"/>
  <c r="AE99" i="8"/>
  <c r="AA100" i="8"/>
  <c r="AE100" i="8"/>
  <c r="AA141" i="8"/>
  <c r="AE141" i="8"/>
  <c r="AA104" i="8"/>
  <c r="AE104" i="8"/>
  <c r="AA110" i="8"/>
  <c r="AE110" i="8"/>
  <c r="AA112" i="8"/>
  <c r="AE112" i="8"/>
  <c r="AA116" i="8"/>
  <c r="AE116" i="8"/>
  <c r="AA118" i="8"/>
  <c r="AE118" i="8"/>
  <c r="AA120" i="8"/>
  <c r="AE120" i="8"/>
  <c r="AA121" i="8"/>
  <c r="AE121" i="8"/>
  <c r="AA122" i="8"/>
  <c r="AE122" i="8"/>
  <c r="AA128" i="8"/>
  <c r="AE128" i="8"/>
  <c r="AA134" i="8"/>
  <c r="AE134" i="8"/>
  <c r="AA135" i="8"/>
  <c r="AE135" i="8"/>
  <c r="AA138" i="8"/>
  <c r="AE138" i="8"/>
  <c r="AA139" i="8"/>
  <c r="AE139" i="8"/>
  <c r="AA140" i="8"/>
  <c r="AE140" i="8"/>
  <c r="AA143" i="8"/>
  <c r="AE143" i="8"/>
  <c r="AA144" i="8"/>
  <c r="AE144" i="8"/>
  <c r="AA145" i="8"/>
  <c r="AE145" i="8"/>
  <c r="AA146" i="8"/>
  <c r="AE146" i="8"/>
  <c r="AA147" i="8"/>
  <c r="AE147" i="8"/>
  <c r="AA154" i="8"/>
  <c r="AE154" i="8"/>
  <c r="AA157" i="8"/>
  <c r="AE157" i="8"/>
  <c r="AA158" i="8"/>
  <c r="AE158" i="8"/>
  <c r="AA159" i="8"/>
  <c r="AE159" i="8"/>
  <c r="AA160" i="8"/>
  <c r="AE160" i="8"/>
  <c r="AA161" i="8"/>
  <c r="AE161" i="8"/>
  <c r="AA163" i="8"/>
  <c r="AE163" i="8"/>
  <c r="AA164" i="8"/>
  <c r="AE164" i="8"/>
  <c r="AA165" i="8"/>
  <c r="AE165" i="8"/>
  <c r="AA166" i="8"/>
  <c r="AE166" i="8"/>
  <c r="AA169" i="8"/>
  <c r="AE169" i="8"/>
  <c r="AA171" i="8"/>
  <c r="AE171" i="8"/>
  <c r="AC11" i="8"/>
  <c r="AC17" i="8"/>
  <c r="AC19" i="8"/>
  <c r="AC27" i="8"/>
  <c r="AC38" i="8"/>
  <c r="AC44" i="8"/>
  <c r="AC55" i="8"/>
  <c r="AC68" i="8"/>
  <c r="AC69" i="8"/>
  <c r="AC75" i="8"/>
  <c r="AC87" i="8"/>
  <c r="AC88" i="8"/>
  <c r="AC93" i="8"/>
  <c r="AC94" i="8"/>
  <c r="AC95" i="8"/>
  <c r="AC99" i="8"/>
  <c r="AC100" i="8"/>
  <c r="AC141" i="8"/>
  <c r="AC110" i="8"/>
  <c r="AC112" i="8"/>
  <c r="AC116" i="8"/>
  <c r="AC118" i="8"/>
  <c r="AC120" i="8"/>
  <c r="AC121" i="8"/>
  <c r="AC122" i="8"/>
  <c r="AC128" i="8"/>
  <c r="AC134" i="8"/>
  <c r="AC135" i="8"/>
  <c r="AC138" i="8"/>
  <c r="AC139" i="8"/>
  <c r="AC140" i="8"/>
  <c r="AC157" i="8"/>
  <c r="AC159" i="8"/>
  <c r="AC161" i="8"/>
  <c r="AC163" i="8"/>
  <c r="AC166" i="8"/>
  <c r="AC169" i="8"/>
  <c r="Q73" i="4" l="1"/>
  <c r="Q6" i="4" l="1"/>
  <c r="P28" i="4" l="1"/>
  <c r="Q60" i="4" l="1"/>
  <c r="Q10" i="4" l="1"/>
  <c r="R10" i="4" s="1"/>
  <c r="S10" i="4" s="1"/>
  <c r="T10" i="4" s="1"/>
  <c r="Q15" i="4" l="1"/>
  <c r="Q12" i="4"/>
  <c r="I173" i="12" l="1"/>
  <c r="Q104" i="4" l="1"/>
  <c r="R104" i="4" s="1"/>
  <c r="S104" i="4" s="1"/>
  <c r="T104" i="4" s="1"/>
  <c r="Q22" i="4"/>
  <c r="Q51" i="4"/>
  <c r="Q129" i="4"/>
  <c r="R129" i="4" s="1"/>
  <c r="S129" i="4" s="1"/>
  <c r="T129" i="4" s="1"/>
  <c r="Q94" i="4"/>
  <c r="R94" i="4" s="1"/>
  <c r="S94" i="4" s="1"/>
  <c r="T94" i="4" s="1"/>
  <c r="Q170" i="4"/>
  <c r="R170" i="4" s="1"/>
  <c r="S170" i="4" s="1"/>
  <c r="T170" i="4" s="1"/>
  <c r="Q108" i="4"/>
  <c r="R108" i="4" s="1"/>
  <c r="S108" i="4" s="1"/>
  <c r="T108" i="4" s="1"/>
  <c r="Q111" i="4"/>
  <c r="R111" i="4" s="1"/>
  <c r="S111" i="4" s="1"/>
  <c r="T111" i="4" s="1"/>
  <c r="Q77" i="4"/>
  <c r="R77" i="4" s="1"/>
  <c r="S77" i="4" s="1"/>
  <c r="T77" i="4" s="1"/>
  <c r="Q58" i="4"/>
  <c r="R58" i="4" s="1"/>
  <c r="S58" i="4" s="1"/>
  <c r="T58" i="4" s="1"/>
  <c r="Q110" i="4"/>
  <c r="R110" i="4" s="1"/>
  <c r="S110" i="4" s="1"/>
  <c r="T110" i="4" s="1"/>
  <c r="Q74" i="4"/>
  <c r="R74" i="4" s="1"/>
  <c r="S74" i="4" s="1"/>
  <c r="T74" i="4" s="1"/>
  <c r="Q45" i="4"/>
  <c r="R45" i="4" s="1"/>
  <c r="S45" i="4" s="1"/>
  <c r="T45" i="4" s="1"/>
  <c r="Q97" i="4"/>
  <c r="R97" i="4" s="1"/>
  <c r="S97" i="4" s="1"/>
  <c r="T97" i="4" s="1"/>
  <c r="Q152" i="4"/>
  <c r="R152" i="4" s="1"/>
  <c r="S152" i="4" s="1"/>
  <c r="T152" i="4" s="1"/>
  <c r="Q166" i="4"/>
  <c r="R166" i="4" s="1"/>
  <c r="S166" i="4" s="1"/>
  <c r="T166" i="4" s="1"/>
  <c r="Q32" i="4"/>
  <c r="R32" i="4" s="1"/>
  <c r="S32" i="4" s="1"/>
  <c r="T32" i="4" s="1"/>
  <c r="Q43" i="4"/>
  <c r="R43" i="4" s="1"/>
  <c r="S43" i="4" s="1"/>
  <c r="T43" i="4" s="1"/>
  <c r="Q80" i="4"/>
  <c r="R80" i="4" s="1"/>
  <c r="S80" i="4" s="1"/>
  <c r="T80" i="4" s="1"/>
  <c r="Q112" i="4"/>
  <c r="R112" i="4" s="1"/>
  <c r="S112" i="4" s="1"/>
  <c r="T112" i="4" s="1"/>
  <c r="Q4" i="4"/>
  <c r="R4" i="4" s="1"/>
  <c r="S4" i="4" s="1"/>
  <c r="T4" i="4" s="1"/>
  <c r="Q25" i="4"/>
  <c r="R25" i="4" s="1"/>
  <c r="S25" i="4" s="1"/>
  <c r="T25" i="4" s="1"/>
  <c r="Q135" i="4"/>
  <c r="R135" i="4" s="1"/>
  <c r="S135" i="4" s="1"/>
  <c r="T135" i="4" s="1"/>
  <c r="Q164" i="4"/>
  <c r="R164" i="4" s="1"/>
  <c r="S164" i="4" s="1"/>
  <c r="T164" i="4" s="1"/>
  <c r="Q101" i="4"/>
  <c r="R101" i="4" s="1"/>
  <c r="S101" i="4" s="1"/>
  <c r="T101" i="4" s="1"/>
  <c r="Q149" i="4"/>
  <c r="R149" i="4" s="1"/>
  <c r="S149" i="4" s="1"/>
  <c r="T149" i="4" s="1"/>
  <c r="Q169" i="4"/>
  <c r="R169" i="4" s="1"/>
  <c r="S169" i="4" s="1"/>
  <c r="T169" i="4" s="1"/>
  <c r="Q162" i="4"/>
  <c r="R162" i="4" s="1"/>
  <c r="S162" i="4" s="1"/>
  <c r="T162" i="4" s="1"/>
  <c r="Q102" i="4"/>
  <c r="R102" i="4" s="1"/>
  <c r="S102" i="4" s="1"/>
  <c r="T102" i="4" s="1"/>
  <c r="Q78" i="4"/>
  <c r="R78" i="4" s="1"/>
  <c r="S78" i="4" s="1"/>
  <c r="T78" i="4" s="1"/>
  <c r="Q140" i="4"/>
  <c r="R140" i="4" s="1"/>
  <c r="S140" i="4" s="1"/>
  <c r="T140" i="4" s="1"/>
  <c r="Q76" i="4"/>
  <c r="R76" i="4" s="1"/>
  <c r="S76" i="4" s="1"/>
  <c r="T76" i="4" s="1"/>
  <c r="Q109" i="4"/>
  <c r="R109" i="4" s="1"/>
  <c r="S109" i="4" s="1"/>
  <c r="T109" i="4" s="1"/>
  <c r="Q153" i="4"/>
  <c r="R153" i="4" s="1"/>
  <c r="S153" i="4" s="1"/>
  <c r="T153" i="4" s="1"/>
  <c r="Q28" i="4"/>
  <c r="R28" i="4" s="1"/>
  <c r="S28" i="4" s="1"/>
  <c r="T28" i="4" s="1"/>
  <c r="Q71" i="4"/>
  <c r="R71" i="4" s="1"/>
  <c r="S71" i="4" s="1"/>
  <c r="T71" i="4" s="1"/>
  <c r="Q9" i="4"/>
  <c r="R9" i="4" s="1"/>
  <c r="S9" i="4" s="1"/>
  <c r="T9" i="4" s="1"/>
  <c r="Q171" i="4"/>
  <c r="R171" i="4" s="1"/>
  <c r="S171" i="4" s="1"/>
  <c r="T171" i="4" s="1"/>
  <c r="Q56" i="4"/>
  <c r="R56" i="4" s="1"/>
  <c r="S56" i="4" s="1"/>
  <c r="T56" i="4" s="1"/>
  <c r="Q147" i="4"/>
  <c r="R147" i="4" s="1"/>
  <c r="S147" i="4" s="1"/>
  <c r="T147" i="4" s="1"/>
  <c r="Q95" i="4"/>
  <c r="R95" i="4" s="1"/>
  <c r="S95" i="4" s="1"/>
  <c r="T95" i="4" s="1"/>
  <c r="Q144" i="4"/>
  <c r="R144" i="4" s="1"/>
  <c r="S144" i="4" s="1"/>
  <c r="T144" i="4" s="1"/>
  <c r="Q134" i="4"/>
  <c r="R134" i="4" s="1"/>
  <c r="S134" i="4" s="1"/>
  <c r="T134" i="4" s="1"/>
  <c r="Q39" i="4"/>
  <c r="R39" i="4" s="1"/>
  <c r="S39" i="4" s="1"/>
  <c r="T39" i="4" s="1"/>
  <c r="Q138" i="4"/>
  <c r="R138" i="4" s="1"/>
  <c r="S138" i="4" s="1"/>
  <c r="T138" i="4" s="1"/>
  <c r="Q99" i="4"/>
  <c r="R99" i="4" s="1"/>
  <c r="S99" i="4" s="1"/>
  <c r="T99" i="4" s="1"/>
  <c r="Q155" i="4"/>
  <c r="R155" i="4" s="1"/>
  <c r="S155" i="4" s="1"/>
  <c r="T155" i="4" s="1"/>
  <c r="Q127" i="4"/>
  <c r="R127" i="4" s="1"/>
  <c r="S127" i="4" s="1"/>
  <c r="T127" i="4" s="1"/>
  <c r="Q13" i="4"/>
  <c r="R13" i="4" s="1"/>
  <c r="S13" i="4" s="1"/>
  <c r="T13" i="4" s="1"/>
  <c r="Q141" i="4"/>
  <c r="R141" i="4" s="1"/>
  <c r="S141" i="4" s="1"/>
  <c r="T141" i="4" s="1"/>
  <c r="Q52" i="4"/>
  <c r="R52" i="4" s="1"/>
  <c r="S52" i="4" s="1"/>
  <c r="T52" i="4" s="1"/>
  <c r="Q8" i="4"/>
  <c r="R8" i="4" s="1"/>
  <c r="S8" i="4" s="1"/>
  <c r="T8" i="4" s="1"/>
  <c r="Q69" i="4"/>
  <c r="R69" i="4" s="1"/>
  <c r="S69" i="4" s="1"/>
  <c r="T69" i="4" s="1"/>
  <c r="Q34" i="4"/>
  <c r="R34" i="4" s="1"/>
  <c r="S34" i="4" s="1"/>
  <c r="T34" i="4" s="1"/>
  <c r="Q47" i="4"/>
  <c r="R47" i="4" s="1"/>
  <c r="S47" i="4" s="1"/>
  <c r="T47" i="4" s="1"/>
  <c r="W145" i="8"/>
  <c r="AB145" i="8" s="1"/>
  <c r="AC171" i="8" l="1"/>
  <c r="AC65" i="8"/>
  <c r="AC47" i="8"/>
  <c r="AC158" i="8"/>
  <c r="AC160" i="8"/>
  <c r="AC147" i="8"/>
  <c r="AC96" i="8"/>
  <c r="AC146" i="8"/>
  <c r="AC98" i="8"/>
  <c r="AC154" i="8"/>
  <c r="AC42" i="8"/>
  <c r="AC104" i="8"/>
  <c r="AC45" i="8"/>
  <c r="AC46" i="8"/>
  <c r="AC164" i="8"/>
  <c r="AC56" i="8"/>
  <c r="AC165" i="8"/>
  <c r="AC62" i="8"/>
  <c r="AC64" i="8"/>
  <c r="AC71" i="8"/>
  <c r="AC73" i="8"/>
  <c r="AC77" i="8"/>
  <c r="AC172" i="8"/>
  <c r="AC143" i="8"/>
  <c r="AC81" i="8"/>
  <c r="AC76" i="8"/>
  <c r="AC79" i="8"/>
  <c r="Q139" i="4"/>
  <c r="R139" i="4" s="1"/>
  <c r="S139" i="4" s="1"/>
  <c r="T139" i="4" s="1"/>
  <c r="AC145" i="8"/>
  <c r="W171" i="8"/>
  <c r="AB171" i="8" s="1"/>
  <c r="W65" i="8"/>
  <c r="AB65" i="8" s="1"/>
  <c r="W47" i="8"/>
  <c r="AB47" i="8" s="1"/>
  <c r="W158" i="8"/>
  <c r="AB158" i="8" s="1"/>
  <c r="W160" i="8"/>
  <c r="AB160" i="8" s="1"/>
  <c r="W147" i="8"/>
  <c r="AB147" i="8" s="1"/>
  <c r="W96" i="8"/>
  <c r="W146" i="8"/>
  <c r="AB146" i="8" s="1"/>
  <c r="W98" i="8"/>
  <c r="AB98" i="8" s="1"/>
  <c r="W154" i="8"/>
  <c r="AB154" i="8" s="1"/>
  <c r="W42" i="8"/>
  <c r="W104" i="8"/>
  <c r="AB104" i="8" s="1"/>
  <c r="W45" i="8"/>
  <c r="AB45" i="8" s="1"/>
  <c r="W46" i="8"/>
  <c r="AB46" i="8" s="1"/>
  <c r="W164" i="8"/>
  <c r="AB164" i="8" s="1"/>
  <c r="W56" i="8"/>
  <c r="AB56" i="8" s="1"/>
  <c r="W165" i="8"/>
  <c r="AB165" i="8" s="1"/>
  <c r="W62" i="8"/>
  <c r="AB62" i="8" s="1"/>
  <c r="W64" i="8"/>
  <c r="AB64" i="8" s="1"/>
  <c r="W71" i="8"/>
  <c r="AB71" i="8" s="1"/>
  <c r="W73" i="8"/>
  <c r="AB73" i="8" s="1"/>
  <c r="W77" i="8"/>
  <c r="AB77" i="8" s="1"/>
  <c r="W172" i="8"/>
  <c r="AB172" i="8" s="1"/>
  <c r="W143" i="8"/>
  <c r="W81" i="8"/>
  <c r="AB81" i="8" s="1"/>
  <c r="W76" i="8"/>
  <c r="AB76" i="8" s="1"/>
  <c r="W79" i="8"/>
  <c r="AB79" i="8" s="1"/>
  <c r="AB143" i="8" l="1"/>
  <c r="AB42" i="8"/>
  <c r="AB96" i="8"/>
  <c r="Q89" i="4" l="1"/>
  <c r="R89" i="4" s="1"/>
  <c r="S89" i="4" s="1"/>
  <c r="T89" i="4" s="1"/>
  <c r="Q168" i="4"/>
  <c r="R168" i="4" s="1"/>
  <c r="S168" i="4" s="1"/>
  <c r="T168" i="4" s="1"/>
  <c r="Q81" i="4"/>
  <c r="R81" i="4" s="1"/>
  <c r="S81" i="4" s="1"/>
  <c r="T81" i="4" s="1"/>
  <c r="Q93" i="4"/>
  <c r="R93" i="4" s="1"/>
  <c r="S93" i="4" s="1"/>
  <c r="T93" i="4" s="1"/>
  <c r="Q44" i="4"/>
  <c r="R44" i="4" s="1"/>
  <c r="S44" i="4" s="1"/>
  <c r="T44" i="4" s="1"/>
  <c r="Q5" i="4"/>
  <c r="R5" i="4" s="1"/>
  <c r="S5" i="4" s="1"/>
  <c r="T5" i="4" s="1"/>
  <c r="Q145" i="4"/>
  <c r="R145" i="4" s="1"/>
  <c r="S145" i="4" s="1"/>
  <c r="T145" i="4" s="1"/>
  <c r="Q75" i="4"/>
  <c r="R75" i="4" s="1"/>
  <c r="S75" i="4" s="1"/>
  <c r="T75" i="4" s="1"/>
  <c r="Q156" i="4"/>
  <c r="R156" i="4" s="1"/>
  <c r="S156" i="4" s="1"/>
  <c r="T156" i="4" s="1"/>
  <c r="Q57" i="4"/>
  <c r="R57" i="4" s="1"/>
  <c r="S57" i="4" s="1"/>
  <c r="T57" i="4" s="1"/>
  <c r="Q68" i="4"/>
  <c r="R68" i="4" s="1"/>
  <c r="S68" i="4" s="1"/>
  <c r="T68" i="4" s="1"/>
  <c r="Q62" i="4"/>
  <c r="R62" i="4" s="1"/>
  <c r="S62" i="4" s="1"/>
  <c r="T62" i="4" s="1"/>
  <c r="Q63" i="4"/>
  <c r="R63" i="4" s="1"/>
  <c r="S63" i="4" s="1"/>
  <c r="T63" i="4" s="1"/>
  <c r="Q79" i="4"/>
  <c r="R79" i="4" s="1"/>
  <c r="S79" i="4" s="1"/>
  <c r="T79" i="4" s="1"/>
  <c r="Q106" i="4"/>
  <c r="R106" i="4" s="1"/>
  <c r="S106" i="4" s="1"/>
  <c r="T106" i="4" s="1"/>
  <c r="Q128" i="4"/>
  <c r="R128" i="4" s="1"/>
  <c r="S128" i="4" s="1"/>
  <c r="T128" i="4" s="1"/>
  <c r="Q29" i="4"/>
  <c r="R29" i="4" s="1"/>
  <c r="S29" i="4" s="1"/>
  <c r="T29" i="4" s="1"/>
  <c r="Q37" i="4"/>
  <c r="R37" i="4" s="1"/>
  <c r="S37" i="4" s="1"/>
  <c r="T37" i="4" s="1"/>
  <c r="Q132" i="4"/>
  <c r="R132" i="4" s="1"/>
  <c r="S132" i="4" s="1"/>
  <c r="T132" i="4" s="1"/>
  <c r="Q23" i="4"/>
  <c r="Q64" i="4"/>
  <c r="Q48" i="4"/>
  <c r="Q96" i="4"/>
  <c r="Q160" i="4"/>
  <c r="Q11" i="4"/>
  <c r="Q72" i="4"/>
  <c r="Q163" i="4"/>
  <c r="Q107" i="4"/>
  <c r="Q159" i="4"/>
  <c r="Q36" i="4"/>
  <c r="Q40" i="4"/>
  <c r="Q82" i="4"/>
  <c r="R82" i="4" s="1"/>
  <c r="S82" i="4" s="1"/>
  <c r="T82" i="4" s="1"/>
  <c r="Q26" i="4"/>
  <c r="Q18" i="4"/>
  <c r="Q61" i="4"/>
  <c r="Q92" i="4"/>
  <c r="Q30" i="4"/>
  <c r="Q142" i="4"/>
  <c r="Q88" i="4"/>
  <c r="Q86" i="4"/>
  <c r="Q65" i="4"/>
  <c r="Q7" i="4"/>
  <c r="Q133" i="4"/>
  <c r="Q151" i="4"/>
  <c r="Q146" i="4"/>
  <c r="Q124" i="4"/>
  <c r="Q90" i="4"/>
  <c r="R90" i="4" s="1"/>
  <c r="S90" i="4" s="1"/>
  <c r="T90" i="4" s="1"/>
  <c r="Q53" i="4"/>
  <c r="Q120" i="4"/>
  <c r="Q136" i="4"/>
  <c r="Q158" i="4"/>
  <c r="Q165" i="4"/>
  <c r="Q54" i="4"/>
  <c r="Q116" i="4"/>
  <c r="R116" i="4" s="1"/>
  <c r="S116" i="4" s="1"/>
  <c r="T116" i="4" s="1"/>
  <c r="Q143" i="4"/>
  <c r="Q31" i="4"/>
  <c r="Q19" i="4"/>
  <c r="Q33" i="4"/>
  <c r="Q70" i="4"/>
  <c r="Q66" i="4"/>
  <c r="Q130" i="4"/>
  <c r="Q24" i="4"/>
  <c r="Q21" i="4"/>
  <c r="Q87" i="4"/>
  <c r="Q49" i="4"/>
  <c r="Q67" i="4"/>
  <c r="Q17" i="4"/>
  <c r="Q27" i="4"/>
  <c r="Q91" i="4"/>
  <c r="Q117" i="4"/>
  <c r="Q103" i="4"/>
  <c r="Q35" i="4"/>
  <c r="Q137" i="4"/>
  <c r="Q148" i="4"/>
  <c r="Q125" i="4"/>
  <c r="Q38" i="4"/>
  <c r="Q131" i="4"/>
  <c r="Q59" i="4"/>
  <c r="Q114" i="4"/>
  <c r="Q150" i="4"/>
  <c r="Q167" i="4"/>
  <c r="Q122" i="4"/>
  <c r="Q20" i="4"/>
  <c r="Q118" i="4"/>
  <c r="Q119" i="4"/>
  <c r="Q16" i="4"/>
  <c r="Q85" i="4"/>
  <c r="Q46" i="4"/>
  <c r="Q157" i="4"/>
  <c r="Q115" i="4"/>
  <c r="Q113" i="4"/>
  <c r="Q14" i="4"/>
  <c r="Q154" i="4"/>
  <c r="Q100" i="4"/>
  <c r="Q126" i="4"/>
  <c r="Q123" i="4"/>
  <c r="Q161" i="4"/>
  <c r="Q41" i="4"/>
  <c r="U85" i="8" l="1"/>
  <c r="U106" i="8"/>
  <c r="W109" i="8"/>
  <c r="AB109" i="8" s="1"/>
  <c r="W111" i="8"/>
  <c r="AB111" i="8" s="1"/>
  <c r="W113" i="8"/>
  <c r="AB113" i="8" s="1"/>
  <c r="W115" i="8"/>
  <c r="AB115" i="8" s="1"/>
  <c r="W89" i="8"/>
  <c r="AB89" i="8" s="1"/>
  <c r="W119" i="8"/>
  <c r="AB119" i="8" s="1"/>
  <c r="W12" i="8"/>
  <c r="AB12" i="8" s="1"/>
  <c r="W124" i="8"/>
  <c r="AB124" i="8" s="1"/>
  <c r="W126" i="8"/>
  <c r="AB126" i="8" s="1"/>
  <c r="W127" i="8"/>
  <c r="AB127" i="8" s="1"/>
  <c r="W129" i="8"/>
  <c r="AB129" i="8" s="1"/>
  <c r="W132" i="8"/>
  <c r="AB132" i="8" s="1"/>
  <c r="W15" i="8"/>
  <c r="AB15" i="8" s="1"/>
  <c r="W133" i="8"/>
  <c r="AB133" i="8" s="1"/>
  <c r="W21" i="8"/>
  <c r="AB21" i="8" s="1"/>
  <c r="W22" i="8"/>
  <c r="AB22" i="8" s="1"/>
  <c r="W92" i="8"/>
  <c r="AB92" i="8" s="1"/>
  <c r="W25" i="8"/>
  <c r="AB25" i="8" s="1"/>
  <c r="W28" i="8"/>
  <c r="AB28" i="8" s="1"/>
  <c r="W30" i="8"/>
  <c r="AB30" i="8" s="1"/>
  <c r="W32" i="8"/>
  <c r="AB32" i="8" s="1"/>
  <c r="W142" i="8"/>
  <c r="AB142" i="8" s="1"/>
  <c r="W35" i="8"/>
  <c r="AB35" i="8" s="1"/>
  <c r="W148" i="8"/>
  <c r="AB148" i="8" s="1"/>
  <c r="W150" i="8"/>
  <c r="AB150" i="8" s="1"/>
  <c r="W103" i="8"/>
  <c r="AB103" i="8" s="1"/>
  <c r="W152" i="8"/>
  <c r="AB152" i="8" s="1"/>
  <c r="W155" i="8"/>
  <c r="AB155" i="8" s="1"/>
  <c r="W39" i="8"/>
  <c r="AB39" i="8" s="1"/>
  <c r="W101" i="8"/>
  <c r="AB101" i="8" s="1"/>
  <c r="W43" i="8"/>
  <c r="AB43" i="8" s="1"/>
  <c r="W105" i="8"/>
  <c r="AB105" i="8" s="1"/>
  <c r="W53" i="8"/>
  <c r="AB53" i="8" s="1"/>
  <c r="W59" i="8"/>
  <c r="AB59" i="8" s="1"/>
  <c r="W61" i="8"/>
  <c r="AB61" i="8" s="1"/>
  <c r="W168" i="8"/>
  <c r="AB168" i="8" s="1"/>
  <c r="W63" i="8"/>
  <c r="AB63" i="8" s="1"/>
  <c r="W137" i="8"/>
  <c r="AB137" i="8" s="1"/>
  <c r="W67" i="8"/>
  <c r="AB67" i="8" s="1"/>
  <c r="W9" i="8"/>
  <c r="AB9" i="8" s="1"/>
  <c r="W80" i="8"/>
  <c r="AB80" i="8" s="1"/>
  <c r="AA115" i="8"/>
  <c r="AE115" i="8"/>
  <c r="AA15" i="8"/>
  <c r="AE15" i="8"/>
  <c r="AA148" i="8"/>
  <c r="AE148" i="8"/>
  <c r="AE108" i="8"/>
  <c r="AA108" i="8"/>
  <c r="R20" i="4"/>
  <c r="S20" i="4" s="1"/>
  <c r="T20" i="4" s="1"/>
  <c r="AA125" i="8"/>
  <c r="AE125" i="8"/>
  <c r="AA131" i="8"/>
  <c r="AE131" i="8"/>
  <c r="R117" i="4"/>
  <c r="S117" i="4" s="1"/>
  <c r="T117" i="4" s="1"/>
  <c r="AA136" i="8"/>
  <c r="AE136" i="8"/>
  <c r="AA36" i="8"/>
  <c r="AE36" i="8"/>
  <c r="R124" i="4"/>
  <c r="S124" i="4" s="1"/>
  <c r="T124" i="4" s="1"/>
  <c r="R133" i="4"/>
  <c r="S133" i="4" s="1"/>
  <c r="T133" i="4" s="1"/>
  <c r="R18" i="4"/>
  <c r="S18" i="4" s="1"/>
  <c r="T18" i="4" s="1"/>
  <c r="AA61" i="8"/>
  <c r="AE61" i="8"/>
  <c r="R72" i="4"/>
  <c r="S72" i="4" s="1"/>
  <c r="T72" i="4" s="1"/>
  <c r="R33" i="4"/>
  <c r="S33" i="4" s="1"/>
  <c r="T33" i="4" s="1"/>
  <c r="AA153" i="8"/>
  <c r="AE153" i="8"/>
  <c r="AA168" i="8"/>
  <c r="AE168" i="8"/>
  <c r="AA111" i="8"/>
  <c r="AE111" i="8"/>
  <c r="R115" i="4"/>
  <c r="S115" i="4" s="1"/>
  <c r="T115" i="4" s="1"/>
  <c r="R16" i="4"/>
  <c r="S16" i="4" s="1"/>
  <c r="T16" i="4" s="1"/>
  <c r="AA12" i="8"/>
  <c r="AE12" i="8"/>
  <c r="AA129" i="8"/>
  <c r="AE129" i="8"/>
  <c r="AA133" i="8"/>
  <c r="AE133" i="8"/>
  <c r="AE18" i="8"/>
  <c r="AA18" i="8"/>
  <c r="AE92" i="8"/>
  <c r="AA92" i="8"/>
  <c r="AE30" i="8"/>
  <c r="AA30" i="8"/>
  <c r="AE142" i="8"/>
  <c r="AA142" i="8"/>
  <c r="AA152" i="8"/>
  <c r="AE152" i="8"/>
  <c r="AA156" i="8"/>
  <c r="AE156" i="8"/>
  <c r="AA101" i="8"/>
  <c r="AE101" i="8"/>
  <c r="J50" i="13"/>
  <c r="AB12" i="13" s="1"/>
  <c r="AE51" i="8"/>
  <c r="AA51" i="8"/>
  <c r="AA53" i="8"/>
  <c r="AE53" i="8"/>
  <c r="AA60" i="8"/>
  <c r="AE60" i="8"/>
  <c r="R159" i="4"/>
  <c r="S159" i="4" s="1"/>
  <c r="T159" i="4" s="1"/>
  <c r="AE63" i="8"/>
  <c r="AA63" i="8"/>
  <c r="AA97" i="8"/>
  <c r="AE97" i="8"/>
  <c r="AA82" i="8"/>
  <c r="AE82" i="8"/>
  <c r="W107" i="8"/>
  <c r="S173" i="8"/>
  <c r="R96" i="4"/>
  <c r="S96" i="4" s="1"/>
  <c r="T96" i="4" s="1"/>
  <c r="AA102" i="8"/>
  <c r="AE102" i="8"/>
  <c r="R161" i="4"/>
  <c r="S161" i="4" s="1"/>
  <c r="T161" i="4" s="1"/>
  <c r="AA114" i="8"/>
  <c r="AE114" i="8"/>
  <c r="AA10" i="8"/>
  <c r="AE10" i="8"/>
  <c r="R167" i="4"/>
  <c r="S167" i="4" s="1"/>
  <c r="T167" i="4" s="1"/>
  <c r="AA13" i="8"/>
  <c r="AE13" i="8"/>
  <c r="R24" i="4"/>
  <c r="S24" i="4" s="1"/>
  <c r="T24" i="4" s="1"/>
  <c r="AA149" i="8"/>
  <c r="AE149" i="8"/>
  <c r="L50" i="13"/>
  <c r="AE43" i="8"/>
  <c r="AA43" i="8"/>
  <c r="R40" i="4"/>
  <c r="S40" i="4" s="1"/>
  <c r="T40" i="4" s="1"/>
  <c r="AA167" i="8"/>
  <c r="AE167" i="8"/>
  <c r="AA9" i="8"/>
  <c r="AE9" i="8"/>
  <c r="AC107" i="8"/>
  <c r="AC109" i="8"/>
  <c r="AC111" i="8"/>
  <c r="AC113" i="8"/>
  <c r="AC115" i="8"/>
  <c r="AC89" i="8"/>
  <c r="AC119" i="8"/>
  <c r="AC12" i="8"/>
  <c r="AC124" i="8"/>
  <c r="AC126" i="8"/>
  <c r="AC127" i="8"/>
  <c r="AC129" i="8"/>
  <c r="AC132" i="8"/>
  <c r="AC15" i="8"/>
  <c r="AC133" i="8"/>
  <c r="AC21" i="8"/>
  <c r="AC22" i="8"/>
  <c r="AC92" i="8"/>
  <c r="AC25" i="8"/>
  <c r="AC28" i="8"/>
  <c r="AC30" i="8"/>
  <c r="AC32" i="8"/>
  <c r="AC142" i="8"/>
  <c r="AC35" i="8"/>
  <c r="AC148" i="8"/>
  <c r="AC150" i="8"/>
  <c r="AC103" i="8"/>
  <c r="AC152" i="8"/>
  <c r="AC155" i="8"/>
  <c r="AC39" i="8"/>
  <c r="AC101" i="8"/>
  <c r="AC43" i="8"/>
  <c r="AC105" i="8"/>
  <c r="AC53" i="8"/>
  <c r="AC59" i="8"/>
  <c r="AC61" i="8"/>
  <c r="AC168" i="8"/>
  <c r="AC63" i="8"/>
  <c r="AC137" i="8"/>
  <c r="AC67" i="8"/>
  <c r="AC9" i="8"/>
  <c r="AC80" i="8"/>
  <c r="R125" i="4"/>
  <c r="S125" i="4" s="1"/>
  <c r="T125" i="4" s="1"/>
  <c r="AA127" i="8"/>
  <c r="AE127" i="8"/>
  <c r="AA103" i="8"/>
  <c r="AE103" i="8"/>
  <c r="AA74" i="8"/>
  <c r="AE74" i="8"/>
  <c r="R113" i="4"/>
  <c r="S113" i="4" s="1"/>
  <c r="T113" i="4" s="1"/>
  <c r="R86" i="4"/>
  <c r="S86" i="4" s="1"/>
  <c r="T86" i="4" s="1"/>
  <c r="AA107" i="8"/>
  <c r="AE107" i="8"/>
  <c r="M173" i="8"/>
  <c r="M106" i="8"/>
  <c r="AA86" i="8"/>
  <c r="AE86" i="8"/>
  <c r="AA113" i="8"/>
  <c r="AE113" i="8"/>
  <c r="AA89" i="8"/>
  <c r="AE89" i="8"/>
  <c r="AA124" i="8"/>
  <c r="AE124" i="8"/>
  <c r="AA132" i="8"/>
  <c r="AE132" i="8"/>
  <c r="R103" i="4"/>
  <c r="S103" i="4" s="1"/>
  <c r="T103" i="4" s="1"/>
  <c r="AA21" i="8"/>
  <c r="AE21" i="8"/>
  <c r="AA20" i="8"/>
  <c r="AE20" i="8"/>
  <c r="AA25" i="8"/>
  <c r="AE25" i="8"/>
  <c r="R70" i="4"/>
  <c r="S70" i="4" s="1"/>
  <c r="T70" i="4" s="1"/>
  <c r="AE35" i="8"/>
  <c r="AA35" i="8"/>
  <c r="R151" i="4"/>
  <c r="S151" i="4" s="1"/>
  <c r="T151" i="4" s="1"/>
  <c r="AB18" i="13"/>
  <c r="AD18" i="13"/>
  <c r="AC18" i="13"/>
  <c r="AE59" i="8"/>
  <c r="AA59" i="8"/>
  <c r="AA137" i="8"/>
  <c r="AE137" i="8"/>
  <c r="AA70" i="8"/>
  <c r="AE70" i="8"/>
  <c r="U173" i="8"/>
  <c r="U174" i="8" s="1"/>
  <c r="R100" i="4"/>
  <c r="S100" i="4" s="1"/>
  <c r="T100" i="4" s="1"/>
  <c r="R85" i="4"/>
  <c r="S85" i="4" s="1"/>
  <c r="T85" i="4" s="1"/>
  <c r="R150" i="4"/>
  <c r="S150" i="4" s="1"/>
  <c r="T150" i="4" s="1"/>
  <c r="R27" i="4"/>
  <c r="S27" i="4" s="1"/>
  <c r="T27" i="4" s="1"/>
  <c r="R31" i="4"/>
  <c r="S31" i="4" s="1"/>
  <c r="T31" i="4" s="1"/>
  <c r="R120" i="4"/>
  <c r="S120" i="4" s="1"/>
  <c r="T120" i="4" s="1"/>
  <c r="R36" i="4"/>
  <c r="S36" i="4" s="1"/>
  <c r="T36" i="4" s="1"/>
  <c r="R64" i="4"/>
  <c r="S64" i="4" s="1"/>
  <c r="T64" i="4" s="1"/>
  <c r="AE119" i="8"/>
  <c r="AA119" i="8"/>
  <c r="AA105" i="8"/>
  <c r="AE105" i="8"/>
  <c r="AC29" i="13"/>
  <c r="AD29" i="13"/>
  <c r="AB29" i="13"/>
  <c r="R160" i="4"/>
  <c r="S160" i="4" s="1"/>
  <c r="T160" i="4" s="1"/>
  <c r="AA117" i="8"/>
  <c r="AE117" i="8"/>
  <c r="R114" i="4"/>
  <c r="S114" i="4" s="1"/>
  <c r="T114" i="4" s="1"/>
  <c r="AE14" i="8"/>
  <c r="AA14" i="8"/>
  <c r="AA90" i="8"/>
  <c r="AE90" i="8"/>
  <c r="R66" i="4"/>
  <c r="S66" i="4" s="1"/>
  <c r="T66" i="4" s="1"/>
  <c r="AA29" i="8"/>
  <c r="AE29" i="8"/>
  <c r="AA34" i="8"/>
  <c r="AE34" i="8"/>
  <c r="R136" i="4"/>
  <c r="S136" i="4" s="1"/>
  <c r="T136" i="4" s="1"/>
  <c r="AA37" i="8"/>
  <c r="AE37" i="8"/>
  <c r="AA155" i="8"/>
  <c r="AE155" i="8"/>
  <c r="AA40" i="8"/>
  <c r="AE40" i="8"/>
  <c r="AD13" i="13"/>
  <c r="AC13" i="13"/>
  <c r="AB13" i="13"/>
  <c r="AA49" i="8"/>
  <c r="AE49" i="8"/>
  <c r="AD24" i="13"/>
  <c r="AC24" i="13"/>
  <c r="AB24" i="13"/>
  <c r="AC26" i="13"/>
  <c r="AD26" i="13"/>
  <c r="AB26" i="13"/>
  <c r="AE170" i="8"/>
  <c r="AA170" i="8"/>
  <c r="AA80" i="8"/>
  <c r="AE80" i="8"/>
  <c r="R154" i="4"/>
  <c r="S154" i="4" s="1"/>
  <c r="T154" i="4" s="1"/>
  <c r="R148" i="4"/>
  <c r="S148" i="4" s="1"/>
  <c r="T148" i="4" s="1"/>
  <c r="R17" i="4"/>
  <c r="S17" i="4" s="1"/>
  <c r="T17" i="4" s="1"/>
  <c r="R143" i="4"/>
  <c r="S143" i="4" s="1"/>
  <c r="T143" i="4" s="1"/>
  <c r="R61" i="4"/>
  <c r="S61" i="4" s="1"/>
  <c r="T61" i="4" s="1"/>
  <c r="R130" i="4"/>
  <c r="S130" i="4" s="1"/>
  <c r="T130" i="4" s="1"/>
  <c r="R30" i="4"/>
  <c r="S30" i="4" s="1"/>
  <c r="T30" i="4" s="1"/>
  <c r="R41" i="4"/>
  <c r="S41" i="4" s="1"/>
  <c r="T41" i="4" s="1"/>
  <c r="R126" i="4"/>
  <c r="S126" i="4" s="1"/>
  <c r="T126" i="4" s="1"/>
  <c r="R14" i="4"/>
  <c r="S14" i="4" s="1"/>
  <c r="T14" i="4" s="1"/>
  <c r="AE126" i="8"/>
  <c r="AA126" i="8"/>
  <c r="R67" i="4"/>
  <c r="S67" i="4" s="1"/>
  <c r="T67" i="4" s="1"/>
  <c r="R21" i="4"/>
  <c r="S21" i="4" s="1"/>
  <c r="T21" i="4" s="1"/>
  <c r="AA28" i="8"/>
  <c r="AE28" i="8"/>
  <c r="AA32" i="8"/>
  <c r="AE32" i="8"/>
  <c r="R158" i="4"/>
  <c r="S158" i="4" s="1"/>
  <c r="T158" i="4" s="1"/>
  <c r="AE150" i="8"/>
  <c r="AA150" i="8"/>
  <c r="AE162" i="8"/>
  <c r="AA162" i="8"/>
  <c r="R26" i="4"/>
  <c r="S26" i="4" s="1"/>
  <c r="T26" i="4" s="1"/>
  <c r="AA72" i="8"/>
  <c r="AE72" i="8"/>
  <c r="S85" i="8"/>
  <c r="W5" i="8"/>
  <c r="W108" i="8"/>
  <c r="AB108" i="8" s="1"/>
  <c r="W86" i="8"/>
  <c r="S106" i="8"/>
  <c r="W6" i="8"/>
  <c r="AB6" i="8" s="1"/>
  <c r="W114" i="8"/>
  <c r="AB114" i="8" s="1"/>
  <c r="W8" i="8"/>
  <c r="AB8" i="8" s="1"/>
  <c r="W10" i="8"/>
  <c r="AB10" i="8" s="1"/>
  <c r="W117" i="8"/>
  <c r="AB117" i="8" s="1"/>
  <c r="W123" i="8"/>
  <c r="AB123" i="8" s="1"/>
  <c r="W125" i="8"/>
  <c r="AB125" i="8" s="1"/>
  <c r="W13" i="8"/>
  <c r="AB13" i="8" s="1"/>
  <c r="W14" i="8"/>
  <c r="AB14" i="8" s="1"/>
  <c r="W130" i="8"/>
  <c r="AB130" i="8" s="1"/>
  <c r="W131" i="8"/>
  <c r="AB131" i="8" s="1"/>
  <c r="W90" i="8"/>
  <c r="AB90" i="8" s="1"/>
  <c r="W91" i="8"/>
  <c r="AB91" i="8" s="1"/>
  <c r="W18" i="8"/>
  <c r="AB18" i="8" s="1"/>
  <c r="W20" i="8"/>
  <c r="AB20" i="8" s="1"/>
  <c r="W23" i="8"/>
  <c r="AB23" i="8" s="1"/>
  <c r="W136" i="8"/>
  <c r="AB136" i="8" s="1"/>
  <c r="W29" i="8"/>
  <c r="AB29" i="8" s="1"/>
  <c r="W31" i="8"/>
  <c r="AB31" i="8" s="1"/>
  <c r="W34" i="8"/>
  <c r="AB34" i="8" s="1"/>
  <c r="W36" i="8"/>
  <c r="AB36" i="8" s="1"/>
  <c r="W151" i="8"/>
  <c r="AB151" i="8" s="1"/>
  <c r="W149" i="8"/>
  <c r="AB149" i="8" s="1"/>
  <c r="W37" i="8"/>
  <c r="AB37" i="8" s="1"/>
  <c r="W153" i="8"/>
  <c r="AB153" i="8" s="1"/>
  <c r="W156" i="8"/>
  <c r="AB156" i="8" s="1"/>
  <c r="W40" i="8"/>
  <c r="AB40" i="8" s="1"/>
  <c r="W102" i="8"/>
  <c r="AB102" i="8" s="1"/>
  <c r="W162" i="8"/>
  <c r="AB162" i="8" s="1"/>
  <c r="W51" i="8"/>
  <c r="AB51" i="8" s="1"/>
  <c r="W49" i="8"/>
  <c r="AB49" i="8" s="1"/>
  <c r="W57" i="8"/>
  <c r="AB57" i="8" s="1"/>
  <c r="W60" i="8"/>
  <c r="AB60" i="8" s="1"/>
  <c r="W167" i="8"/>
  <c r="AB167" i="8" s="1"/>
  <c r="W170" i="8"/>
  <c r="AB170" i="8" s="1"/>
  <c r="W66" i="8"/>
  <c r="AB66" i="8" s="1"/>
  <c r="W97" i="8"/>
  <c r="AB97" i="8" s="1"/>
  <c r="W70" i="8"/>
  <c r="AB70" i="8" s="1"/>
  <c r="W72" i="8"/>
  <c r="AB72" i="8" s="1"/>
  <c r="W74" i="8"/>
  <c r="AB74" i="8" s="1"/>
  <c r="W82" i="8"/>
  <c r="AB82" i="8" s="1"/>
  <c r="R59" i="4"/>
  <c r="S59" i="4" s="1"/>
  <c r="T59" i="4" s="1"/>
  <c r="R137" i="4"/>
  <c r="S137" i="4" s="1"/>
  <c r="T137" i="4" s="1"/>
  <c r="R53" i="4"/>
  <c r="S53" i="4" s="1"/>
  <c r="T53" i="4" s="1"/>
  <c r="R23" i="4"/>
  <c r="S23" i="4" s="1"/>
  <c r="T23" i="4" s="1"/>
  <c r="AA39" i="8"/>
  <c r="AE39" i="8"/>
  <c r="R87" i="4"/>
  <c r="S87" i="4" s="1"/>
  <c r="T87" i="4" s="1"/>
  <c r="AA5" i="8"/>
  <c r="AE5" i="8"/>
  <c r="AA109" i="8"/>
  <c r="AE109" i="8"/>
  <c r="AA6" i="8"/>
  <c r="AE6" i="8"/>
  <c r="R157" i="4"/>
  <c r="S157" i="4" s="1"/>
  <c r="T157" i="4" s="1"/>
  <c r="AA8" i="8"/>
  <c r="AE8" i="8"/>
  <c r="R119" i="4"/>
  <c r="S119" i="4" s="1"/>
  <c r="T119" i="4" s="1"/>
  <c r="AA123" i="8"/>
  <c r="AE123" i="8"/>
  <c r="R131" i="4"/>
  <c r="S131" i="4" s="1"/>
  <c r="T131" i="4" s="1"/>
  <c r="AE130" i="8"/>
  <c r="AA130" i="8"/>
  <c r="R35" i="4"/>
  <c r="S35" i="4" s="1"/>
  <c r="T35" i="4" s="1"/>
  <c r="AA91" i="8"/>
  <c r="AE91" i="8"/>
  <c r="AE22" i="8"/>
  <c r="AA22" i="8"/>
  <c r="AA23" i="8"/>
  <c r="AE23" i="8"/>
  <c r="AA31" i="8"/>
  <c r="AE31" i="8"/>
  <c r="R165" i="4"/>
  <c r="S165" i="4" s="1"/>
  <c r="T165" i="4" s="1"/>
  <c r="AA151" i="8"/>
  <c r="AE151" i="8"/>
  <c r="R146" i="4"/>
  <c r="S146" i="4" s="1"/>
  <c r="T146" i="4" s="1"/>
  <c r="R88" i="4"/>
  <c r="S88" i="4" s="1"/>
  <c r="T88" i="4" s="1"/>
  <c r="AC15" i="13"/>
  <c r="AD15" i="13"/>
  <c r="AB15" i="13"/>
  <c r="AD19" i="13"/>
  <c r="AC19" i="13"/>
  <c r="AB19" i="13"/>
  <c r="R92" i="4"/>
  <c r="S92" i="4" s="1"/>
  <c r="T92" i="4" s="1"/>
  <c r="AA57" i="8"/>
  <c r="AE57" i="8"/>
  <c r="AD27" i="13"/>
  <c r="AC27" i="13"/>
  <c r="AB27" i="13"/>
  <c r="AA66" i="8"/>
  <c r="AE66" i="8"/>
  <c r="AA67" i="8"/>
  <c r="AE67" i="8"/>
  <c r="AC5" i="8"/>
  <c r="AC108" i="8"/>
  <c r="AC86" i="8"/>
  <c r="AC6" i="8"/>
  <c r="AC114" i="8"/>
  <c r="AC8" i="8"/>
  <c r="AC10" i="8"/>
  <c r="AC117" i="8"/>
  <c r="AC123" i="8"/>
  <c r="AC125" i="8"/>
  <c r="AC13" i="8"/>
  <c r="AC14" i="8"/>
  <c r="AC130" i="8"/>
  <c r="AC131" i="8"/>
  <c r="AC90" i="8"/>
  <c r="AC91" i="8"/>
  <c r="AC18" i="8"/>
  <c r="AC20" i="8"/>
  <c r="AC23" i="8"/>
  <c r="AC136" i="8"/>
  <c r="AC29" i="8"/>
  <c r="AC31" i="8"/>
  <c r="AC34" i="8"/>
  <c r="AC144" i="8"/>
  <c r="AC36" i="8"/>
  <c r="AC151" i="8"/>
  <c r="AC149" i="8"/>
  <c r="AC37" i="8"/>
  <c r="AC153" i="8"/>
  <c r="AC156" i="8"/>
  <c r="AC40" i="8"/>
  <c r="AC102" i="8"/>
  <c r="AC162" i="8"/>
  <c r="AC51" i="8"/>
  <c r="AC49" i="8"/>
  <c r="AC57" i="8"/>
  <c r="AC60" i="8"/>
  <c r="AC167" i="8"/>
  <c r="AC170" i="8"/>
  <c r="AC66" i="8"/>
  <c r="AC97" i="8"/>
  <c r="AC70" i="8"/>
  <c r="AC72" i="8"/>
  <c r="AC74" i="8"/>
  <c r="AC82" i="8"/>
  <c r="R118" i="4"/>
  <c r="S118" i="4" s="1"/>
  <c r="T118" i="4" s="1"/>
  <c r="R49" i="4"/>
  <c r="S49" i="4" s="1"/>
  <c r="T49" i="4" s="1"/>
  <c r="R65" i="4"/>
  <c r="S65" i="4" s="1"/>
  <c r="T65" i="4" s="1"/>
  <c r="R142" i="4"/>
  <c r="S142" i="4" s="1"/>
  <c r="T142" i="4" s="1"/>
  <c r="R11" i="4"/>
  <c r="S11" i="4" s="1"/>
  <c r="T11" i="4" s="1"/>
  <c r="J172" i="12"/>
  <c r="Q121" i="4"/>
  <c r="J105" i="12"/>
  <c r="Q98" i="4"/>
  <c r="R98" i="4" s="1"/>
  <c r="S98" i="4" s="1"/>
  <c r="T98" i="4" s="1"/>
  <c r="J84" i="12"/>
  <c r="R121" i="4" l="1"/>
  <c r="S121" i="4" s="1"/>
  <c r="T121" i="4" s="1"/>
  <c r="AC12" i="13"/>
  <c r="AD12" i="13"/>
  <c r="AB25" i="13"/>
  <c r="AD103" i="8"/>
  <c r="AD39" i="8"/>
  <c r="AD91" i="8"/>
  <c r="AD123" i="8"/>
  <c r="AD29" i="8"/>
  <c r="AD59" i="8"/>
  <c r="AD36" i="8"/>
  <c r="AD53" i="8"/>
  <c r="AD156" i="8"/>
  <c r="AD142" i="8"/>
  <c r="AD12" i="8"/>
  <c r="AD151" i="8"/>
  <c r="AD109" i="8"/>
  <c r="AD150" i="8"/>
  <c r="AD80" i="8"/>
  <c r="AD37" i="8"/>
  <c r="AD108" i="8"/>
  <c r="R19" i="4"/>
  <c r="S19" i="4" s="1"/>
  <c r="T19" i="4" s="1"/>
  <c r="AD35" i="8"/>
  <c r="AD21" i="8"/>
  <c r="J173" i="8"/>
  <c r="AG123" i="8" s="1"/>
  <c r="AD107" i="8"/>
  <c r="AD167" i="8"/>
  <c r="AD114" i="8"/>
  <c r="R55" i="4"/>
  <c r="S55" i="4" s="1"/>
  <c r="T55" i="4" s="1"/>
  <c r="AD92" i="8"/>
  <c r="AB5" i="8"/>
  <c r="W85" i="8"/>
  <c r="AB107" i="8"/>
  <c r="W173" i="8"/>
  <c r="AD101" i="8"/>
  <c r="E172" i="4"/>
  <c r="N119" i="4" s="1"/>
  <c r="AD127" i="8"/>
  <c r="AD57" i="8"/>
  <c r="AD72" i="8"/>
  <c r="AD40" i="8"/>
  <c r="AD90" i="8"/>
  <c r="AD70" i="8"/>
  <c r="R22" i="4"/>
  <c r="S22" i="4" s="1"/>
  <c r="T22" i="4" s="1"/>
  <c r="AD149" i="8"/>
  <c r="AD13" i="8"/>
  <c r="AD82" i="8"/>
  <c r="R15" i="4"/>
  <c r="S15" i="4" s="1"/>
  <c r="T15" i="4" s="1"/>
  <c r="AD66" i="8"/>
  <c r="R51" i="4"/>
  <c r="S51" i="4" s="1"/>
  <c r="T51" i="4" s="1"/>
  <c r="J106" i="8"/>
  <c r="AF103" i="8" s="1"/>
  <c r="AD86" i="8"/>
  <c r="AD63" i="8"/>
  <c r="AG168" i="8"/>
  <c r="AF168" i="8"/>
  <c r="AD168" i="8"/>
  <c r="AH148" i="8"/>
  <c r="AD148" i="8"/>
  <c r="R7" i="4"/>
  <c r="S7" i="4" s="1"/>
  <c r="T7" i="4" s="1"/>
  <c r="AD23" i="8"/>
  <c r="N172" i="12"/>
  <c r="T125" i="12" s="1"/>
  <c r="AF136" i="8"/>
  <c r="AD136" i="8"/>
  <c r="AD28" i="8"/>
  <c r="AG126" i="8"/>
  <c r="AD126" i="8"/>
  <c r="AD117" i="8"/>
  <c r="R48" i="4"/>
  <c r="S48" i="4" s="1"/>
  <c r="T48" i="4" s="1"/>
  <c r="R91" i="4"/>
  <c r="S91" i="4" s="1"/>
  <c r="T91" i="4" s="1"/>
  <c r="AG137" i="8"/>
  <c r="AF137" i="8"/>
  <c r="AD137" i="8"/>
  <c r="AF124" i="8"/>
  <c r="AG124" i="8"/>
  <c r="AD124" i="8"/>
  <c r="AF113" i="8"/>
  <c r="AG113" i="8"/>
  <c r="AD113" i="8"/>
  <c r="AH125" i="8"/>
  <c r="AF125" i="8"/>
  <c r="AD125" i="8"/>
  <c r="R122" i="4"/>
  <c r="S122" i="4" s="1"/>
  <c r="T122" i="4" s="1"/>
  <c r="AD31" i="13"/>
  <c r="AC36" i="13"/>
  <c r="AB46" i="13"/>
  <c r="AB20" i="13"/>
  <c r="AC22" i="13"/>
  <c r="AC10" i="13"/>
  <c r="AC28" i="13"/>
  <c r="AD39" i="13"/>
  <c r="AD35" i="13"/>
  <c r="AC21" i="13"/>
  <c r="AB8" i="13"/>
  <c r="AD23" i="13"/>
  <c r="AC49" i="13"/>
  <c r="AC38" i="13"/>
  <c r="AD10" i="13"/>
  <c r="AD40" i="13"/>
  <c r="AC5" i="13"/>
  <c r="AC34" i="13"/>
  <c r="AB39" i="13"/>
  <c r="AD36" i="13"/>
  <c r="AC35" i="13"/>
  <c r="AC39" i="13"/>
  <c r="AC42" i="13"/>
  <c r="AC6" i="13"/>
  <c r="AD16" i="13"/>
  <c r="AD6" i="13"/>
  <c r="AB45" i="13"/>
  <c r="AC45" i="13"/>
  <c r="AD47" i="13"/>
  <c r="AC17" i="13"/>
  <c r="AC30" i="13"/>
  <c r="AC8" i="13"/>
  <c r="AC37" i="13"/>
  <c r="AD5" i="13"/>
  <c r="AC33" i="13"/>
  <c r="AC31" i="13"/>
  <c r="AD8" i="13"/>
  <c r="AD49" i="13"/>
  <c r="AB41" i="13"/>
  <c r="AD17" i="13"/>
  <c r="AB17" i="13"/>
  <c r="AB32" i="13"/>
  <c r="AC9" i="13"/>
  <c r="AC47" i="13"/>
  <c r="AD38" i="13"/>
  <c r="AB42" i="13"/>
  <c r="AB22" i="13"/>
  <c r="AB38" i="13"/>
  <c r="AB10" i="13"/>
  <c r="AB35" i="13"/>
  <c r="AC7" i="13"/>
  <c r="AB14" i="13"/>
  <c r="AC23" i="13"/>
  <c r="AD45" i="13"/>
  <c r="AC44" i="13"/>
  <c r="AC48" i="13"/>
  <c r="AB43" i="13"/>
  <c r="AB7" i="13"/>
  <c r="AC46" i="13"/>
  <c r="AD22" i="13"/>
  <c r="AD44" i="13"/>
  <c r="AB49" i="13"/>
  <c r="AD48" i="13"/>
  <c r="AB28" i="13"/>
  <c r="AD21" i="13"/>
  <c r="AC11" i="13"/>
  <c r="AB48" i="13"/>
  <c r="AB36" i="13"/>
  <c r="AD30" i="13"/>
  <c r="AD42" i="13"/>
  <c r="AD11" i="13"/>
  <c r="AD20" i="13"/>
  <c r="AC20" i="13"/>
  <c r="AC41" i="13"/>
  <c r="AC16" i="13"/>
  <c r="AC14" i="13"/>
  <c r="AD28" i="13"/>
  <c r="AB31" i="13"/>
  <c r="AB33" i="13"/>
  <c r="AD46" i="13"/>
  <c r="AB6" i="13"/>
  <c r="AB21" i="13"/>
  <c r="AD41" i="13"/>
  <c r="AB9" i="13"/>
  <c r="AB23" i="13"/>
  <c r="AB44" i="13"/>
  <c r="AB47" i="13"/>
  <c r="AD33" i="13"/>
  <c r="AD43" i="13"/>
  <c r="AD7" i="13"/>
  <c r="AB16" i="13"/>
  <c r="AD32" i="13"/>
  <c r="AB11" i="13"/>
  <c r="AB34" i="13"/>
  <c r="AD34" i="13"/>
  <c r="AC40" i="13"/>
  <c r="AC32" i="13"/>
  <c r="AB40" i="13"/>
  <c r="AD14" i="13"/>
  <c r="AB37" i="13"/>
  <c r="AC43" i="13"/>
  <c r="AB30" i="13"/>
  <c r="AD9" i="13"/>
  <c r="AD37" i="13"/>
  <c r="AB5" i="13"/>
  <c r="K115" i="4"/>
  <c r="AG152" i="8"/>
  <c r="AH152" i="8"/>
  <c r="AF152" i="8"/>
  <c r="AD152" i="8"/>
  <c r="AD30" i="8"/>
  <c r="AD18" i="8"/>
  <c r="AF129" i="8"/>
  <c r="AG129" i="8"/>
  <c r="AH129" i="8"/>
  <c r="AD129" i="8"/>
  <c r="AF111" i="8"/>
  <c r="AH111" i="8"/>
  <c r="AG111" i="8"/>
  <c r="AD111" i="8"/>
  <c r="AH119" i="8"/>
  <c r="AG119" i="8"/>
  <c r="AF119" i="8"/>
  <c r="AD119" i="8"/>
  <c r="AD31" i="8"/>
  <c r="O163" i="4"/>
  <c r="AF89" i="8"/>
  <c r="AD89" i="8"/>
  <c r="AD74" i="8"/>
  <c r="AD102" i="8"/>
  <c r="AH153" i="8"/>
  <c r="AG153" i="8"/>
  <c r="AF153" i="8"/>
  <c r="AD153" i="8"/>
  <c r="O165" i="4"/>
  <c r="AF115" i="8"/>
  <c r="AG115" i="8"/>
  <c r="AH115" i="8"/>
  <c r="AD115" i="8"/>
  <c r="AD67" i="8"/>
  <c r="AF130" i="8"/>
  <c r="AG130" i="8"/>
  <c r="AH130" i="8"/>
  <c r="AD130" i="8"/>
  <c r="AD8" i="8"/>
  <c r="R170" i="12"/>
  <c r="O149" i="12"/>
  <c r="AE106" i="8"/>
  <c r="AA106" i="8"/>
  <c r="T123" i="12"/>
  <c r="AD25" i="8"/>
  <c r="AF132" i="8"/>
  <c r="AG132" i="8"/>
  <c r="AH132" i="8"/>
  <c r="AD132" i="8"/>
  <c r="O150" i="4"/>
  <c r="AD9" i="8"/>
  <c r="AC25" i="13"/>
  <c r="M120" i="4"/>
  <c r="AH131" i="8"/>
  <c r="AG131" i="8"/>
  <c r="AF131" i="8"/>
  <c r="AD131" i="8"/>
  <c r="AD60" i="8"/>
  <c r="AD51" i="8"/>
  <c r="M125" i="4"/>
  <c r="R60" i="4"/>
  <c r="S60" i="4" s="1"/>
  <c r="T60" i="4" s="1"/>
  <c r="AH105" i="8"/>
  <c r="AD105" i="8"/>
  <c r="N105" i="12"/>
  <c r="O99" i="12" s="1"/>
  <c r="P109" i="12"/>
  <c r="AB86" i="8"/>
  <c r="W106" i="8"/>
  <c r="AB106" i="8" s="1"/>
  <c r="R6" i="4"/>
  <c r="S6" i="4" s="1"/>
  <c r="T6" i="4" s="1"/>
  <c r="AD22" i="8"/>
  <c r="L121" i="4"/>
  <c r="R163" i="4"/>
  <c r="S163" i="4" s="1"/>
  <c r="T163" i="4" s="1"/>
  <c r="O142" i="4"/>
  <c r="AD61" i="8"/>
  <c r="R107" i="4"/>
  <c r="S107" i="4" s="1"/>
  <c r="T107" i="4" s="1"/>
  <c r="K151" i="4"/>
  <c r="AD34" i="8"/>
  <c r="L118" i="4"/>
  <c r="M174" i="8"/>
  <c r="AA173" i="8"/>
  <c r="AE173" i="8"/>
  <c r="X148" i="8"/>
  <c r="K160" i="4"/>
  <c r="S139" i="12"/>
  <c r="Q124" i="12"/>
  <c r="R123" i="4"/>
  <c r="S123" i="4" s="1"/>
  <c r="T123" i="4" s="1"/>
  <c r="AD25" i="13"/>
  <c r="AD43" i="8"/>
  <c r="M137" i="4"/>
  <c r="R38" i="4"/>
  <c r="S38" i="4" s="1"/>
  <c r="T38" i="4" s="1"/>
  <c r="M124" i="4"/>
  <c r="P143" i="12"/>
  <c r="R151" i="12"/>
  <c r="AD15" i="8"/>
  <c r="O157" i="4"/>
  <c r="N84" i="12"/>
  <c r="S69" i="12" s="1"/>
  <c r="AD6" i="8"/>
  <c r="AH72" i="8"/>
  <c r="AD5" i="8"/>
  <c r="AH162" i="8"/>
  <c r="AF162" i="8"/>
  <c r="AG162" i="8"/>
  <c r="AD162" i="8"/>
  <c r="AD32" i="8"/>
  <c r="R12" i="4"/>
  <c r="S12" i="4" s="1"/>
  <c r="T12" i="4" s="1"/>
  <c r="AG170" i="8"/>
  <c r="AH170" i="8"/>
  <c r="AF170" i="8"/>
  <c r="AD170" i="8"/>
  <c r="AD49" i="8"/>
  <c r="AF155" i="8"/>
  <c r="AH155" i="8"/>
  <c r="AG155" i="8"/>
  <c r="AD155" i="8"/>
  <c r="AD14" i="8"/>
  <c r="R46" i="4"/>
  <c r="S46" i="4" s="1"/>
  <c r="T46" i="4" s="1"/>
  <c r="X89" i="8"/>
  <c r="AD20" i="8"/>
  <c r="E105" i="4"/>
  <c r="M86" i="4" s="1"/>
  <c r="S174" i="8"/>
  <c r="AD10" i="8"/>
  <c r="R54" i="4"/>
  <c r="S54" i="4" s="1"/>
  <c r="T54" i="4" s="1"/>
  <c r="Q113" i="12"/>
  <c r="AF97" i="8"/>
  <c r="AH97" i="8"/>
  <c r="AD97" i="8"/>
  <c r="S94" i="12"/>
  <c r="AG133" i="8"/>
  <c r="AH133" i="8"/>
  <c r="AF133" i="8"/>
  <c r="AD133" i="8"/>
  <c r="J173" i="12"/>
  <c r="K52" i="13"/>
  <c r="L52" i="13" s="1"/>
  <c r="N41" i="4" l="1"/>
  <c r="K82" i="4"/>
  <c r="K46" i="4"/>
  <c r="K12" i="4"/>
  <c r="K20" i="4"/>
  <c r="K28" i="4"/>
  <c r="K49" i="4"/>
  <c r="K57" i="4"/>
  <c r="K65" i="4"/>
  <c r="K73" i="4"/>
  <c r="K39" i="4"/>
  <c r="K70" i="4"/>
  <c r="K78" i="4"/>
  <c r="K38" i="4"/>
  <c r="K9" i="4"/>
  <c r="K17" i="4"/>
  <c r="K25" i="4"/>
  <c r="K33" i="4"/>
  <c r="K54" i="4"/>
  <c r="K62" i="4"/>
  <c r="K83" i="4"/>
  <c r="K10" i="4"/>
  <c r="K18" i="4"/>
  <c r="K26" i="4"/>
  <c r="K47" i="4"/>
  <c r="K55" i="4"/>
  <c r="K63" i="4"/>
  <c r="K37" i="4"/>
  <c r="K45" i="4"/>
  <c r="K76" i="4"/>
  <c r="K52" i="4"/>
  <c r="K75" i="4"/>
  <c r="K6" i="4"/>
  <c r="K14" i="4"/>
  <c r="K22" i="4"/>
  <c r="K30" i="4"/>
  <c r="K51" i="4"/>
  <c r="K59" i="4"/>
  <c r="K67" i="4"/>
  <c r="K79" i="4"/>
  <c r="K41" i="4"/>
  <c r="K72" i="4"/>
  <c r="K80" i="4"/>
  <c r="K42" i="4"/>
  <c r="K11" i="4"/>
  <c r="K19" i="4"/>
  <c r="K27" i="4"/>
  <c r="K48" i="4"/>
  <c r="K56" i="4"/>
  <c r="K64" i="4"/>
  <c r="K34" i="4"/>
  <c r="K77" i="4"/>
  <c r="K15" i="4"/>
  <c r="K31" i="4"/>
  <c r="K68" i="4"/>
  <c r="K36" i="4"/>
  <c r="K81" i="4"/>
  <c r="K8" i="4"/>
  <c r="K16" i="4"/>
  <c r="K24" i="4"/>
  <c r="K32" i="4"/>
  <c r="K53" i="4"/>
  <c r="K61" i="4"/>
  <c r="K40" i="4"/>
  <c r="K35" i="4"/>
  <c r="K43" i="4"/>
  <c r="K74" i="4"/>
  <c r="K71" i="4"/>
  <c r="K5" i="4"/>
  <c r="K13" i="4"/>
  <c r="K21" i="4"/>
  <c r="K29" i="4"/>
  <c r="K50" i="4"/>
  <c r="K58" i="4"/>
  <c r="K66" i="4"/>
  <c r="K44" i="4"/>
  <c r="K69" i="4"/>
  <c r="K7" i="4"/>
  <c r="K23" i="4"/>
  <c r="K60" i="4"/>
  <c r="AG105" i="8"/>
  <c r="AG102" i="8"/>
  <c r="AF105" i="8"/>
  <c r="AH102" i="8"/>
  <c r="AF102" i="8"/>
  <c r="X105" i="8"/>
  <c r="AH89" i="8"/>
  <c r="AG97" i="8"/>
  <c r="AG89" i="8"/>
  <c r="P113" i="12"/>
  <c r="P151" i="12"/>
  <c r="O143" i="12"/>
  <c r="S169" i="12"/>
  <c r="P124" i="12"/>
  <c r="P139" i="12"/>
  <c r="T109" i="12"/>
  <c r="P126" i="12"/>
  <c r="O123" i="12"/>
  <c r="Q149" i="12"/>
  <c r="S170" i="12"/>
  <c r="R142" i="12"/>
  <c r="O118" i="12"/>
  <c r="AH113" i="8"/>
  <c r="AH137" i="8"/>
  <c r="AH126" i="8"/>
  <c r="T151" i="12"/>
  <c r="R143" i="12"/>
  <c r="T169" i="12"/>
  <c r="T124" i="12"/>
  <c r="T139" i="12"/>
  <c r="R109" i="12"/>
  <c r="R161" i="12"/>
  <c r="R126" i="12"/>
  <c r="Q123" i="12"/>
  <c r="P149" i="12"/>
  <c r="S155" i="12"/>
  <c r="O133" i="12"/>
  <c r="S142" i="12"/>
  <c r="T118" i="12"/>
  <c r="AF126" i="8"/>
  <c r="AF149" i="8"/>
  <c r="Q151" i="12"/>
  <c r="O169" i="12"/>
  <c r="O124" i="12"/>
  <c r="Q109" i="12"/>
  <c r="Q161" i="12"/>
  <c r="Q126" i="12"/>
  <c r="R123" i="12"/>
  <c r="R149" i="12"/>
  <c r="T155" i="12"/>
  <c r="R133" i="12"/>
  <c r="P142" i="12"/>
  <c r="P118" i="12"/>
  <c r="AH149" i="8"/>
  <c r="AH127" i="8"/>
  <c r="S151" i="12"/>
  <c r="R124" i="12"/>
  <c r="S161" i="12"/>
  <c r="O126" i="12"/>
  <c r="P170" i="12"/>
  <c r="P155" i="12"/>
  <c r="T133" i="12"/>
  <c r="Q142" i="12"/>
  <c r="Q118" i="12"/>
  <c r="R116" i="12"/>
  <c r="S113" i="12"/>
  <c r="R113" i="12"/>
  <c r="S143" i="12"/>
  <c r="Q169" i="12"/>
  <c r="O139" i="12"/>
  <c r="P161" i="12"/>
  <c r="S126" i="12"/>
  <c r="Q170" i="12"/>
  <c r="R155" i="12"/>
  <c r="S133" i="12"/>
  <c r="T142" i="12"/>
  <c r="S118" i="12"/>
  <c r="AG125" i="8"/>
  <c r="AH124" i="8"/>
  <c r="AG117" i="8"/>
  <c r="AH136" i="8"/>
  <c r="AF148" i="8"/>
  <c r="R169" i="12"/>
  <c r="T113" i="12"/>
  <c r="Q143" i="12"/>
  <c r="P169" i="12"/>
  <c r="Q139" i="12"/>
  <c r="O109" i="12"/>
  <c r="O161" i="12"/>
  <c r="T126" i="12"/>
  <c r="S123" i="12"/>
  <c r="T149" i="12"/>
  <c r="O170" i="12"/>
  <c r="O155" i="12"/>
  <c r="Q133" i="12"/>
  <c r="O142" i="12"/>
  <c r="R118" i="12"/>
  <c r="AH117" i="8"/>
  <c r="AG136" i="8"/>
  <c r="O113" i="12"/>
  <c r="O151" i="12"/>
  <c r="T143" i="12"/>
  <c r="S124" i="12"/>
  <c r="R139" i="12"/>
  <c r="S109" i="12"/>
  <c r="T161" i="12"/>
  <c r="P123" i="12"/>
  <c r="S149" i="12"/>
  <c r="T170" i="12"/>
  <c r="Q155" i="12"/>
  <c r="P133" i="12"/>
  <c r="X109" i="8"/>
  <c r="O12" i="4"/>
  <c r="O31" i="4"/>
  <c r="N12" i="4"/>
  <c r="N11" i="4"/>
  <c r="M30" i="4"/>
  <c r="M11" i="4"/>
  <c r="N31" i="4"/>
  <c r="O67" i="4"/>
  <c r="M18" i="4"/>
  <c r="L31" i="4"/>
  <c r="L36" i="4"/>
  <c r="M31" i="4"/>
  <c r="O30" i="4"/>
  <c r="M12" i="4"/>
  <c r="L30" i="4"/>
  <c r="N30" i="4"/>
  <c r="L12" i="4"/>
  <c r="O11" i="4"/>
  <c r="S90" i="12"/>
  <c r="S91" i="12"/>
  <c r="N18" i="4"/>
  <c r="O94" i="12"/>
  <c r="O91" i="12"/>
  <c r="T93" i="12"/>
  <c r="R94" i="12"/>
  <c r="O90" i="12"/>
  <c r="R91" i="12"/>
  <c r="P93" i="12"/>
  <c r="AH168" i="8"/>
  <c r="AF127" i="8"/>
  <c r="T91" i="12"/>
  <c r="T90" i="12"/>
  <c r="Q94" i="12"/>
  <c r="Q90" i="12"/>
  <c r="Q91" i="12"/>
  <c r="O93" i="12"/>
  <c r="X150" i="8"/>
  <c r="AG127" i="8"/>
  <c r="R90" i="12"/>
  <c r="M36" i="4"/>
  <c r="O163" i="12"/>
  <c r="T94" i="12"/>
  <c r="Q93" i="12"/>
  <c r="AF117" i="8"/>
  <c r="AG148" i="8"/>
  <c r="AG149" i="8"/>
  <c r="S93" i="12"/>
  <c r="P94" i="12"/>
  <c r="P90" i="12"/>
  <c r="P91" i="12"/>
  <c r="R93" i="12"/>
  <c r="N161" i="4"/>
  <c r="M148" i="4"/>
  <c r="L124" i="4"/>
  <c r="O160" i="4"/>
  <c r="M118" i="4"/>
  <c r="N151" i="4"/>
  <c r="M142" i="4"/>
  <c r="L154" i="4"/>
  <c r="L125" i="4"/>
  <c r="L120" i="4"/>
  <c r="N150" i="4"/>
  <c r="N165" i="4"/>
  <c r="Q116" i="12"/>
  <c r="M161" i="4"/>
  <c r="N126" i="4"/>
  <c r="L126" i="4"/>
  <c r="L148" i="4"/>
  <c r="N124" i="4"/>
  <c r="N160" i="4"/>
  <c r="N118" i="4"/>
  <c r="L151" i="4"/>
  <c r="M154" i="4"/>
  <c r="N125" i="4"/>
  <c r="N120" i="4"/>
  <c r="K150" i="4"/>
  <c r="L165" i="4"/>
  <c r="L161" i="4"/>
  <c r="O126" i="4"/>
  <c r="K148" i="4"/>
  <c r="O118" i="4"/>
  <c r="L6" i="4"/>
  <c r="N154" i="4"/>
  <c r="O120" i="4"/>
  <c r="M113" i="4"/>
  <c r="M165" i="4"/>
  <c r="N117" i="4"/>
  <c r="AG114" i="8"/>
  <c r="L157" i="4"/>
  <c r="L137" i="4"/>
  <c r="K118" i="4"/>
  <c r="K121" i="4"/>
  <c r="O154" i="4"/>
  <c r="O113" i="4"/>
  <c r="O117" i="4"/>
  <c r="M163" i="4"/>
  <c r="L115" i="4"/>
  <c r="O148" i="4"/>
  <c r="M157" i="4"/>
  <c r="K137" i="4"/>
  <c r="K142" i="4"/>
  <c r="O121" i="4"/>
  <c r="K154" i="4"/>
  <c r="N113" i="4"/>
  <c r="K117" i="4"/>
  <c r="N163" i="4"/>
  <c r="M115" i="4"/>
  <c r="AG167" i="8"/>
  <c r="N148" i="4"/>
  <c r="K157" i="4"/>
  <c r="O124" i="4"/>
  <c r="O137" i="4"/>
  <c r="L160" i="4"/>
  <c r="O151" i="4"/>
  <c r="L142" i="4"/>
  <c r="N121" i="4"/>
  <c r="O125" i="4"/>
  <c r="L150" i="4"/>
  <c r="K113" i="4"/>
  <c r="L117" i="4"/>
  <c r="L163" i="4"/>
  <c r="N115" i="4"/>
  <c r="M131" i="4"/>
  <c r="N157" i="4"/>
  <c r="K124" i="4"/>
  <c r="N137" i="4"/>
  <c r="M160" i="4"/>
  <c r="M151" i="4"/>
  <c r="N142" i="4"/>
  <c r="M121" i="4"/>
  <c r="K125" i="4"/>
  <c r="K120" i="4"/>
  <c r="M150" i="4"/>
  <c r="L113" i="4"/>
  <c r="K165" i="4"/>
  <c r="M117" i="4"/>
  <c r="K163" i="4"/>
  <c r="O115" i="4"/>
  <c r="O161" i="4"/>
  <c r="X101" i="8"/>
  <c r="K131" i="4"/>
  <c r="T86" i="12"/>
  <c r="S116" i="12"/>
  <c r="Q110" i="12"/>
  <c r="P168" i="12"/>
  <c r="S152" i="12"/>
  <c r="AH90" i="8"/>
  <c r="L158" i="4"/>
  <c r="K107" i="4"/>
  <c r="AH114" i="8"/>
  <c r="AG150" i="8"/>
  <c r="AF91" i="8"/>
  <c r="R86" i="12"/>
  <c r="R108" i="12"/>
  <c r="O168" i="12"/>
  <c r="Q152" i="12"/>
  <c r="O125" i="12"/>
  <c r="P86" i="12"/>
  <c r="M73" i="4"/>
  <c r="S108" i="12"/>
  <c r="O131" i="4"/>
  <c r="Q128" i="12"/>
  <c r="N114" i="4"/>
  <c r="R130" i="12"/>
  <c r="O119" i="4"/>
  <c r="Q86" i="12"/>
  <c r="M60" i="4"/>
  <c r="L66" i="4"/>
  <c r="Q108" i="12"/>
  <c r="N143" i="4"/>
  <c r="O136" i="4"/>
  <c r="P157" i="12"/>
  <c r="AF167" i="8"/>
  <c r="L46" i="4"/>
  <c r="O86" i="12"/>
  <c r="O17" i="4"/>
  <c r="O116" i="12"/>
  <c r="K161" i="4"/>
  <c r="M126" i="4"/>
  <c r="O108" i="12"/>
  <c r="Q119" i="12"/>
  <c r="AF107" i="8"/>
  <c r="AF108" i="8"/>
  <c r="T119" i="12"/>
  <c r="O130" i="4"/>
  <c r="R136" i="12"/>
  <c r="S148" i="12"/>
  <c r="P116" i="12"/>
  <c r="P163" i="12"/>
  <c r="P153" i="12"/>
  <c r="O146" i="4"/>
  <c r="S86" i="12"/>
  <c r="T87" i="12"/>
  <c r="T116" i="12"/>
  <c r="R163" i="12"/>
  <c r="K126" i="4"/>
  <c r="O110" i="12"/>
  <c r="AG86" i="8"/>
  <c r="K159" i="4"/>
  <c r="O122" i="4"/>
  <c r="M146" i="4"/>
  <c r="O140" i="12"/>
  <c r="AF114" i="8"/>
  <c r="L167" i="4"/>
  <c r="AF142" i="8"/>
  <c r="AH20" i="8"/>
  <c r="P26" i="12"/>
  <c r="T56" i="12"/>
  <c r="AG20" i="8"/>
  <c r="AF49" i="8"/>
  <c r="N98" i="4"/>
  <c r="O34" i="12"/>
  <c r="Q68" i="12"/>
  <c r="T50" i="12"/>
  <c r="O36" i="4"/>
  <c r="AF43" i="8"/>
  <c r="O26" i="12"/>
  <c r="AF34" i="8"/>
  <c r="P45" i="12"/>
  <c r="AF61" i="8"/>
  <c r="S46" i="12"/>
  <c r="S62" i="12"/>
  <c r="N46" i="4"/>
  <c r="AH22" i="8"/>
  <c r="L35" i="4"/>
  <c r="O88" i="4"/>
  <c r="O60" i="4"/>
  <c r="Q44" i="12"/>
  <c r="N14" i="4"/>
  <c r="P21" i="12"/>
  <c r="M17" i="4"/>
  <c r="AG51" i="8"/>
  <c r="L96" i="4"/>
  <c r="AH25" i="8"/>
  <c r="P60" i="12"/>
  <c r="O66" i="4"/>
  <c r="AF8" i="8"/>
  <c r="P56" i="12"/>
  <c r="O87" i="12"/>
  <c r="T17" i="12"/>
  <c r="P58" i="12"/>
  <c r="AB50" i="13"/>
  <c r="U50" i="13" s="1"/>
  <c r="AC50" i="13"/>
  <c r="V50" i="13" s="1"/>
  <c r="K92" i="4"/>
  <c r="Q100" i="12"/>
  <c r="Q29" i="12"/>
  <c r="L103" i="4"/>
  <c r="T101" i="12"/>
  <c r="R10" i="12"/>
  <c r="Q17" i="12"/>
  <c r="R4" i="12"/>
  <c r="R34" i="12"/>
  <c r="T68" i="12"/>
  <c r="AG43" i="8"/>
  <c r="R26" i="12"/>
  <c r="AA174" i="8"/>
  <c r="AE174" i="8"/>
  <c r="AH34" i="8"/>
  <c r="Q45" i="12"/>
  <c r="AG61" i="8"/>
  <c r="O62" i="12"/>
  <c r="AF22" i="8"/>
  <c r="O83" i="4"/>
  <c r="L83" i="4"/>
  <c r="N83" i="4"/>
  <c r="M83" i="4"/>
  <c r="K4" i="4"/>
  <c r="L63" i="4"/>
  <c r="L9" i="4"/>
  <c r="L4" i="4"/>
  <c r="L56" i="4"/>
  <c r="M80" i="4"/>
  <c r="L5" i="4"/>
  <c r="M34" i="4"/>
  <c r="O62" i="4"/>
  <c r="M82" i="4"/>
  <c r="N29" i="4"/>
  <c r="N13" i="4"/>
  <c r="N56" i="4"/>
  <c r="M37" i="4"/>
  <c r="M76" i="4"/>
  <c r="N43" i="4"/>
  <c r="N37" i="4"/>
  <c r="N62" i="4"/>
  <c r="O29" i="4"/>
  <c r="N78" i="4"/>
  <c r="L68" i="4"/>
  <c r="O13" i="4"/>
  <c r="O71" i="4"/>
  <c r="N57" i="4"/>
  <c r="M29" i="4"/>
  <c r="N74" i="4"/>
  <c r="M71" i="4"/>
  <c r="N50" i="4"/>
  <c r="L45" i="4"/>
  <c r="M47" i="4"/>
  <c r="O79" i="4"/>
  <c r="O37" i="4"/>
  <c r="N44" i="4"/>
  <c r="L29" i="4"/>
  <c r="O25" i="4"/>
  <c r="M77" i="4"/>
  <c r="M68" i="4"/>
  <c r="O32" i="4"/>
  <c r="N82" i="4"/>
  <c r="N68" i="4"/>
  <c r="M4" i="4"/>
  <c r="N71" i="4"/>
  <c r="N77" i="4"/>
  <c r="L10" i="4"/>
  <c r="L80" i="4"/>
  <c r="N42" i="4"/>
  <c r="L43" i="4"/>
  <c r="O9" i="4"/>
  <c r="N79" i="4"/>
  <c r="M43" i="4"/>
  <c r="O50" i="4"/>
  <c r="L44" i="4"/>
  <c r="L82" i="4"/>
  <c r="L57" i="4"/>
  <c r="O82" i="4"/>
  <c r="L39" i="4"/>
  <c r="M57" i="4"/>
  <c r="L47" i="4"/>
  <c r="O47" i="4"/>
  <c r="M32" i="4"/>
  <c r="O44" i="4"/>
  <c r="O81" i="4"/>
  <c r="N32" i="4"/>
  <c r="L69" i="4"/>
  <c r="N10" i="4"/>
  <c r="L50" i="4"/>
  <c r="N63" i="4"/>
  <c r="M74" i="4"/>
  <c r="M69" i="4"/>
  <c r="O80" i="4"/>
  <c r="N34" i="4"/>
  <c r="M58" i="4"/>
  <c r="N45" i="4"/>
  <c r="O34" i="4"/>
  <c r="L25" i="4"/>
  <c r="M28" i="4"/>
  <c r="O57" i="4"/>
  <c r="O8" i="4"/>
  <c r="L58" i="4"/>
  <c r="M81" i="4"/>
  <c r="O43" i="4"/>
  <c r="N58" i="4"/>
  <c r="O69" i="4"/>
  <c r="M10" i="4"/>
  <c r="L42" i="4"/>
  <c r="O58" i="4"/>
  <c r="M75" i="4"/>
  <c r="M39" i="4"/>
  <c r="N81" i="4"/>
  <c r="L13" i="4"/>
  <c r="L71" i="4"/>
  <c r="O63" i="4"/>
  <c r="L78" i="4"/>
  <c r="N52" i="4"/>
  <c r="N4" i="4"/>
  <c r="M56" i="4"/>
  <c r="L28" i="4"/>
  <c r="M52" i="4"/>
  <c r="M42" i="4"/>
  <c r="O75" i="4"/>
  <c r="O39" i="4"/>
  <c r="O68" i="4"/>
  <c r="M78" i="4"/>
  <c r="O28" i="4"/>
  <c r="O52" i="4"/>
  <c r="L34" i="4"/>
  <c r="L79" i="4"/>
  <c r="N39" i="4"/>
  <c r="L81" i="4"/>
  <c r="L76" i="4"/>
  <c r="O45" i="4"/>
  <c r="M79" i="4"/>
  <c r="N5" i="4"/>
  <c r="M63" i="4"/>
  <c r="L52" i="4"/>
  <c r="M62" i="4"/>
  <c r="O42" i="4"/>
  <c r="N9" i="4"/>
  <c r="M5" i="4"/>
  <c r="N25" i="4"/>
  <c r="N76" i="4"/>
  <c r="N8" i="4"/>
  <c r="M13" i="4"/>
  <c r="L32" i="4"/>
  <c r="L37" i="4"/>
  <c r="L62" i="4"/>
  <c r="M50" i="4"/>
  <c r="N28" i="4"/>
  <c r="O10" i="4"/>
  <c r="L8" i="4"/>
  <c r="M9" i="4"/>
  <c r="O76" i="4"/>
  <c r="O78" i="4"/>
  <c r="M25" i="4"/>
  <c r="N80" i="4"/>
  <c r="M8" i="4"/>
  <c r="L74" i="4"/>
  <c r="O77" i="4"/>
  <c r="O5" i="4"/>
  <c r="L77" i="4"/>
  <c r="N47" i="4"/>
  <c r="N75" i="4"/>
  <c r="O74" i="4"/>
  <c r="O56" i="4"/>
  <c r="N69" i="4"/>
  <c r="O4" i="4"/>
  <c r="L75" i="4"/>
  <c r="M44" i="4"/>
  <c r="M45" i="4"/>
  <c r="R84" i="4"/>
  <c r="S84" i="4" s="1"/>
  <c r="E173" i="4"/>
  <c r="R173" i="4" s="1"/>
  <c r="S173" i="4" s="1"/>
  <c r="O19" i="4"/>
  <c r="N64" i="4"/>
  <c r="M49" i="4"/>
  <c r="L26" i="4"/>
  <c r="M40" i="4"/>
  <c r="M54" i="4"/>
  <c r="O59" i="4"/>
  <c r="M72" i="4"/>
  <c r="M15" i="4"/>
  <c r="M65" i="4"/>
  <c r="N24" i="4"/>
  <c r="M19" i="4"/>
  <c r="O64" i="4"/>
  <c r="N49" i="4"/>
  <c r="O26" i="4"/>
  <c r="L40" i="4"/>
  <c r="L54" i="4"/>
  <c r="L59" i="4"/>
  <c r="O72" i="4"/>
  <c r="N20" i="4"/>
  <c r="N15" i="4"/>
  <c r="N65" i="4"/>
  <c r="M24" i="4"/>
  <c r="N19" i="4"/>
  <c r="M64" i="4"/>
  <c r="L49" i="4"/>
  <c r="M26" i="4"/>
  <c r="O70" i="4"/>
  <c r="N40" i="4"/>
  <c r="O54" i="4"/>
  <c r="N59" i="4"/>
  <c r="M55" i="4"/>
  <c r="L72" i="4"/>
  <c r="L20" i="4"/>
  <c r="N27" i="4"/>
  <c r="O65" i="4"/>
  <c r="O53" i="4"/>
  <c r="L64" i="4"/>
  <c r="O16" i="4"/>
  <c r="N26" i="4"/>
  <c r="M70" i="4"/>
  <c r="O40" i="4"/>
  <c r="M59" i="4"/>
  <c r="N55" i="4"/>
  <c r="O20" i="4"/>
  <c r="O27" i="4"/>
  <c r="L7" i="4"/>
  <c r="N73" i="4"/>
  <c r="L23" i="4"/>
  <c r="L53" i="4"/>
  <c r="O38" i="4"/>
  <c r="N16" i="4"/>
  <c r="L70" i="4"/>
  <c r="L55" i="4"/>
  <c r="M20" i="4"/>
  <c r="O21" i="4"/>
  <c r="M22" i="4"/>
  <c r="L27" i="4"/>
  <c r="M7" i="4"/>
  <c r="N51" i="4"/>
  <c r="M48" i="4"/>
  <c r="O73" i="4"/>
  <c r="O23" i="4"/>
  <c r="N53" i="4"/>
  <c r="M38" i="4"/>
  <c r="M16" i="4"/>
  <c r="N70" i="4"/>
  <c r="O55" i="4"/>
  <c r="N21" i="4"/>
  <c r="L22" i="4"/>
  <c r="M27" i="4"/>
  <c r="N7" i="4"/>
  <c r="O51" i="4"/>
  <c r="L48" i="4"/>
  <c r="M23" i="4"/>
  <c r="M53" i="4"/>
  <c r="L38" i="4"/>
  <c r="L16" i="4"/>
  <c r="M21" i="4"/>
  <c r="O22" i="4"/>
  <c r="L15" i="4"/>
  <c r="O7" i="4"/>
  <c r="L51" i="4"/>
  <c r="O48" i="4"/>
  <c r="O24" i="4"/>
  <c r="L73" i="4"/>
  <c r="O35" i="4"/>
  <c r="N60" i="4"/>
  <c r="P44" i="12"/>
  <c r="M14" i="4"/>
  <c r="S21" i="12"/>
  <c r="M96" i="4"/>
  <c r="AF25" i="8"/>
  <c r="X28" i="8"/>
  <c r="S60" i="12"/>
  <c r="L41" i="4"/>
  <c r="S56" i="12"/>
  <c r="Q87" i="12"/>
  <c r="R58" i="12"/>
  <c r="T99" i="12"/>
  <c r="AG28" i="8"/>
  <c r="O49" i="4"/>
  <c r="N23" i="4"/>
  <c r="Q37" i="12"/>
  <c r="X84" i="8"/>
  <c r="AG19" i="8"/>
  <c r="AF62" i="8"/>
  <c r="AF71" i="8"/>
  <c r="AF45" i="8"/>
  <c r="AH77" i="8"/>
  <c r="AH65" i="8"/>
  <c r="AG41" i="8"/>
  <c r="AF52" i="8"/>
  <c r="AH54" i="8"/>
  <c r="AH76" i="8"/>
  <c r="AF83" i="8"/>
  <c r="AH24" i="8"/>
  <c r="AH81" i="8"/>
  <c r="AH44" i="8"/>
  <c r="AH11" i="8"/>
  <c r="AF55" i="8"/>
  <c r="X11" i="8"/>
  <c r="X79" i="8"/>
  <c r="X47" i="8"/>
  <c r="X38" i="8"/>
  <c r="X52" i="8"/>
  <c r="X50" i="8"/>
  <c r="AG24" i="8"/>
  <c r="AG71" i="8"/>
  <c r="AH16" i="8"/>
  <c r="AF41" i="8"/>
  <c r="AF16" i="8"/>
  <c r="AF50" i="8"/>
  <c r="AH62" i="8"/>
  <c r="X27" i="8"/>
  <c r="X54" i="8"/>
  <c r="X83" i="8"/>
  <c r="AF68" i="8"/>
  <c r="AH47" i="8"/>
  <c r="AF65" i="8"/>
  <c r="AG76" i="8"/>
  <c r="AG65" i="8"/>
  <c r="AF17" i="8"/>
  <c r="X7" i="8"/>
  <c r="X42" i="8"/>
  <c r="AH84" i="8"/>
  <c r="AF81" i="8"/>
  <c r="AF46" i="8"/>
  <c r="AH26" i="8"/>
  <c r="AH71" i="8"/>
  <c r="AG47" i="8"/>
  <c r="AG83" i="8"/>
  <c r="AF47" i="8"/>
  <c r="AF11" i="8"/>
  <c r="AH50" i="8"/>
  <c r="AG54" i="8"/>
  <c r="AF44" i="8"/>
  <c r="X73" i="8"/>
  <c r="X55" i="8"/>
  <c r="X64" i="8"/>
  <c r="X77" i="8"/>
  <c r="X65" i="8"/>
  <c r="AG58" i="8"/>
  <c r="AH42" i="8"/>
  <c r="AG64" i="8"/>
  <c r="AF73" i="8"/>
  <c r="AF27" i="8"/>
  <c r="AH83" i="8"/>
  <c r="X26" i="8"/>
  <c r="AF7" i="8"/>
  <c r="X41" i="8"/>
  <c r="AG84" i="8"/>
  <c r="AG50" i="8"/>
  <c r="AF78" i="8"/>
  <c r="AF19" i="8"/>
  <c r="AF64" i="8"/>
  <c r="AG45" i="8"/>
  <c r="AG26" i="8"/>
  <c r="AF26" i="8"/>
  <c r="AG11" i="8"/>
  <c r="AF75" i="8"/>
  <c r="AG38" i="8"/>
  <c r="AH17" i="8"/>
  <c r="AF77" i="8"/>
  <c r="AH27" i="8"/>
  <c r="AF56" i="8"/>
  <c r="X75" i="8"/>
  <c r="X24" i="8"/>
  <c r="X68" i="8"/>
  <c r="X46" i="8"/>
  <c r="X16" i="8"/>
  <c r="X69" i="8"/>
  <c r="AH45" i="8"/>
  <c r="AG75" i="8"/>
  <c r="AF38" i="8"/>
  <c r="AG48" i="8"/>
  <c r="AF33" i="8"/>
  <c r="X78" i="8"/>
  <c r="AH38" i="8"/>
  <c r="X58" i="8"/>
  <c r="AF84" i="8"/>
  <c r="AG56" i="8"/>
  <c r="AH68" i="8"/>
  <c r="AH19" i="8"/>
  <c r="AH73" i="8"/>
  <c r="AG62" i="8"/>
  <c r="AH75" i="8"/>
  <c r="AG73" i="8"/>
  <c r="AF69" i="8"/>
  <c r="AG44" i="8"/>
  <c r="AG7" i="8"/>
  <c r="AG33" i="8"/>
  <c r="AH78" i="8"/>
  <c r="AG17" i="8"/>
  <c r="X17" i="8"/>
  <c r="X45" i="8"/>
  <c r="X76" i="8"/>
  <c r="X33" i="8"/>
  <c r="X81" i="8"/>
  <c r="AH79" i="8"/>
  <c r="X44" i="8"/>
  <c r="X19" i="8"/>
  <c r="X62" i="8"/>
  <c r="AG46" i="8"/>
  <c r="X48" i="8"/>
  <c r="AH58" i="8"/>
  <c r="AF24" i="8"/>
  <c r="AH7" i="8"/>
  <c r="AH52" i="8"/>
  <c r="AG79" i="8"/>
  <c r="AH46" i="8"/>
  <c r="AF79" i="8"/>
  <c r="AF42" i="8"/>
  <c r="AH69" i="8"/>
  <c r="AG42" i="8"/>
  <c r="AG27" i="8"/>
  <c r="AF54" i="8"/>
  <c r="AH33" i="8"/>
  <c r="AF76" i="8"/>
  <c r="AH55" i="8"/>
  <c r="AG68" i="8"/>
  <c r="X56" i="8"/>
  <c r="AF58" i="8"/>
  <c r="AG55" i="8"/>
  <c r="AH56" i="8"/>
  <c r="AH41" i="8"/>
  <c r="AG81" i="8"/>
  <c r="AG52" i="8"/>
  <c r="AG69" i="8"/>
  <c r="AF48" i="8"/>
  <c r="AH64" i="8"/>
  <c r="AH48" i="8"/>
  <c r="AG16" i="8"/>
  <c r="AG77" i="8"/>
  <c r="AG78" i="8"/>
  <c r="X71" i="8"/>
  <c r="X29" i="8"/>
  <c r="X60" i="8"/>
  <c r="X9" i="8"/>
  <c r="X82" i="8"/>
  <c r="X51" i="8"/>
  <c r="X13" i="8"/>
  <c r="X23" i="8"/>
  <c r="X49" i="8"/>
  <c r="X72" i="8"/>
  <c r="X20" i="8"/>
  <c r="X8" i="8"/>
  <c r="X25" i="8"/>
  <c r="X59" i="8"/>
  <c r="X53" i="8"/>
  <c r="X18" i="8"/>
  <c r="X36" i="8"/>
  <c r="X70" i="8"/>
  <c r="X30" i="8"/>
  <c r="X5" i="8"/>
  <c r="X6" i="8"/>
  <c r="X14" i="8"/>
  <c r="X37" i="8"/>
  <c r="X57" i="8"/>
  <c r="X74" i="8"/>
  <c r="X12" i="8"/>
  <c r="X21" i="8"/>
  <c r="X35" i="8"/>
  <c r="X43" i="8"/>
  <c r="X10" i="8"/>
  <c r="X34" i="8"/>
  <c r="X40" i="8"/>
  <c r="X61" i="8"/>
  <c r="AF39" i="8"/>
  <c r="AG29" i="8"/>
  <c r="AH36" i="8"/>
  <c r="AH21" i="8"/>
  <c r="AF72" i="8"/>
  <c r="AF13" i="8"/>
  <c r="AG66" i="8"/>
  <c r="AF63" i="8"/>
  <c r="AF23" i="8"/>
  <c r="AH28" i="8"/>
  <c r="AG30" i="8"/>
  <c r="AH39" i="8"/>
  <c r="AF29" i="8"/>
  <c r="AF80" i="8"/>
  <c r="AF21" i="8"/>
  <c r="AG70" i="8"/>
  <c r="AH13" i="8"/>
  <c r="AH66" i="8"/>
  <c r="AH30" i="8"/>
  <c r="AG39" i="8"/>
  <c r="AH80" i="8"/>
  <c r="AG21" i="8"/>
  <c r="AF57" i="8"/>
  <c r="AH70" i="8"/>
  <c r="AH82" i="8"/>
  <c r="X67" i="8"/>
  <c r="X31" i="8"/>
  <c r="AG80" i="8"/>
  <c r="AH57" i="8"/>
  <c r="AF70" i="8"/>
  <c r="AG82" i="8"/>
  <c r="AH18" i="8"/>
  <c r="AG31" i="8"/>
  <c r="AH59" i="8"/>
  <c r="AF12" i="8"/>
  <c r="AG35" i="8"/>
  <c r="AG57" i="8"/>
  <c r="AH40" i="8"/>
  <c r="AF82" i="8"/>
  <c r="AF59" i="8"/>
  <c r="AF53" i="8"/>
  <c r="AH12" i="8"/>
  <c r="AG37" i="8"/>
  <c r="AF35" i="8"/>
  <c r="AG40" i="8"/>
  <c r="X80" i="8"/>
  <c r="AG59" i="8"/>
  <c r="AF36" i="8"/>
  <c r="AH53" i="8"/>
  <c r="AG12" i="8"/>
  <c r="AH37" i="8"/>
  <c r="AH35" i="8"/>
  <c r="AG72" i="8"/>
  <c r="AF40" i="8"/>
  <c r="AG63" i="8"/>
  <c r="AH23" i="8"/>
  <c r="AF28" i="8"/>
  <c r="M98" i="4"/>
  <c r="P46" i="12"/>
  <c r="N88" i="4"/>
  <c r="AH9" i="8"/>
  <c r="R60" i="12"/>
  <c r="AF30" i="8"/>
  <c r="AH63" i="8"/>
  <c r="Q18" i="12"/>
  <c r="O98" i="4"/>
  <c r="X15" i="8"/>
  <c r="AH6" i="8"/>
  <c r="T4" i="12"/>
  <c r="K98" i="4"/>
  <c r="P34" i="12"/>
  <c r="P68" i="12"/>
  <c r="O50" i="12"/>
  <c r="K86" i="4"/>
  <c r="AH43" i="8"/>
  <c r="S26" i="12"/>
  <c r="AG34" i="8"/>
  <c r="S45" i="12"/>
  <c r="AH61" i="8"/>
  <c r="Q62" i="12"/>
  <c r="AG22" i="8"/>
  <c r="O24" i="12"/>
  <c r="M35" i="4"/>
  <c r="O14" i="4"/>
  <c r="Q21" i="12"/>
  <c r="N33" i="4"/>
  <c r="AG60" i="8"/>
  <c r="O61" i="4"/>
  <c r="O41" i="4"/>
  <c r="R56" i="12"/>
  <c r="R87" i="12"/>
  <c r="T67" i="12"/>
  <c r="AG13" i="8"/>
  <c r="O28" i="12"/>
  <c r="AF37" i="8"/>
  <c r="Q27" i="12"/>
  <c r="P20" i="12"/>
  <c r="T34" i="12"/>
  <c r="K96" i="4"/>
  <c r="O79" i="12"/>
  <c r="AF6" i="8"/>
  <c r="L86" i="4"/>
  <c r="P79" i="12"/>
  <c r="AH10" i="8"/>
  <c r="K85" i="4"/>
  <c r="X32" i="8"/>
  <c r="AF14" i="8"/>
  <c r="AH5" i="8"/>
  <c r="AG6" i="8"/>
  <c r="O4" i="12"/>
  <c r="L11" i="4"/>
  <c r="AH15" i="8"/>
  <c r="L18" i="4"/>
  <c r="S34" i="12"/>
  <c r="R68" i="12"/>
  <c r="S50" i="12"/>
  <c r="Q26" i="12"/>
  <c r="X22" i="8"/>
  <c r="T45" i="12"/>
  <c r="Q46" i="12"/>
  <c r="T62" i="12"/>
  <c r="S24" i="12"/>
  <c r="N35" i="4"/>
  <c r="Q104" i="12"/>
  <c r="P102" i="12"/>
  <c r="P92" i="12"/>
  <c r="S102" i="12"/>
  <c r="Q98" i="12"/>
  <c r="Q85" i="12"/>
  <c r="P97" i="12"/>
  <c r="R104" i="12"/>
  <c r="Q95" i="12"/>
  <c r="S92" i="12"/>
  <c r="O89" i="12"/>
  <c r="T103" i="12"/>
  <c r="P85" i="12"/>
  <c r="O104" i="12"/>
  <c r="R95" i="12"/>
  <c r="Q89" i="12"/>
  <c r="S104" i="12"/>
  <c r="O88" i="12"/>
  <c r="P95" i="12"/>
  <c r="R102" i="12"/>
  <c r="O98" i="12"/>
  <c r="T97" i="12"/>
  <c r="R88" i="12"/>
  <c r="S89" i="12"/>
  <c r="R98" i="12"/>
  <c r="R85" i="12"/>
  <c r="T92" i="12"/>
  <c r="P98" i="12"/>
  <c r="P88" i="12"/>
  <c r="P89" i="12"/>
  <c r="R97" i="12"/>
  <c r="S103" i="12"/>
  <c r="T85" i="12"/>
  <c r="T95" i="12"/>
  <c r="S95" i="12"/>
  <c r="Q97" i="12"/>
  <c r="S85" i="12"/>
  <c r="R89" i="12"/>
  <c r="T98" i="12"/>
  <c r="O85" i="12"/>
  <c r="O97" i="12"/>
  <c r="Q88" i="12"/>
  <c r="O95" i="12"/>
  <c r="R92" i="12"/>
  <c r="Q102" i="12"/>
  <c r="S98" i="12"/>
  <c r="S88" i="12"/>
  <c r="S97" i="12"/>
  <c r="O103" i="12"/>
  <c r="T89" i="12"/>
  <c r="T104" i="12"/>
  <c r="T102" i="12"/>
  <c r="T88" i="12"/>
  <c r="Q92" i="12"/>
  <c r="R103" i="12"/>
  <c r="P104" i="12"/>
  <c r="Q103" i="12"/>
  <c r="O102" i="12"/>
  <c r="O92" i="12"/>
  <c r="P103" i="12"/>
  <c r="T106" i="12"/>
  <c r="O106" i="12"/>
  <c r="P106" i="12"/>
  <c r="Q106" i="12"/>
  <c r="R106" i="12"/>
  <c r="S106" i="12"/>
  <c r="O101" i="12"/>
  <c r="T96" i="12"/>
  <c r="P100" i="12"/>
  <c r="S99" i="12"/>
  <c r="R96" i="12"/>
  <c r="O100" i="12"/>
  <c r="Q96" i="12"/>
  <c r="T100" i="12"/>
  <c r="R101" i="12"/>
  <c r="P96" i="12"/>
  <c r="S100" i="12"/>
  <c r="Q99" i="12"/>
  <c r="S101" i="12"/>
  <c r="O96" i="12"/>
  <c r="P99" i="12"/>
  <c r="Q101" i="12"/>
  <c r="S96" i="12"/>
  <c r="P101" i="12"/>
  <c r="R100" i="12"/>
  <c r="R99" i="12"/>
  <c r="X66" i="8"/>
  <c r="L14" i="4"/>
  <c r="L33" i="4"/>
  <c r="AF60" i="8"/>
  <c r="M61" i="4"/>
  <c r="M41" i="4"/>
  <c r="S87" i="12"/>
  <c r="AG74" i="8"/>
  <c r="Q67" i="12"/>
  <c r="L65" i="4"/>
  <c r="N72" i="4"/>
  <c r="Q78" i="12"/>
  <c r="L19" i="4"/>
  <c r="L104" i="4"/>
  <c r="M104" i="4"/>
  <c r="O104" i="4"/>
  <c r="K104" i="4"/>
  <c r="N104" i="4"/>
  <c r="R105" i="4"/>
  <c r="S105" i="4" s="1"/>
  <c r="T105" i="4" s="1"/>
  <c r="M89" i="4"/>
  <c r="K90" i="4"/>
  <c r="M101" i="4"/>
  <c r="O93" i="4"/>
  <c r="L99" i="4"/>
  <c r="K102" i="4"/>
  <c r="N89" i="4"/>
  <c r="N94" i="4"/>
  <c r="L95" i="4"/>
  <c r="O90" i="4"/>
  <c r="N97" i="4"/>
  <c r="K99" i="4"/>
  <c r="O102" i="4"/>
  <c r="K93" i="4"/>
  <c r="N101" i="4"/>
  <c r="N93" i="4"/>
  <c r="K95" i="4"/>
  <c r="N90" i="4"/>
  <c r="M97" i="4"/>
  <c r="O99" i="4"/>
  <c r="N102" i="4"/>
  <c r="O101" i="4"/>
  <c r="M93" i="4"/>
  <c r="O95" i="4"/>
  <c r="M102" i="4"/>
  <c r="L89" i="4"/>
  <c r="M94" i="4"/>
  <c r="M95" i="4"/>
  <c r="K101" i="4"/>
  <c r="L97" i="4"/>
  <c r="N99" i="4"/>
  <c r="L102" i="4"/>
  <c r="K89" i="4"/>
  <c r="L94" i="4"/>
  <c r="L90" i="4"/>
  <c r="K97" i="4"/>
  <c r="M99" i="4"/>
  <c r="K94" i="4"/>
  <c r="O89" i="4"/>
  <c r="O97" i="4"/>
  <c r="O94" i="4"/>
  <c r="L93" i="4"/>
  <c r="N95" i="4"/>
  <c r="M90" i="4"/>
  <c r="L101" i="4"/>
  <c r="L91" i="4"/>
  <c r="K103" i="4"/>
  <c r="O92" i="4"/>
  <c r="K100" i="4"/>
  <c r="M87" i="4"/>
  <c r="K91" i="4"/>
  <c r="O103" i="4"/>
  <c r="M92" i="4"/>
  <c r="O100" i="4"/>
  <c r="N87" i="4"/>
  <c r="O91" i="4"/>
  <c r="N103" i="4"/>
  <c r="N92" i="4"/>
  <c r="N100" i="4"/>
  <c r="L87" i="4"/>
  <c r="N91" i="4"/>
  <c r="L100" i="4"/>
  <c r="K87" i="4"/>
  <c r="M91" i="4"/>
  <c r="M100" i="4"/>
  <c r="O87" i="4"/>
  <c r="M103" i="4"/>
  <c r="L92" i="4"/>
  <c r="P50" i="12"/>
  <c r="R24" i="12"/>
  <c r="R44" i="12"/>
  <c r="AG25" i="8"/>
  <c r="AG36" i="8"/>
  <c r="AG14" i="8"/>
  <c r="Q50" i="12"/>
  <c r="R79" i="12"/>
  <c r="AF10" i="8"/>
  <c r="N85" i="4"/>
  <c r="X39" i="8"/>
  <c r="AG32" i="8"/>
  <c r="AG5" i="8"/>
  <c r="M67" i="4"/>
  <c r="S4" i="12"/>
  <c r="AG15" i="8"/>
  <c r="O18" i="4"/>
  <c r="O68" i="12"/>
  <c r="N86" i="4"/>
  <c r="T26" i="12"/>
  <c r="O45" i="12"/>
  <c r="T46" i="12"/>
  <c r="P62" i="12"/>
  <c r="N6" i="4"/>
  <c r="Q24" i="12"/>
  <c r="L88" i="4"/>
  <c r="T44" i="12"/>
  <c r="O33" i="4"/>
  <c r="AH60" i="8"/>
  <c r="Q60" i="12"/>
  <c r="N61" i="4"/>
  <c r="AH67" i="8"/>
  <c r="AF74" i="8"/>
  <c r="AF18" i="8"/>
  <c r="O6" i="12"/>
  <c r="L24" i="4"/>
  <c r="AG23" i="8"/>
  <c r="M51" i="4"/>
  <c r="Q73" i="12"/>
  <c r="T35" i="12"/>
  <c r="AG53" i="8"/>
  <c r="N38" i="4"/>
  <c r="AG49" i="8"/>
  <c r="R21" i="12"/>
  <c r="T79" i="12"/>
  <c r="AG10" i="8"/>
  <c r="M85" i="4"/>
  <c r="X63" i="8"/>
  <c r="AH32" i="8"/>
  <c r="AF5" i="8"/>
  <c r="N67" i="4"/>
  <c r="P4" i="12"/>
  <c r="AF15" i="8"/>
  <c r="S68" i="12"/>
  <c r="O86" i="4"/>
  <c r="R45" i="12"/>
  <c r="O46" i="12"/>
  <c r="M46" i="4"/>
  <c r="M6" i="4"/>
  <c r="T24" i="12"/>
  <c r="M88" i="4"/>
  <c r="S44" i="12"/>
  <c r="O21" i="12"/>
  <c r="N17" i="4"/>
  <c r="M33" i="4"/>
  <c r="N96" i="4"/>
  <c r="AG9" i="8"/>
  <c r="T60" i="12"/>
  <c r="L61" i="4"/>
  <c r="M66" i="4"/>
  <c r="Q56" i="12"/>
  <c r="AG67" i="8"/>
  <c r="AH74" i="8"/>
  <c r="AH31" i="8"/>
  <c r="AG18" i="8"/>
  <c r="Q6" i="12"/>
  <c r="N48" i="4"/>
  <c r="O9" i="12"/>
  <c r="O15" i="4"/>
  <c r="N22" i="4"/>
  <c r="L21" i="4"/>
  <c r="N54" i="4"/>
  <c r="Q64" i="12"/>
  <c r="P83" i="12"/>
  <c r="O82" i="12"/>
  <c r="P82" i="12"/>
  <c r="O83" i="12"/>
  <c r="T82" i="12"/>
  <c r="T70" i="12"/>
  <c r="O31" i="12"/>
  <c r="T57" i="12"/>
  <c r="T54" i="12"/>
  <c r="O22" i="12"/>
  <c r="O53" i="12"/>
  <c r="R74" i="12"/>
  <c r="P13" i="12"/>
  <c r="O40" i="12"/>
  <c r="R19" i="12"/>
  <c r="R38" i="12"/>
  <c r="T53" i="12"/>
  <c r="R13" i="12"/>
  <c r="T40" i="12"/>
  <c r="Q19" i="12"/>
  <c r="P38" i="12"/>
  <c r="P53" i="12"/>
  <c r="T13" i="12"/>
  <c r="Q40" i="12"/>
  <c r="Q49" i="12"/>
  <c r="R81" i="12"/>
  <c r="Q52" i="12"/>
  <c r="P72" i="12"/>
  <c r="P33" i="12"/>
  <c r="T49" i="12"/>
  <c r="O32" i="12"/>
  <c r="R70" i="12"/>
  <c r="T15" i="12"/>
  <c r="O54" i="12"/>
  <c r="Q47" i="12"/>
  <c r="T31" i="12"/>
  <c r="P61" i="12"/>
  <c r="P74" i="12"/>
  <c r="T22" i="12"/>
  <c r="S61" i="12"/>
  <c r="T74" i="12"/>
  <c r="O13" i="12"/>
  <c r="Q22" i="12"/>
  <c r="R61" i="12"/>
  <c r="O74" i="12"/>
  <c r="S13" i="12"/>
  <c r="P49" i="12"/>
  <c r="T63" i="12"/>
  <c r="S77" i="12"/>
  <c r="T66" i="12"/>
  <c r="P32" i="12"/>
  <c r="Q59" i="12"/>
  <c r="S75" i="12"/>
  <c r="O49" i="12"/>
  <c r="R33" i="12"/>
  <c r="T36" i="12"/>
  <c r="T65" i="12"/>
  <c r="O15" i="12"/>
  <c r="R42" i="12"/>
  <c r="T55" i="12"/>
  <c r="Q70" i="12"/>
  <c r="S31" i="12"/>
  <c r="O57" i="12"/>
  <c r="Q54" i="12"/>
  <c r="R22" i="12"/>
  <c r="S47" i="12"/>
  <c r="Q31" i="12"/>
  <c r="O61" i="12"/>
  <c r="S57" i="12"/>
  <c r="P22" i="12"/>
  <c r="R47" i="12"/>
  <c r="P31" i="12"/>
  <c r="T61" i="12"/>
  <c r="R57" i="12"/>
  <c r="R72" i="12"/>
  <c r="Q33" i="12"/>
  <c r="R63" i="12"/>
  <c r="T81" i="12"/>
  <c r="Q30" i="12"/>
  <c r="O66" i="12"/>
  <c r="O55" i="12"/>
  <c r="T32" i="12"/>
  <c r="S72" i="12"/>
  <c r="O33" i="12"/>
  <c r="T75" i="12"/>
  <c r="R14" i="12"/>
  <c r="O36" i="12"/>
  <c r="S11" i="12"/>
  <c r="S42" i="12"/>
  <c r="S48" i="12"/>
  <c r="P70" i="12"/>
  <c r="Q15" i="12"/>
  <c r="P54" i="12"/>
  <c r="P47" i="12"/>
  <c r="P57" i="12"/>
  <c r="S54" i="12"/>
  <c r="O47" i="12"/>
  <c r="Q57" i="12"/>
  <c r="R54" i="12"/>
  <c r="R59" i="12"/>
  <c r="Q75" i="12"/>
  <c r="S49" i="12"/>
  <c r="O81" i="12"/>
  <c r="P52" i="12"/>
  <c r="S32" i="12"/>
  <c r="S59" i="12"/>
  <c r="O75" i="12"/>
  <c r="Q66" i="12"/>
  <c r="P19" i="12"/>
  <c r="S38" i="12"/>
  <c r="R23" i="12"/>
  <c r="Q51" i="12"/>
  <c r="T48" i="12"/>
  <c r="Q36" i="12"/>
  <c r="Q65" i="12"/>
  <c r="P15" i="12"/>
  <c r="T42" i="12"/>
  <c r="Q55" i="12"/>
  <c r="S70" i="12"/>
  <c r="S15" i="12"/>
  <c r="S55" i="12"/>
  <c r="O70" i="12"/>
  <c r="R15" i="12"/>
  <c r="R55" i="12"/>
  <c r="R32" i="12"/>
  <c r="P59" i="12"/>
  <c r="T72" i="12"/>
  <c r="Q63" i="12"/>
  <c r="R77" i="12"/>
  <c r="S30" i="12"/>
  <c r="O19" i="12"/>
  <c r="S23" i="12"/>
  <c r="S53" i="12"/>
  <c r="S40" i="12"/>
  <c r="O14" i="12"/>
  <c r="R36" i="12"/>
  <c r="P11" i="12"/>
  <c r="O42" i="12"/>
  <c r="R48" i="12"/>
  <c r="S65" i="12"/>
  <c r="T11" i="12"/>
  <c r="Q42" i="12"/>
  <c r="R65" i="12"/>
  <c r="Q11" i="12"/>
  <c r="P42" i="12"/>
  <c r="O72" i="12"/>
  <c r="T33" i="12"/>
  <c r="P63" i="12"/>
  <c r="Q81" i="12"/>
  <c r="P30" i="12"/>
  <c r="R52" i="12"/>
  <c r="P66" i="12"/>
  <c r="S81" i="12"/>
  <c r="O52" i="12"/>
  <c r="S22" i="12"/>
  <c r="Q53" i="12"/>
  <c r="S74" i="12"/>
  <c r="Q13" i="12"/>
  <c r="P40" i="12"/>
  <c r="S19" i="12"/>
  <c r="O38" i="12"/>
  <c r="T23" i="12"/>
  <c r="P51" i="12"/>
  <c r="P48" i="12"/>
  <c r="P14" i="12"/>
  <c r="S36" i="12"/>
  <c r="P65" i="12"/>
  <c r="O11" i="12"/>
  <c r="R51" i="12"/>
  <c r="Q48" i="12"/>
  <c r="S14" i="12"/>
  <c r="P36" i="12"/>
  <c r="O65" i="12"/>
  <c r="R11" i="12"/>
  <c r="T51" i="12"/>
  <c r="O48" i="12"/>
  <c r="Q77" i="12"/>
  <c r="R66" i="12"/>
  <c r="T59" i="12"/>
  <c r="P75" i="12"/>
  <c r="R49" i="12"/>
  <c r="P81" i="12"/>
  <c r="S52" i="12"/>
  <c r="T77" i="12"/>
  <c r="R30" i="12"/>
  <c r="T47" i="12"/>
  <c r="R31" i="12"/>
  <c r="Q61" i="12"/>
  <c r="Q74" i="12"/>
  <c r="T19" i="12"/>
  <c r="O23" i="12"/>
  <c r="R53" i="12"/>
  <c r="R40" i="12"/>
  <c r="T14" i="12"/>
  <c r="T38" i="12"/>
  <c r="Q23" i="12"/>
  <c r="O51" i="12"/>
  <c r="Q14" i="12"/>
  <c r="Q38" i="12"/>
  <c r="P23" i="12"/>
  <c r="S51" i="12"/>
  <c r="O63" i="12"/>
  <c r="P77" i="12"/>
  <c r="T30" i="12"/>
  <c r="S66" i="12"/>
  <c r="P55" i="12"/>
  <c r="Q32" i="12"/>
  <c r="O59" i="12"/>
  <c r="Q72" i="12"/>
  <c r="S33" i="12"/>
  <c r="S63" i="12"/>
  <c r="O77" i="12"/>
  <c r="O30" i="12"/>
  <c r="T52" i="12"/>
  <c r="R75" i="12"/>
  <c r="O5" i="12"/>
  <c r="Q82" i="12"/>
  <c r="Q5" i="12"/>
  <c r="S5" i="12"/>
  <c r="P5" i="12"/>
  <c r="T5" i="12"/>
  <c r="R82" i="12"/>
  <c r="R5" i="12"/>
  <c r="S82" i="12"/>
  <c r="T20" i="12"/>
  <c r="S27" i="12"/>
  <c r="P25" i="12"/>
  <c r="T10" i="12"/>
  <c r="T7" i="12"/>
  <c r="R69" i="12"/>
  <c r="P8" i="12"/>
  <c r="T64" i="12"/>
  <c r="S35" i="12"/>
  <c r="O78" i="12"/>
  <c r="O41" i="12"/>
  <c r="P28" i="12"/>
  <c r="Q76" i="12"/>
  <c r="S73" i="12"/>
  <c r="S16" i="12"/>
  <c r="P12" i="12"/>
  <c r="P18" i="12"/>
  <c r="T9" i="12"/>
  <c r="S39" i="12"/>
  <c r="S58" i="12"/>
  <c r="S17" i="12"/>
  <c r="R6" i="12"/>
  <c r="T80" i="12"/>
  <c r="P27" i="12"/>
  <c r="R25" i="12"/>
  <c r="O10" i="12"/>
  <c r="Q7" i="12"/>
  <c r="O69" i="12"/>
  <c r="O8" i="12"/>
  <c r="P64" i="12"/>
  <c r="O35" i="12"/>
  <c r="S41" i="12"/>
  <c r="T71" i="12"/>
  <c r="R76" i="12"/>
  <c r="R73" i="12"/>
  <c r="P16" i="12"/>
  <c r="S12" i="12"/>
  <c r="R18" i="12"/>
  <c r="Q9" i="12"/>
  <c r="R39" i="12"/>
  <c r="Q43" i="12"/>
  <c r="O58" i="12"/>
  <c r="O17" i="12"/>
  <c r="P6" i="12"/>
  <c r="R37" i="12"/>
  <c r="Q80" i="12"/>
  <c r="T27" i="12"/>
  <c r="T25" i="12"/>
  <c r="Q10" i="12"/>
  <c r="S7" i="12"/>
  <c r="P69" i="12"/>
  <c r="S8" i="12"/>
  <c r="S64" i="12"/>
  <c r="R41" i="12"/>
  <c r="Q71" i="12"/>
  <c r="P76" i="12"/>
  <c r="O73" i="12"/>
  <c r="R16" i="12"/>
  <c r="R29" i="12"/>
  <c r="T12" i="12"/>
  <c r="T39" i="12"/>
  <c r="S43" i="12"/>
  <c r="P67" i="12"/>
  <c r="R17" i="12"/>
  <c r="T6" i="12"/>
  <c r="O20" i="12"/>
  <c r="S37" i="12"/>
  <c r="S80" i="12"/>
  <c r="O25" i="12"/>
  <c r="S10" i="12"/>
  <c r="R7" i="12"/>
  <c r="T69" i="12"/>
  <c r="Q8" i="12"/>
  <c r="O64" i="12"/>
  <c r="P78" i="12"/>
  <c r="P41" i="12"/>
  <c r="S71" i="12"/>
  <c r="T28" i="12"/>
  <c r="S76" i="12"/>
  <c r="P73" i="12"/>
  <c r="O29" i="12"/>
  <c r="Q12" i="12"/>
  <c r="Q39" i="12"/>
  <c r="R43" i="12"/>
  <c r="R67" i="12"/>
  <c r="P17" i="12"/>
  <c r="Q20" i="12"/>
  <c r="O37" i="12"/>
  <c r="O80" i="12"/>
  <c r="S25" i="12"/>
  <c r="P7" i="12"/>
  <c r="Q69" i="12"/>
  <c r="R8" i="12"/>
  <c r="Q35" i="12"/>
  <c r="R78" i="12"/>
  <c r="Q41" i="12"/>
  <c r="R71" i="12"/>
  <c r="Q28" i="12"/>
  <c r="T76" i="12"/>
  <c r="T29" i="12"/>
  <c r="O12" i="12"/>
  <c r="S18" i="12"/>
  <c r="S9" i="12"/>
  <c r="O39" i="12"/>
  <c r="P43" i="12"/>
  <c r="S67" i="12"/>
  <c r="R20" i="12"/>
  <c r="T37" i="12"/>
  <c r="R80" i="12"/>
  <c r="R27" i="12"/>
  <c r="Q25" i="12"/>
  <c r="O7" i="12"/>
  <c r="T8" i="12"/>
  <c r="P35" i="12"/>
  <c r="S78" i="12"/>
  <c r="O71" i="12"/>
  <c r="S28" i="12"/>
  <c r="O76" i="12"/>
  <c r="O16" i="12"/>
  <c r="P29" i="12"/>
  <c r="R12" i="12"/>
  <c r="T18" i="12"/>
  <c r="P9" i="12"/>
  <c r="P39" i="12"/>
  <c r="O43" i="12"/>
  <c r="S20" i="12"/>
  <c r="P37" i="12"/>
  <c r="P80" i="12"/>
  <c r="O27" i="12"/>
  <c r="P10" i="12"/>
  <c r="R64" i="12"/>
  <c r="R35" i="12"/>
  <c r="T78" i="12"/>
  <c r="P71" i="12"/>
  <c r="R28" i="12"/>
  <c r="T73" i="12"/>
  <c r="T16" i="12"/>
  <c r="S29" i="12"/>
  <c r="O18" i="12"/>
  <c r="R9" i="12"/>
  <c r="T43" i="12"/>
  <c r="O67" i="12"/>
  <c r="R62" i="12"/>
  <c r="AF51" i="8"/>
  <c r="AH8" i="8"/>
  <c r="T58" i="12"/>
  <c r="Q79" i="12"/>
  <c r="O85" i="4"/>
  <c r="AH14" i="8"/>
  <c r="S79" i="12"/>
  <c r="L85" i="4"/>
  <c r="AF20" i="8"/>
  <c r="AH49" i="8"/>
  <c r="AF32" i="8"/>
  <c r="L67" i="4"/>
  <c r="Q4" i="12"/>
  <c r="L98" i="4"/>
  <c r="Q34" i="12"/>
  <c r="R50" i="12"/>
  <c r="N36" i="4"/>
  <c r="R46" i="12"/>
  <c r="O46" i="4"/>
  <c r="O6" i="4"/>
  <c r="P24" i="12"/>
  <c r="K88" i="4"/>
  <c r="L60" i="4"/>
  <c r="O44" i="12"/>
  <c r="T21" i="12"/>
  <c r="L17" i="4"/>
  <c r="AH51" i="8"/>
  <c r="O96" i="4"/>
  <c r="AF9" i="8"/>
  <c r="O60" i="12"/>
  <c r="N66" i="4"/>
  <c r="AG8" i="8"/>
  <c r="O56" i="12"/>
  <c r="AF67" i="8"/>
  <c r="P87" i="12"/>
  <c r="AF31" i="8"/>
  <c r="S6" i="12"/>
  <c r="Q58" i="12"/>
  <c r="AF66" i="8"/>
  <c r="Q16" i="12"/>
  <c r="T41" i="12"/>
  <c r="AH29" i="8"/>
  <c r="AD50" i="13"/>
  <c r="W50" i="13" s="1"/>
  <c r="S110" i="12"/>
  <c r="O119" i="12"/>
  <c r="S168" i="12"/>
  <c r="L159" i="4"/>
  <c r="P152" i="12"/>
  <c r="P128" i="12"/>
  <c r="AF90" i="8"/>
  <c r="N136" i="4"/>
  <c r="O153" i="12"/>
  <c r="N122" i="4"/>
  <c r="K158" i="4"/>
  <c r="N146" i="4"/>
  <c r="L107" i="4"/>
  <c r="AH92" i="8"/>
  <c r="O157" i="12"/>
  <c r="M167" i="4"/>
  <c r="AH150" i="8"/>
  <c r="T130" i="12"/>
  <c r="AG151" i="8"/>
  <c r="O132" i="12"/>
  <c r="S136" i="12"/>
  <c r="AG142" i="8"/>
  <c r="T148" i="12"/>
  <c r="AG91" i="8"/>
  <c r="X119" i="8"/>
  <c r="X168" i="8"/>
  <c r="Q153" i="12"/>
  <c r="S160" i="12"/>
  <c r="N139" i="4"/>
  <c r="L139" i="4"/>
  <c r="O139" i="4"/>
  <c r="M139" i="4"/>
  <c r="K139" i="4"/>
  <c r="M106" i="4"/>
  <c r="L106" i="4"/>
  <c r="K106" i="4"/>
  <c r="O106" i="4"/>
  <c r="N106" i="4"/>
  <c r="R172" i="4"/>
  <c r="S172" i="4" s="1"/>
  <c r="L162" i="4"/>
  <c r="M153" i="4"/>
  <c r="L111" i="4"/>
  <c r="K135" i="4"/>
  <c r="O149" i="4"/>
  <c r="L134" i="4"/>
  <c r="L164" i="4"/>
  <c r="L168" i="4"/>
  <c r="N144" i="4"/>
  <c r="M111" i="4"/>
  <c r="N112" i="4"/>
  <c r="K110" i="4"/>
  <c r="M134" i="4"/>
  <c r="O128" i="4"/>
  <c r="L116" i="4"/>
  <c r="N109" i="4"/>
  <c r="L152" i="4"/>
  <c r="K170" i="4"/>
  <c r="N141" i="4"/>
  <c r="N164" i="4"/>
  <c r="O140" i="4"/>
  <c r="L110" i="4"/>
  <c r="M162" i="4"/>
  <c r="L140" i="4"/>
  <c r="L144" i="4"/>
  <c r="K111" i="4"/>
  <c r="O135" i="4"/>
  <c r="L112" i="4"/>
  <c r="N110" i="4"/>
  <c r="K134" i="4"/>
  <c r="K156" i="4"/>
  <c r="K168" i="4"/>
  <c r="M144" i="4"/>
  <c r="N166" i="4"/>
  <c r="M112" i="4"/>
  <c r="O110" i="4"/>
  <c r="L132" i="4"/>
  <c r="N129" i="4"/>
  <c r="N128" i="4"/>
  <c r="M155" i="4"/>
  <c r="M152" i="4"/>
  <c r="O141" i="4"/>
  <c r="K162" i="4"/>
  <c r="N127" i="4"/>
  <c r="N111" i="4"/>
  <c r="K128" i="4"/>
  <c r="N152" i="4"/>
  <c r="M140" i="4"/>
  <c r="N168" i="4"/>
  <c r="K144" i="4"/>
  <c r="O111" i="4"/>
  <c r="L166" i="4"/>
  <c r="K112" i="4"/>
  <c r="M110" i="4"/>
  <c r="O134" i="4"/>
  <c r="L129" i="4"/>
  <c r="K116" i="4"/>
  <c r="M109" i="4"/>
  <c r="O156" i="4"/>
  <c r="O168" i="4"/>
  <c r="L145" i="4"/>
  <c r="M166" i="4"/>
  <c r="K132" i="4"/>
  <c r="M129" i="4"/>
  <c r="L155" i="4"/>
  <c r="K141" i="4"/>
  <c r="N153" i="4"/>
  <c r="K153" i="4"/>
  <c r="L153" i="4"/>
  <c r="L135" i="4"/>
  <c r="O170" i="4"/>
  <c r="O152" i="4"/>
  <c r="L170" i="4"/>
  <c r="M168" i="4"/>
  <c r="O144" i="4"/>
  <c r="K166" i="4"/>
  <c r="O112" i="4"/>
  <c r="N132" i="4"/>
  <c r="K129" i="4"/>
  <c r="M128" i="4"/>
  <c r="O116" i="4"/>
  <c r="L109" i="4"/>
  <c r="N156" i="4"/>
  <c r="N138" i="4"/>
  <c r="K145" i="4"/>
  <c r="O132" i="4"/>
  <c r="M127" i="4"/>
  <c r="K164" i="4"/>
  <c r="M171" i="4"/>
  <c r="N162" i="4"/>
  <c r="O153" i="4"/>
  <c r="N140" i="4"/>
  <c r="O108" i="4"/>
  <c r="M135" i="4"/>
  <c r="O109" i="4"/>
  <c r="K152" i="4"/>
  <c r="M170" i="4"/>
  <c r="L138" i="4"/>
  <c r="N145" i="4"/>
  <c r="O166" i="4"/>
  <c r="M132" i="4"/>
  <c r="O129" i="4"/>
  <c r="L128" i="4"/>
  <c r="N116" i="4"/>
  <c r="K155" i="4"/>
  <c r="M138" i="4"/>
  <c r="O145" i="4"/>
  <c r="L147" i="4"/>
  <c r="N108" i="4"/>
  <c r="L169" i="4"/>
  <c r="L127" i="4"/>
  <c r="O164" i="4"/>
  <c r="N171" i="4"/>
  <c r="O162" i="4"/>
  <c r="K149" i="4"/>
  <c r="M116" i="4"/>
  <c r="O171" i="4"/>
  <c r="L141" i="4"/>
  <c r="K138" i="4"/>
  <c r="M145" i="4"/>
  <c r="L108" i="4"/>
  <c r="K127" i="4"/>
  <c r="O155" i="4"/>
  <c r="K147" i="4"/>
  <c r="M108" i="4"/>
  <c r="N149" i="4"/>
  <c r="K169" i="4"/>
  <c r="M147" i="4"/>
  <c r="M164" i="4"/>
  <c r="L156" i="4"/>
  <c r="K171" i="4"/>
  <c r="M141" i="4"/>
  <c r="O138" i="4"/>
  <c r="N147" i="4"/>
  <c r="K108" i="4"/>
  <c r="L149" i="4"/>
  <c r="N169" i="4"/>
  <c r="O127" i="4"/>
  <c r="N155" i="4"/>
  <c r="O147" i="4"/>
  <c r="N135" i="4"/>
  <c r="M149" i="4"/>
  <c r="O169" i="4"/>
  <c r="K109" i="4"/>
  <c r="M156" i="4"/>
  <c r="N170" i="4"/>
  <c r="K140" i="4"/>
  <c r="L171" i="4"/>
  <c r="M169" i="4"/>
  <c r="N134" i="4"/>
  <c r="AG92" i="8"/>
  <c r="M133" i="4"/>
  <c r="K167" i="4"/>
  <c r="AF150" i="8"/>
  <c r="AF109" i="8"/>
  <c r="S130" i="12"/>
  <c r="AF151" i="8"/>
  <c r="R132" i="12"/>
  <c r="AH142" i="8"/>
  <c r="R141" i="12"/>
  <c r="O148" i="12"/>
  <c r="AH91" i="8"/>
  <c r="K119" i="4"/>
  <c r="P110" i="12"/>
  <c r="O143" i="4"/>
  <c r="R119" i="12"/>
  <c r="R168" i="12"/>
  <c r="R152" i="12"/>
  <c r="L123" i="4"/>
  <c r="AG90" i="8"/>
  <c r="M136" i="4"/>
  <c r="K130" i="4"/>
  <c r="T153" i="12"/>
  <c r="R160" i="12"/>
  <c r="L146" i="4"/>
  <c r="T140" i="12"/>
  <c r="AF92" i="8"/>
  <c r="L133" i="4"/>
  <c r="O167" i="4"/>
  <c r="AH108" i="8"/>
  <c r="AG109" i="8"/>
  <c r="AH151" i="8"/>
  <c r="P132" i="12"/>
  <c r="S141" i="12"/>
  <c r="Q148" i="12"/>
  <c r="S125" i="12"/>
  <c r="L119" i="4"/>
  <c r="AH103" i="8"/>
  <c r="Q163" i="12"/>
  <c r="T108" i="12"/>
  <c r="R110" i="12"/>
  <c r="X86" i="8"/>
  <c r="AH86" i="8"/>
  <c r="L143" i="4"/>
  <c r="S119" i="12"/>
  <c r="T168" i="12"/>
  <c r="O128" i="12"/>
  <c r="K123" i="4"/>
  <c r="L114" i="4"/>
  <c r="L136" i="4"/>
  <c r="L130" i="4"/>
  <c r="S153" i="12"/>
  <c r="O160" i="12"/>
  <c r="K146" i="4"/>
  <c r="AF101" i="8"/>
  <c r="Q140" i="12"/>
  <c r="T157" i="12"/>
  <c r="K133" i="4"/>
  <c r="AH167" i="8"/>
  <c r="AH107" i="8"/>
  <c r="AG108" i="8"/>
  <c r="AH109" i="8"/>
  <c r="T132" i="12"/>
  <c r="O136" i="12"/>
  <c r="AF156" i="8"/>
  <c r="O141" i="12"/>
  <c r="AH123" i="8"/>
  <c r="AG103" i="8"/>
  <c r="N173" i="12"/>
  <c r="O114" i="12"/>
  <c r="S154" i="12"/>
  <c r="T120" i="12"/>
  <c r="P111" i="12"/>
  <c r="Q159" i="12"/>
  <c r="R107" i="12"/>
  <c r="O115" i="12"/>
  <c r="O112" i="12"/>
  <c r="O122" i="12"/>
  <c r="T137" i="12"/>
  <c r="P131" i="12"/>
  <c r="T167" i="12"/>
  <c r="Q162" i="12"/>
  <c r="P158" i="12"/>
  <c r="R135" i="12"/>
  <c r="P112" i="12"/>
  <c r="S122" i="12"/>
  <c r="Q165" i="12"/>
  <c r="T107" i="12"/>
  <c r="P154" i="12"/>
  <c r="S134" i="12"/>
  <c r="R115" i="12"/>
  <c r="Q131" i="12"/>
  <c r="P137" i="12"/>
  <c r="O127" i="12"/>
  <c r="S146" i="12"/>
  <c r="O144" i="12"/>
  <c r="T127" i="12"/>
  <c r="O162" i="12"/>
  <c r="P115" i="12"/>
  <c r="S111" i="12"/>
  <c r="S120" i="12"/>
  <c r="P107" i="12"/>
  <c r="P159" i="12"/>
  <c r="R156" i="12"/>
  <c r="O137" i="12"/>
  <c r="O147" i="12"/>
  <c r="O165" i="12"/>
  <c r="T117" i="12"/>
  <c r="P138" i="12"/>
  <c r="P150" i="12"/>
  <c r="S162" i="12"/>
  <c r="Q158" i="12"/>
  <c r="T135" i="12"/>
  <c r="Q112" i="12"/>
  <c r="T122" i="12"/>
  <c r="R165" i="12"/>
  <c r="R111" i="12"/>
  <c r="T154" i="12"/>
  <c r="T134" i="12"/>
  <c r="T115" i="12"/>
  <c r="P171" i="12"/>
  <c r="O159" i="12"/>
  <c r="O146" i="12"/>
  <c r="S159" i="12"/>
  <c r="P165" i="12"/>
  <c r="T162" i="12"/>
  <c r="O131" i="12"/>
  <c r="Q164" i="12"/>
  <c r="S166" i="12"/>
  <c r="P166" i="12"/>
  <c r="Q120" i="12"/>
  <c r="R147" i="12"/>
  <c r="O164" i="12"/>
  <c r="O120" i="12"/>
  <c r="O121" i="12"/>
  <c r="S117" i="12"/>
  <c r="Q138" i="12"/>
  <c r="S167" i="12"/>
  <c r="Q114" i="12"/>
  <c r="S150" i="12"/>
  <c r="S131" i="12"/>
  <c r="R158" i="12"/>
  <c r="T147" i="12"/>
  <c r="R112" i="12"/>
  <c r="R144" i="12"/>
  <c r="S165" i="12"/>
  <c r="T111" i="12"/>
  <c r="Q146" i="12"/>
  <c r="Q137" i="12"/>
  <c r="Q144" i="12"/>
  <c r="O138" i="12"/>
  <c r="O154" i="12"/>
  <c r="Q171" i="12"/>
  <c r="T114" i="12"/>
  <c r="T159" i="12"/>
  <c r="T121" i="12"/>
  <c r="Q150" i="12"/>
  <c r="O135" i="12"/>
  <c r="O150" i="12"/>
  <c r="Q111" i="12"/>
  <c r="S144" i="12"/>
  <c r="P144" i="12"/>
  <c r="P120" i="12"/>
  <c r="R159" i="12"/>
  <c r="O111" i="12"/>
  <c r="O134" i="12"/>
  <c r="S158" i="12"/>
  <c r="P145" i="12"/>
  <c r="T150" i="12"/>
  <c r="S138" i="12"/>
  <c r="T158" i="12"/>
  <c r="S112" i="12"/>
  <c r="T144" i="12"/>
  <c r="T165" i="12"/>
  <c r="P121" i="12"/>
  <c r="T146" i="12"/>
  <c r="P127" i="12"/>
  <c r="Q147" i="12"/>
  <c r="S137" i="12"/>
  <c r="R138" i="12"/>
  <c r="O167" i="12"/>
  <c r="R117" i="12"/>
  <c r="P162" i="12"/>
  <c r="R134" i="12"/>
  <c r="P117" i="12"/>
  <c r="R129" i="12"/>
  <c r="O129" i="12"/>
  <c r="P156" i="12"/>
  <c r="S147" i="12"/>
  <c r="Q115" i="12"/>
  <c r="P147" i="12"/>
  <c r="R120" i="12"/>
  <c r="O107" i="12"/>
  <c r="O117" i="12"/>
  <c r="T131" i="12"/>
  <c r="Q145" i="12"/>
  <c r="S145" i="12"/>
  <c r="P129" i="12"/>
  <c r="T112" i="12"/>
  <c r="Q156" i="12"/>
  <c r="Q166" i="12"/>
  <c r="Q121" i="12"/>
  <c r="T164" i="12"/>
  <c r="Q127" i="12"/>
  <c r="R122" i="12"/>
  <c r="R145" i="12"/>
  <c r="O171" i="12"/>
  <c r="R167" i="12"/>
  <c r="S115" i="12"/>
  <c r="S135" i="12"/>
  <c r="P164" i="12"/>
  <c r="Q135" i="12"/>
  <c r="R164" i="12"/>
  <c r="R114" i="12"/>
  <c r="O166" i="12"/>
  <c r="T138" i="12"/>
  <c r="R150" i="12"/>
  <c r="P114" i="12"/>
  <c r="Q129" i="12"/>
  <c r="P122" i="12"/>
  <c r="S156" i="12"/>
  <c r="R166" i="12"/>
  <c r="R121" i="12"/>
  <c r="P134" i="12"/>
  <c r="R127" i="12"/>
  <c r="T171" i="12"/>
  <c r="Q107" i="12"/>
  <c r="O145" i="12"/>
  <c r="Q154" i="12"/>
  <c r="T129" i="12"/>
  <c r="R131" i="12"/>
  <c r="O158" i="12"/>
  <c r="S164" i="12"/>
  <c r="S171" i="12"/>
  <c r="P146" i="12"/>
  <c r="P135" i="12"/>
  <c r="R146" i="12"/>
  <c r="O156" i="12"/>
  <c r="R137" i="12"/>
  <c r="T145" i="12"/>
  <c r="P167" i="12"/>
  <c r="S114" i="12"/>
  <c r="S129" i="12"/>
  <c r="Q122" i="12"/>
  <c r="T156" i="12"/>
  <c r="T166" i="12"/>
  <c r="S121" i="12"/>
  <c r="Q134" i="12"/>
  <c r="S127" i="12"/>
  <c r="Q117" i="12"/>
  <c r="R162" i="12"/>
  <c r="R154" i="12"/>
  <c r="Q167" i="12"/>
  <c r="S107" i="12"/>
  <c r="R171" i="12"/>
  <c r="AF86" i="8"/>
  <c r="K143" i="4"/>
  <c r="M159" i="4"/>
  <c r="R128" i="12"/>
  <c r="M123" i="4"/>
  <c r="K114" i="4"/>
  <c r="K136" i="4"/>
  <c r="N130" i="4"/>
  <c r="M122" i="4"/>
  <c r="O158" i="4"/>
  <c r="P160" i="12"/>
  <c r="M107" i="4"/>
  <c r="AG101" i="8"/>
  <c r="S140" i="12"/>
  <c r="S157" i="12"/>
  <c r="O133" i="4"/>
  <c r="AG107" i="8"/>
  <c r="P130" i="12"/>
  <c r="S132" i="12"/>
  <c r="P136" i="12"/>
  <c r="AG156" i="8"/>
  <c r="Q141" i="12"/>
  <c r="P125" i="12"/>
  <c r="T163" i="12"/>
  <c r="N131" i="4"/>
  <c r="AH98" i="8"/>
  <c r="AH104" i="8"/>
  <c r="AH100" i="8"/>
  <c r="X87" i="8"/>
  <c r="AF98" i="8"/>
  <c r="X100" i="8"/>
  <c r="AG98" i="8"/>
  <c r="AH87" i="8"/>
  <c r="AH88" i="8"/>
  <c r="AG88" i="8"/>
  <c r="X95" i="8"/>
  <c r="AF100" i="8"/>
  <c r="AF88" i="8"/>
  <c r="AF95" i="8"/>
  <c r="AF93" i="8"/>
  <c r="X93" i="8"/>
  <c r="X99" i="8"/>
  <c r="X94" i="8"/>
  <c r="AF96" i="8"/>
  <c r="AG87" i="8"/>
  <c r="AH96" i="8"/>
  <c r="AH95" i="8"/>
  <c r="AG93" i="8"/>
  <c r="AG96" i="8"/>
  <c r="X96" i="8"/>
  <c r="X98" i="8"/>
  <c r="AF104" i="8"/>
  <c r="AH99" i="8"/>
  <c r="AH93" i="8"/>
  <c r="AG104" i="8"/>
  <c r="AG94" i="8"/>
  <c r="X88" i="8"/>
  <c r="AH94" i="8"/>
  <c r="AG95" i="8"/>
  <c r="AF94" i="8"/>
  <c r="AF87" i="8"/>
  <c r="AG99" i="8"/>
  <c r="AF99" i="8"/>
  <c r="AG100" i="8"/>
  <c r="X104" i="8"/>
  <c r="AD106" i="8"/>
  <c r="X91" i="8"/>
  <c r="X102" i="8"/>
  <c r="X92" i="8"/>
  <c r="X97" i="8"/>
  <c r="X90" i="8"/>
  <c r="M143" i="4"/>
  <c r="O159" i="4"/>
  <c r="O152" i="12"/>
  <c r="T128" i="12"/>
  <c r="O123" i="4"/>
  <c r="M114" i="4"/>
  <c r="M130" i="4"/>
  <c r="L122" i="4"/>
  <c r="N158" i="4"/>
  <c r="Q160" i="12"/>
  <c r="O107" i="4"/>
  <c r="AH101" i="8"/>
  <c r="R140" i="12"/>
  <c r="Q157" i="12"/>
  <c r="N133" i="4"/>
  <c r="AH144" i="8"/>
  <c r="AF116" i="8"/>
  <c r="AF120" i="8"/>
  <c r="AH112" i="8"/>
  <c r="AG118" i="8"/>
  <c r="AG163" i="8"/>
  <c r="AF118" i="8"/>
  <c r="AF163" i="8"/>
  <c r="AG165" i="8"/>
  <c r="AG140" i="8"/>
  <c r="X122" i="8"/>
  <c r="X158" i="8"/>
  <c r="X169" i="8"/>
  <c r="AG121" i="8"/>
  <c r="X165" i="8"/>
  <c r="AF144" i="8"/>
  <c r="AG120" i="8"/>
  <c r="AF146" i="8"/>
  <c r="AH172" i="8"/>
  <c r="AG116" i="8"/>
  <c r="AF157" i="8"/>
  <c r="AH145" i="8"/>
  <c r="AF122" i="8"/>
  <c r="AH169" i="8"/>
  <c r="AG135" i="8"/>
  <c r="AG169" i="8"/>
  <c r="AF135" i="8"/>
  <c r="AF169" i="8"/>
  <c r="AH141" i="8"/>
  <c r="AF158" i="8"/>
  <c r="X128" i="8"/>
  <c r="X164" i="8"/>
  <c r="X163" i="8"/>
  <c r="X121" i="8"/>
  <c r="AG145" i="8"/>
  <c r="AH118" i="8"/>
  <c r="AG144" i="8"/>
  <c r="AG161" i="8"/>
  <c r="AH110" i="8"/>
  <c r="AF145" i="8"/>
  <c r="AH161" i="8"/>
  <c r="AH122" i="8"/>
  <c r="AH163" i="8"/>
  <c r="AG171" i="8"/>
  <c r="AH135" i="8"/>
  <c r="AF128" i="8"/>
  <c r="AG141" i="8"/>
  <c r="AG128" i="8"/>
  <c r="AF141" i="8"/>
  <c r="AH134" i="8"/>
  <c r="AF160" i="8"/>
  <c r="AG110" i="8"/>
  <c r="X159" i="8"/>
  <c r="X145" i="8"/>
  <c r="X146" i="8"/>
  <c r="AG154" i="8"/>
  <c r="AH159" i="8"/>
  <c r="X166" i="8"/>
  <c r="AG143" i="8"/>
  <c r="AH116" i="8"/>
  <c r="AH128" i="8"/>
  <c r="AF139" i="8"/>
  <c r="AG134" i="8"/>
  <c r="AF134" i="8"/>
  <c r="AH160" i="8"/>
  <c r="AH140" i="8"/>
  <c r="X154" i="8"/>
  <c r="X134" i="8"/>
  <c r="X172" i="8"/>
  <c r="X143" i="8"/>
  <c r="X135" i="8"/>
  <c r="X160" i="8"/>
  <c r="AF110" i="8"/>
  <c r="AH147" i="8"/>
  <c r="AH157" i="8"/>
  <c r="AH165" i="8"/>
  <c r="X120" i="8"/>
  <c r="AF171" i="8"/>
  <c r="AG122" i="8"/>
  <c r="AG157" i="8"/>
  <c r="AG139" i="8"/>
  <c r="AG160" i="8"/>
  <c r="AH154" i="8"/>
  <c r="AH138" i="8"/>
  <c r="AG164" i="8"/>
  <c r="AF140" i="8"/>
  <c r="AH166" i="8"/>
  <c r="AG158" i="8"/>
  <c r="AH120" i="8"/>
  <c r="AF159" i="8"/>
  <c r="X171" i="8"/>
  <c r="X138" i="8"/>
  <c r="X140" i="8"/>
  <c r="X139" i="8"/>
  <c r="X157" i="8"/>
  <c r="AG138" i="8"/>
  <c r="AG112" i="8"/>
  <c r="X118" i="8"/>
  <c r="AH139" i="8"/>
  <c r="AF161" i="8"/>
  <c r="AF154" i="8"/>
  <c r="AF138" i="8"/>
  <c r="AH164" i="8"/>
  <c r="AG147" i="8"/>
  <c r="AF166" i="8"/>
  <c r="AF147" i="8"/>
  <c r="AH121" i="8"/>
  <c r="AF165" i="8"/>
  <c r="X110" i="8"/>
  <c r="X112" i="8"/>
  <c r="X147" i="8"/>
  <c r="X161" i="8"/>
  <c r="AG159" i="8"/>
  <c r="AG146" i="8"/>
  <c r="AF172" i="8"/>
  <c r="AF143" i="8"/>
  <c r="AF164" i="8"/>
  <c r="AG172" i="8"/>
  <c r="AH143" i="8"/>
  <c r="AG166" i="8"/>
  <c r="AH158" i="8"/>
  <c r="AH171" i="8"/>
  <c r="X116" i="8"/>
  <c r="X141" i="8"/>
  <c r="AF121" i="8"/>
  <c r="AH146" i="8"/>
  <c r="AF112" i="8"/>
  <c r="J174" i="8"/>
  <c r="AD173" i="8"/>
  <c r="X114" i="8"/>
  <c r="X130" i="8"/>
  <c r="X153" i="8"/>
  <c r="X124" i="8"/>
  <c r="X117" i="8"/>
  <c r="X144" i="8"/>
  <c r="X107" i="8"/>
  <c r="X113" i="8"/>
  <c r="X129" i="8"/>
  <c r="X152" i="8"/>
  <c r="X149" i="8"/>
  <c r="X108" i="8"/>
  <c r="X133" i="8"/>
  <c r="X142" i="8"/>
  <c r="X137" i="8"/>
  <c r="X131" i="8"/>
  <c r="X156" i="8"/>
  <c r="X167" i="8"/>
  <c r="X111" i="8"/>
  <c r="X123" i="8"/>
  <c r="X162" i="8"/>
  <c r="X125" i="8"/>
  <c r="X132" i="8"/>
  <c r="X136" i="8"/>
  <c r="X151" i="8"/>
  <c r="X170" i="8"/>
  <c r="X127" i="8"/>
  <c r="Q130" i="12"/>
  <c r="Q132" i="12"/>
  <c r="Q136" i="12"/>
  <c r="AH156" i="8"/>
  <c r="P141" i="12"/>
  <c r="P148" i="12"/>
  <c r="AF123" i="8"/>
  <c r="Q125" i="12"/>
  <c r="X103" i="8"/>
  <c r="X126" i="8"/>
  <c r="X155" i="8"/>
  <c r="S163" i="12"/>
  <c r="P108" i="12"/>
  <c r="L131" i="4"/>
  <c r="T110" i="12"/>
  <c r="P119" i="12"/>
  <c r="Q168" i="12"/>
  <c r="N159" i="4"/>
  <c r="T152" i="12"/>
  <c r="S128" i="12"/>
  <c r="N123" i="4"/>
  <c r="O114" i="4"/>
  <c r="R153" i="12"/>
  <c r="K122" i="4"/>
  <c r="M158" i="4"/>
  <c r="T160" i="12"/>
  <c r="N107" i="4"/>
  <c r="W174" i="8"/>
  <c r="AB174" i="8" s="1"/>
  <c r="AB173" i="8"/>
  <c r="P140" i="12"/>
  <c r="R157" i="12"/>
  <c r="N167" i="4"/>
  <c r="O130" i="12"/>
  <c r="T136" i="12"/>
  <c r="T141" i="12"/>
  <c r="R148" i="12"/>
  <c r="R125" i="12"/>
  <c r="M119" i="4"/>
  <c r="X115" i="8"/>
  <c r="T105" i="12" l="1"/>
  <c r="M105" i="12" s="1"/>
  <c r="R105" i="12"/>
  <c r="K105" i="12" s="1"/>
  <c r="AF173" i="8"/>
  <c r="P173" i="8" s="1"/>
  <c r="Q105" i="12"/>
  <c r="H105" i="12" s="1"/>
  <c r="AG106" i="8"/>
  <c r="Q106" i="8" s="1"/>
  <c r="S105" i="12"/>
  <c r="L105" i="12" s="1"/>
  <c r="P105" i="12"/>
  <c r="G105" i="12" s="1"/>
  <c r="P172" i="12"/>
  <c r="G172" i="12" s="1"/>
  <c r="AH106" i="8"/>
  <c r="R106" i="8" s="1"/>
  <c r="M172" i="4"/>
  <c r="H172" i="4" s="1"/>
  <c r="L105" i="4"/>
  <c r="T84" i="12"/>
  <c r="M84" i="12" s="1"/>
  <c r="O172" i="12"/>
  <c r="F172" i="12" s="1"/>
  <c r="K105" i="4"/>
  <c r="L84" i="4"/>
  <c r="X106" i="8"/>
  <c r="T106" i="8" s="1"/>
  <c r="V106" i="8" s="1"/>
  <c r="AC106" i="8" s="1"/>
  <c r="P84" i="12"/>
  <c r="G84" i="12" s="1"/>
  <c r="AF85" i="8"/>
  <c r="P85" i="8" s="1"/>
  <c r="S84" i="12"/>
  <c r="L84" i="12" s="1"/>
  <c r="T172" i="12"/>
  <c r="M172" i="12" s="1"/>
  <c r="X85" i="8"/>
  <c r="T85" i="8" s="1"/>
  <c r="V85" i="8" s="1"/>
  <c r="O84" i="4"/>
  <c r="AH173" i="8"/>
  <c r="R173" i="8" s="1"/>
  <c r="R84" i="12"/>
  <c r="K84" i="12" s="1"/>
  <c r="AG173" i="8"/>
  <c r="Q173" i="8" s="1"/>
  <c r="AF106" i="8"/>
  <c r="P106" i="8" s="1"/>
  <c r="Q84" i="12"/>
  <c r="H84" i="12" s="1"/>
  <c r="O105" i="4"/>
  <c r="AG85" i="8"/>
  <c r="Q85" i="8" s="1"/>
  <c r="M84" i="4"/>
  <c r="L172" i="4"/>
  <c r="G172" i="4" s="1"/>
  <c r="N172" i="4"/>
  <c r="I172" i="4" s="1"/>
  <c r="M105" i="4"/>
  <c r="S172" i="12"/>
  <c r="L172" i="12" s="1"/>
  <c r="O172" i="4"/>
  <c r="J172" i="4" s="1"/>
  <c r="O84" i="12"/>
  <c r="F84" i="12" s="1"/>
  <c r="R172" i="12"/>
  <c r="K172" i="12" s="1"/>
  <c r="AH85" i="8"/>
  <c r="R85" i="8" s="1"/>
  <c r="N84" i="4"/>
  <c r="X173" i="8"/>
  <c r="T173" i="8" s="1"/>
  <c r="V173" i="8" s="1"/>
  <c r="AC173" i="8" s="1"/>
  <c r="Y112" i="8"/>
  <c r="Y88" i="8"/>
  <c r="Y79" i="8"/>
  <c r="Y134" i="8"/>
  <c r="Y55" i="8"/>
  <c r="Y94" i="8"/>
  <c r="Y143" i="8"/>
  <c r="Y76" i="8"/>
  <c r="Y100" i="8"/>
  <c r="Y52" i="8"/>
  <c r="Y99" i="8"/>
  <c r="Y58" i="8"/>
  <c r="Y95" i="8"/>
  <c r="Y116" i="8"/>
  <c r="Y38" i="8"/>
  <c r="Y164" i="8"/>
  <c r="Y104" i="8"/>
  <c r="Y138" i="8"/>
  <c r="Y24" i="8"/>
  <c r="Y68" i="8"/>
  <c r="Y157" i="8"/>
  <c r="Y41" i="8"/>
  <c r="Y135" i="8"/>
  <c r="Y163" i="8"/>
  <c r="Y33" i="8"/>
  <c r="Y146" i="8"/>
  <c r="Y56" i="8"/>
  <c r="Y140" i="8"/>
  <c r="Y93" i="8"/>
  <c r="Y120" i="8"/>
  <c r="Y165" i="8"/>
  <c r="Y11" i="8"/>
  <c r="Y154" i="8"/>
  <c r="Y110" i="8"/>
  <c r="Y50" i="8"/>
  <c r="Y139" i="8"/>
  <c r="Y19" i="8"/>
  <c r="Y16" i="8"/>
  <c r="Y145" i="8"/>
  <c r="Y169" i="8"/>
  <c r="Y96" i="8"/>
  <c r="Y171" i="8"/>
  <c r="Y160" i="8"/>
  <c r="Y161" i="8"/>
  <c r="Y54" i="8"/>
  <c r="Y45" i="8"/>
  <c r="Y147" i="8"/>
  <c r="Y71" i="8"/>
  <c r="Y172" i="8"/>
  <c r="Y128" i="8"/>
  <c r="Y46" i="8"/>
  <c r="Y7" i="8"/>
  <c r="Y17" i="8"/>
  <c r="Y118" i="8"/>
  <c r="Y141" i="8"/>
  <c r="Y65" i="8"/>
  <c r="Y64" i="8"/>
  <c r="Y48" i="8"/>
  <c r="Y69" i="8"/>
  <c r="Y75" i="8"/>
  <c r="Y121" i="8"/>
  <c r="Y42" i="8"/>
  <c r="Y159" i="8"/>
  <c r="Y44" i="8"/>
  <c r="Y122" i="8"/>
  <c r="Y81" i="8"/>
  <c r="Y166" i="8"/>
  <c r="Y77" i="8"/>
  <c r="Y62" i="8"/>
  <c r="Y26" i="8"/>
  <c r="Y78" i="8"/>
  <c r="Y73" i="8"/>
  <c r="Y158" i="8"/>
  <c r="Y47" i="8"/>
  <c r="Y87" i="8"/>
  <c r="Y98" i="8"/>
  <c r="Y27" i="8"/>
  <c r="AD174" i="8"/>
  <c r="Y83" i="8"/>
  <c r="Y12" i="8"/>
  <c r="Y21" i="8"/>
  <c r="Y35" i="8"/>
  <c r="Y43" i="8"/>
  <c r="Y10" i="8"/>
  <c r="Y90" i="8"/>
  <c r="Y34" i="8"/>
  <c r="Y40" i="8"/>
  <c r="Y170" i="8"/>
  <c r="Y111" i="8"/>
  <c r="Y25" i="8"/>
  <c r="Y59" i="8"/>
  <c r="Y108" i="8"/>
  <c r="Y125" i="8"/>
  <c r="Y20" i="8"/>
  <c r="Y151" i="8"/>
  <c r="Y51" i="8"/>
  <c r="Y70" i="8"/>
  <c r="Y132" i="8"/>
  <c r="Y114" i="8"/>
  <c r="Y130" i="8"/>
  <c r="Y29" i="8"/>
  <c r="Y153" i="8"/>
  <c r="Y60" i="8"/>
  <c r="Y82" i="8"/>
  <c r="Y115" i="8"/>
  <c r="Y30" i="8"/>
  <c r="Y168" i="8"/>
  <c r="Y107" i="8"/>
  <c r="Y124" i="8"/>
  <c r="Y9" i="8"/>
  <c r="Y117" i="8"/>
  <c r="Y91" i="8"/>
  <c r="Y144" i="8"/>
  <c r="Y102" i="8"/>
  <c r="Y57" i="8"/>
  <c r="Y113" i="8"/>
  <c r="Y129" i="8"/>
  <c r="Y152" i="8"/>
  <c r="Y13" i="8"/>
  <c r="Y23" i="8"/>
  <c r="Y149" i="8"/>
  <c r="Y49" i="8"/>
  <c r="Y72" i="8"/>
  <c r="Y155" i="8"/>
  <c r="Y136" i="8"/>
  <c r="Y37" i="8"/>
  <c r="Y133" i="8"/>
  <c r="Y142" i="8"/>
  <c r="Y137" i="8"/>
  <c r="Y8" i="8"/>
  <c r="Y131" i="8"/>
  <c r="Y156" i="8"/>
  <c r="Y167" i="8"/>
  <c r="Y6" i="8"/>
  <c r="Y14" i="8"/>
  <c r="Y92" i="8"/>
  <c r="Y53" i="8"/>
  <c r="Y5" i="8"/>
  <c r="Y123" i="8"/>
  <c r="Y18" i="8"/>
  <c r="Y36" i="8"/>
  <c r="Y162" i="8"/>
  <c r="Y97" i="8"/>
  <c r="Y74" i="8"/>
  <c r="Y28" i="8"/>
  <c r="Y119" i="8"/>
  <c r="Y148" i="8"/>
  <c r="Y80" i="8"/>
  <c r="Y86" i="8"/>
  <c r="Y105" i="8"/>
  <c r="Y31" i="8"/>
  <c r="Y66" i="8"/>
  <c r="Y32" i="8"/>
  <c r="Y150" i="8"/>
  <c r="Y101" i="8"/>
  <c r="Y15" i="8"/>
  <c r="Y126" i="8"/>
  <c r="Y61" i="8"/>
  <c r="Y22" i="8"/>
  <c r="Y67" i="8"/>
  <c r="Y109" i="8"/>
  <c r="Y103" i="8"/>
  <c r="Y63" i="8"/>
  <c r="Y39" i="8"/>
  <c r="Y127" i="8"/>
  <c r="Y89" i="8"/>
  <c r="K172" i="4"/>
  <c r="N105" i="4"/>
  <c r="Q172" i="12"/>
  <c r="H172" i="12" s="1"/>
  <c r="O105" i="12"/>
  <c r="F105" i="12" s="1"/>
  <c r="K84" i="4"/>
  <c r="P173" i="12" l="1"/>
  <c r="G173" i="12" s="1"/>
  <c r="G84" i="4"/>
  <c r="L173" i="4"/>
  <c r="G173" i="4" s="1"/>
  <c r="R174" i="8"/>
  <c r="H84" i="4"/>
  <c r="M173" i="4"/>
  <c r="H173" i="4" s="1"/>
  <c r="J84" i="4"/>
  <c r="O173" i="4"/>
  <c r="J173" i="4" s="1"/>
  <c r="P105" i="4"/>
  <c r="V105" i="4" s="1"/>
  <c r="F172" i="4"/>
  <c r="T172" i="4" s="1"/>
  <c r="P172" i="4"/>
  <c r="V172" i="4" s="1"/>
  <c r="O173" i="12"/>
  <c r="F173" i="12" s="1"/>
  <c r="T173" i="12"/>
  <c r="M173" i="12" s="1"/>
  <c r="Q173" i="12"/>
  <c r="H173" i="12" s="1"/>
  <c r="S173" i="12"/>
  <c r="L173" i="12" s="1"/>
  <c r="Y174" i="8"/>
  <c r="T174" i="8" s="1"/>
  <c r="P174" i="8"/>
  <c r="F84" i="4"/>
  <c r="T84" i="4" s="1"/>
  <c r="K173" i="4"/>
  <c r="P84" i="4"/>
  <c r="V84" i="4" s="1"/>
  <c r="Q174" i="8"/>
  <c r="N173" i="4"/>
  <c r="I173" i="4" s="1"/>
  <c r="I84" i="4"/>
  <c r="R173" i="12"/>
  <c r="K173" i="12" s="1"/>
  <c r="X174" i="8" l="1"/>
  <c r="V174" i="8"/>
  <c r="AC174" i="8" s="1"/>
  <c r="F173" i="4"/>
  <c r="T173" i="4" s="1"/>
  <c r="P173" i="4"/>
  <c r="V173" i="4" s="1"/>
</calcChain>
</file>

<file path=xl/sharedStrings.xml><?xml version="1.0" encoding="utf-8"?>
<sst xmlns="http://schemas.openxmlformats.org/spreadsheetml/2006/main" count="1848" uniqueCount="646">
  <si>
    <t>رديف</t>
  </si>
  <si>
    <t>نام صندوق سرمایه گذاری</t>
  </si>
  <si>
    <t>نام مدیر</t>
  </si>
  <si>
    <t>نوع صندوق</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</si>
  <si>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</si>
  <si>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</si>
  <si>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</si>
  <si>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</si>
  <si>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</si>
  <si>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</si>
  <si>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</si>
  <si>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</si>
  <si>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</si>
  <si>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</si>
  <si>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</si>
  <si>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کارگزاری بانک کارآفرین</t>
  </si>
  <si>
    <t>تأمین سرمایه امین</t>
  </si>
  <si>
    <t>تأمین سرمایه نوین</t>
  </si>
  <si>
    <t>کارگزاری بانک کشاورزی</t>
  </si>
  <si>
    <t>کارگزاری بانک پارسیان</t>
  </si>
  <si>
    <t>کارگزاری آگاه</t>
  </si>
  <si>
    <t>تامین سرمایه بانک ملت</t>
  </si>
  <si>
    <t>_</t>
  </si>
  <si>
    <t>کل ص س در اوراق بهادار با درآمد ثابت(جمع/ میانگین ساده)</t>
  </si>
  <si>
    <t>-</t>
  </si>
  <si>
    <t>مختلط</t>
  </si>
  <si>
    <t>کل ص س مختلط</t>
  </si>
  <si>
    <t>کارگزاری بانک صادرات</t>
  </si>
  <si>
    <t>کارگزاری بانک سامان</t>
  </si>
  <si>
    <t>تأمین سرمایه بانک ملت</t>
  </si>
  <si>
    <t>کارگزاری بانک تجارت</t>
  </si>
  <si>
    <t>کارگزاری بانک صنعت و معدن</t>
  </si>
  <si>
    <t>کارگزاری بورسیران</t>
  </si>
  <si>
    <t>کارگزاری فارابی</t>
  </si>
  <si>
    <t>کارگزاری بانک مسکن</t>
  </si>
  <si>
    <t>کارگزاری تأمین سرمایه نوین</t>
  </si>
  <si>
    <t>کارگزاری نواندیشان بازارسرمایه</t>
  </si>
  <si>
    <t>کارگزاری بانک رفاه</t>
  </si>
  <si>
    <t>کارگزاری تدبیرگران فردا</t>
  </si>
  <si>
    <t>تامین سرمایه لوتوس پارسیان</t>
  </si>
  <si>
    <t>مشاور سرمایه گذاری آرمان آتی</t>
  </si>
  <si>
    <t>سبدگردان کاریزما</t>
  </si>
  <si>
    <t>بازده صندوق در سه ماه گذشته(%)</t>
  </si>
  <si>
    <t>کارگزاری بانک دی</t>
  </si>
  <si>
    <t>کارگزاری بانک ملی ایران</t>
  </si>
  <si>
    <t>مختلط و قابل معامله</t>
  </si>
  <si>
    <t>در سهام و قابل معامله</t>
  </si>
  <si>
    <t>سبدگردان آسمان</t>
  </si>
  <si>
    <t>ردیف</t>
  </si>
  <si>
    <t xml:space="preserve">نام </t>
  </si>
  <si>
    <t>ارزش صندوق</t>
  </si>
  <si>
    <t>ترکیب داراییهای صندوق(%)</t>
  </si>
  <si>
    <t>سهام</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</si>
  <si>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</si>
  <si>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</si>
  <si>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</si>
  <si>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</si>
  <si>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</si>
  <si>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</si>
  <si>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</si>
  <si>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</si>
  <si>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</si>
  <si>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</si>
  <si>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</si>
  <si>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</si>
  <si>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 xml:space="preserve">صدور </t>
  </si>
  <si>
    <t>ابطال</t>
  </si>
  <si>
    <t>نسبت فعالیت معاملاتی</t>
  </si>
  <si>
    <t>نسبت فعالیت  صدور  سرمایه گذاران</t>
  </si>
  <si>
    <t>نسبت فعالیت  ابطال  سرمایه گذاران</t>
  </si>
  <si>
    <t>کارگزاری مهر اقتصاد ایرانیان</t>
  </si>
  <si>
    <t>کارگزاری بورس بهگزین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</si>
  <si>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</si>
  <si>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</si>
  <si>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</si>
  <si>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</si>
  <si>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</si>
  <si>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</si>
  <si>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</si>
  <si>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</si>
  <si>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</si>
  <si>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</si>
  <si>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</si>
  <si>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</si>
  <si>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</si>
  <si>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</si>
  <si>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</si>
  <si>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</si>
  <si>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</si>
  <si>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</si>
  <si>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</si>
  <si>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</si>
  <si>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</si>
  <si>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</si>
  <si>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</si>
  <si>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</si>
  <si>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</si>
  <si>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</si>
  <si>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</si>
  <si>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</si>
  <si>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</si>
  <si>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</si>
  <si>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</si>
  <si>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</si>
  <si>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</si>
  <si>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</si>
  <si>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</si>
  <si>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</si>
  <si>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</si>
  <si>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</si>
  <si>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</si>
  <si>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</si>
  <si>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</si>
  <si>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</si>
  <si>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</si>
  <si>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1389/12/24</t>
  </si>
  <si>
    <t>1387/01/05</t>
  </si>
  <si>
    <t>1387/02/21</t>
  </si>
  <si>
    <t>1387/02/24</t>
  </si>
  <si>
    <t>1387/05/16</t>
  </si>
  <si>
    <t>1387/05/21</t>
  </si>
  <si>
    <t>1387/10/02</t>
  </si>
  <si>
    <t>1388/02/26</t>
  </si>
  <si>
    <t>1388/04/09</t>
  </si>
  <si>
    <t>1388/04/27</t>
  </si>
  <si>
    <t>1388/09/02</t>
  </si>
  <si>
    <t>1388/11/28</t>
  </si>
  <si>
    <t>1388/12/16</t>
  </si>
  <si>
    <t>1389/02/13</t>
  </si>
  <si>
    <t>1389/04/16</t>
  </si>
  <si>
    <t>1389/04/20</t>
  </si>
  <si>
    <t>1389/05/24</t>
  </si>
  <si>
    <t>1389/07/20</t>
  </si>
  <si>
    <t>1389/09/09</t>
  </si>
  <si>
    <t>1389/11/11</t>
  </si>
  <si>
    <t>1389/12/06</t>
  </si>
  <si>
    <t>1390/01/28</t>
  </si>
  <si>
    <t>1390/02/24</t>
  </si>
  <si>
    <t>1390/05/24</t>
  </si>
  <si>
    <t>1391/03/03</t>
  </si>
  <si>
    <t>1391/06/13</t>
  </si>
  <si>
    <t>1391/07/18</t>
  </si>
  <si>
    <t>1391/08/01</t>
  </si>
  <si>
    <t>1391/12/12</t>
  </si>
  <si>
    <t>1392/02/23</t>
  </si>
  <si>
    <t>1392/03/20</t>
  </si>
  <si>
    <t>1392/04/25</t>
  </si>
  <si>
    <t>1392/07/28</t>
  </si>
  <si>
    <t>1392/09/19</t>
  </si>
  <si>
    <t>1392/12/27</t>
  </si>
  <si>
    <t>1392/06/13</t>
  </si>
  <si>
    <t>1392/09/23</t>
  </si>
  <si>
    <t>1392/10/04</t>
  </si>
  <si>
    <t>کارگزاری فیروزه آسیا</t>
  </si>
  <si>
    <t>1393/03/10</t>
  </si>
  <si>
    <t>مشاور سرمایه گذاری نیکی گستر</t>
  </si>
  <si>
    <t>1393/05/14</t>
  </si>
  <si>
    <t>1393/05/26</t>
  </si>
  <si>
    <t>1393/06/18</t>
  </si>
  <si>
    <t>1393/06/19</t>
  </si>
  <si>
    <t>1393/06/12</t>
  </si>
  <si>
    <t>1393/06/11</t>
  </si>
  <si>
    <t>کد</t>
  </si>
  <si>
    <t>کل صندوق های سرمایه گذاری</t>
  </si>
  <si>
    <t xml:space="preserve">کل صندوقهای سرمایه گذاری   </t>
  </si>
  <si>
    <t>1393/07/14</t>
  </si>
  <si>
    <t>1393/07/22</t>
  </si>
  <si>
    <t>1393/03/12</t>
  </si>
  <si>
    <t>1393/09/09</t>
  </si>
  <si>
    <t>1393/10/16</t>
  </si>
  <si>
    <t>1393/10/30</t>
  </si>
  <si>
    <t>سال گذشته</t>
  </si>
  <si>
    <t>ماه گذشته</t>
  </si>
  <si>
    <t>كارگزاري بانك توسعه صادرات</t>
  </si>
  <si>
    <t>1393/11/11</t>
  </si>
  <si>
    <t>1393/11/28</t>
  </si>
  <si>
    <t>شاخصی و قابل معامله</t>
  </si>
  <si>
    <t>1393/12/26</t>
  </si>
  <si>
    <t>تامین سرمایه کاردان</t>
  </si>
  <si>
    <t>1394/01/17</t>
  </si>
  <si>
    <t>1393/12/23</t>
  </si>
  <si>
    <t>1393/11/05</t>
  </si>
  <si>
    <t>1393/08/15</t>
  </si>
  <si>
    <t>1393/07/12</t>
  </si>
  <si>
    <t>1393/07/08</t>
  </si>
  <si>
    <t>تملک حقیقی گروه</t>
  </si>
  <si>
    <t>تملک حقیقی کل</t>
  </si>
  <si>
    <t>1394/02/05</t>
  </si>
  <si>
    <t>1394/02/27</t>
  </si>
  <si>
    <t>کارگزاری بانک خاورمیانه</t>
  </si>
  <si>
    <t>تامین سرمایه امید</t>
  </si>
  <si>
    <t>1394/03/19</t>
  </si>
  <si>
    <t>1394/03/30</t>
  </si>
  <si>
    <t>1394/03/09</t>
  </si>
  <si>
    <t>کل ص س مختلط (جمع/ میانگین ساده)</t>
  </si>
  <si>
    <t>1394/03/03</t>
  </si>
  <si>
    <t>کل ص س در سهام</t>
  </si>
  <si>
    <t xml:space="preserve"> صندوقهای سرمایه گذاری در سهام</t>
  </si>
  <si>
    <t>1394/04/09</t>
  </si>
  <si>
    <t>1394/04/02</t>
  </si>
  <si>
    <t>1394/04/30</t>
  </si>
  <si>
    <t>کارگزاری سرمایه و دانش</t>
  </si>
  <si>
    <t>کارگزاری خبرگان سهام</t>
  </si>
  <si>
    <t>کارگزاری بانک آینده</t>
  </si>
  <si>
    <t>1394/05/17</t>
  </si>
  <si>
    <t>1394/05/31</t>
  </si>
  <si>
    <t>1394/05/27</t>
  </si>
  <si>
    <t>كارگزاري بانك تجارت</t>
  </si>
  <si>
    <t>1392/11/07</t>
  </si>
  <si>
    <t>1392/12/07</t>
  </si>
  <si>
    <t>1392/11/05</t>
  </si>
  <si>
    <t>1392/11/08</t>
  </si>
  <si>
    <t>1394/06/29</t>
  </si>
  <si>
    <t>تامین سرمایه سپهر</t>
  </si>
  <si>
    <t>1394/07/26</t>
  </si>
  <si>
    <t>کارگزاری صبا تامین</t>
  </si>
  <si>
    <t>1394/08/23</t>
  </si>
  <si>
    <t>کارگزاری مبین سرمایه</t>
  </si>
  <si>
    <t>1394/09/01</t>
  </si>
  <si>
    <t>سبدگردان نوین نگر آسیا</t>
  </si>
  <si>
    <t>1394/09/25</t>
  </si>
  <si>
    <t>1394/09/26</t>
  </si>
  <si>
    <t>1394/09/10</t>
  </si>
  <si>
    <t>1394/09/15</t>
  </si>
  <si>
    <t>1394/09/02</t>
  </si>
  <si>
    <t>سبدگردان پاداش سرمایه</t>
  </si>
  <si>
    <t>1394/10/03</t>
  </si>
  <si>
    <t>1394/08/30</t>
  </si>
  <si>
    <t>اوراق بهادار با درآمد ثابت</t>
  </si>
  <si>
    <t>در سهام</t>
  </si>
  <si>
    <t>1394/11/28</t>
  </si>
  <si>
    <t>شماره ثبت نزد سازمان</t>
  </si>
  <si>
    <t>سبدگردان الماس</t>
  </si>
  <si>
    <t>1394/12/18</t>
  </si>
  <si>
    <t>مشاور سرمایه کذاری ارزش پرداز آریان</t>
  </si>
  <si>
    <t xml:space="preserve"> کارگزاری آبان</t>
  </si>
  <si>
    <t>کارگزاری بانک پاسارگاد</t>
  </si>
  <si>
    <t>1395/01/17</t>
  </si>
  <si>
    <t>1395/01/24</t>
  </si>
  <si>
    <t>1395/01/29</t>
  </si>
  <si>
    <t>بازده صندوق در سال گذشته(%)</t>
  </si>
  <si>
    <t>خرید - میلیون ریال</t>
  </si>
  <si>
    <t>فروش - میلیون ریال</t>
  </si>
  <si>
    <t>1394/12/17</t>
  </si>
  <si>
    <t xml:space="preserve">نسبت فعالیت معاملاتی و سرمایه گذاران صندوق های سرمایه گذاری تا پایان </t>
  </si>
  <si>
    <t>حجم معاملات سهام و حق تقدم سهام در بازار بورس تهران و بازار اول فرابورس ایران و صدور و ابطال صندوق های سرمایه گذاری تا تاریخ</t>
  </si>
  <si>
    <t>ترکیب دارایی های صندوق های سرمایه گذاری در پایان</t>
  </si>
  <si>
    <t>1395/02/06</t>
  </si>
  <si>
    <t xml:space="preserve"> تامین سرمایه نوین</t>
  </si>
  <si>
    <t xml:space="preserve"> تامین سرمایه لوتوس پارسیان</t>
  </si>
  <si>
    <t xml:space="preserve"> کارگزاری بانک صادرات ایران</t>
  </si>
  <si>
    <t xml:space="preserve"> کارگزاری بهمن</t>
  </si>
  <si>
    <t xml:space="preserve"> سرمایه گذاری گروه توسعه ملی</t>
  </si>
  <si>
    <t>1395/02/29</t>
  </si>
  <si>
    <t xml:space="preserve">سال منتهی به </t>
  </si>
  <si>
    <t>ماه منتهی به</t>
  </si>
  <si>
    <t>سال منتهی به</t>
  </si>
  <si>
    <t xml:space="preserve">ماه منتهی به </t>
  </si>
  <si>
    <t>ارزش صندوق به میلیون ریال در تاریخ</t>
  </si>
  <si>
    <t>گواهی سپرده و سپرده بانکی</t>
  </si>
  <si>
    <t>1395/04/02</t>
  </si>
  <si>
    <t>1395/05/02</t>
  </si>
  <si>
    <t>سبدگردان هدف</t>
  </si>
  <si>
    <t>1395/05/11</t>
  </si>
  <si>
    <t>1395/05/12</t>
  </si>
  <si>
    <t>گروه سرمایه گذاری میراث فرهنگی و گردشگری ایران</t>
  </si>
  <si>
    <t>کنترل سقف واحدها</t>
  </si>
  <si>
    <t>کنترل تعداد سرمایه گذاران</t>
  </si>
  <si>
    <t>1395/06/08</t>
  </si>
  <si>
    <t>1395/07/03</t>
  </si>
  <si>
    <t>1395/07/17</t>
  </si>
  <si>
    <t>سبدگردان تصمیم نگار ارزش آفرینان</t>
  </si>
  <si>
    <t>1395/08/29</t>
  </si>
  <si>
    <t>1395/08/23</t>
  </si>
  <si>
    <t>1395/09/24</t>
  </si>
  <si>
    <t>1395/09/28</t>
  </si>
  <si>
    <t>در اوراق بهادار با درآمد ثابت و با پیش بینی سود</t>
  </si>
  <si>
    <t>تنها در اوراق بهادار با درآمد ثابت و قابل معامله</t>
  </si>
  <si>
    <t>در اوراق بهادار با درامد ثابت و قابل معامله</t>
  </si>
  <si>
    <t>در اوارق بهادار با درآمد ثابت</t>
  </si>
  <si>
    <t>تامین سرمایه امین</t>
  </si>
  <si>
    <t>1395/10/04</t>
  </si>
  <si>
    <t>1395/10/06</t>
  </si>
  <si>
    <t>ارزش سهام ابتدای ماه - میلیون ریال</t>
  </si>
  <si>
    <t>ارزش سهام انتهای ماه- میلیون ریال</t>
  </si>
  <si>
    <t>ارزش صندوق- میلیون ریال</t>
  </si>
  <si>
    <t>بازدهی صندوق%</t>
  </si>
  <si>
    <t>صندوقهای سرمایه گذاری در اوراق بهادار با درآمد ثابت</t>
  </si>
  <si>
    <t>کنترل درصد تملک</t>
  </si>
  <si>
    <t>1395/11/18</t>
  </si>
  <si>
    <t>1395/12/16</t>
  </si>
  <si>
    <t>سبدگردان انتخاب مفید</t>
  </si>
  <si>
    <t>کارگزاری بانک انصار</t>
  </si>
  <si>
    <t>در اوراق بهادار با درامد ثابت و با پیش بینی سود</t>
  </si>
  <si>
    <t>در اوراق بهادار با درآمد ثابت و قابل معامله</t>
  </si>
  <si>
    <t>سبدگردان سرآمد بازار</t>
  </si>
  <si>
    <t>1396/02/03</t>
  </si>
  <si>
    <t>1396/02/04</t>
  </si>
  <si>
    <t>1396/02/12</t>
  </si>
  <si>
    <t xml:space="preserve"> عملکرد صندوق های سرمایه گذاری اختصاصی بازارگردانی در تاریخ </t>
  </si>
  <si>
    <t>1396/04/12</t>
  </si>
  <si>
    <t>1396/04/31</t>
  </si>
  <si>
    <t>1396/05/30</t>
  </si>
  <si>
    <t>در اوراق بهادار با درآمد ثابت</t>
  </si>
  <si>
    <t>1396/06/28</t>
  </si>
  <si>
    <t>1396/06/23</t>
  </si>
  <si>
    <t>کنترل ارزش</t>
  </si>
  <si>
    <t>کنترل تعداد واحد</t>
  </si>
  <si>
    <t>سبدگردان نوویرا</t>
  </si>
  <si>
    <t>تامین سرمایه بانک مسکن</t>
  </si>
  <si>
    <t>تامین سرمایه تمدن</t>
  </si>
  <si>
    <t>1396/08/10</t>
  </si>
  <si>
    <t>جدول شماره 5)</t>
  </si>
  <si>
    <t>(پیوست شماره 2 جدول شماره 1)</t>
  </si>
  <si>
    <t>(پیوست شماره 2 جدول شماره 2)</t>
  </si>
  <si>
    <t>(پیوست شماره 2 جدول شماره 3)</t>
  </si>
  <si>
    <t>(پیوست شماره 2 جدول شماره 4)</t>
  </si>
  <si>
    <t>(پیوست شماره 2</t>
  </si>
  <si>
    <t>1396/10/06</t>
  </si>
  <si>
    <t>کارگزاری صبا جهاد</t>
  </si>
  <si>
    <t>1396/10/30</t>
  </si>
  <si>
    <t>مشاور سرمایه گذاری هدف حافظ</t>
  </si>
  <si>
    <t>در اوراق بهادار با درآمد ثابت و با پیس بینی سود</t>
  </si>
  <si>
    <t>لیست اوراق موضوع بازارگردانی صندوقهای سرمایه گذاری  اختصاصی بازارگردانی در تارنمای سازمان بخش نهادهای مالی تحت نظارت/صندوقهای سرمایه گذاری/لیست صندوقهای سرمایه گذاری فعال درج شده است</t>
  </si>
  <si>
    <t>1396/11/21</t>
  </si>
  <si>
    <t>1396/11/28</t>
  </si>
  <si>
    <t>سبدگردان سهم آشنا</t>
  </si>
  <si>
    <t>1397/04/04</t>
  </si>
  <si>
    <t>1397/05/06</t>
  </si>
  <si>
    <t>1397/03/21</t>
  </si>
  <si>
    <t>1397/03/06</t>
  </si>
  <si>
    <t>1397/07/11</t>
  </si>
  <si>
    <t>1397/07/28</t>
  </si>
  <si>
    <t>سرمایه گذاری توسعه گوهران امید</t>
  </si>
  <si>
    <t>سبدگردان الگوریتم</t>
  </si>
  <si>
    <t>بازده ماهانه</t>
  </si>
  <si>
    <t>بازده سه ماهه</t>
  </si>
  <si>
    <t xml:space="preserve">بازده سالانه </t>
  </si>
  <si>
    <t>کنترل سهام پایان دوره</t>
  </si>
  <si>
    <t>کل ص س در اوراق بهادار با درآمد ثابت(جمع/ میانگین وزنی)</t>
  </si>
  <si>
    <t>نرخ سود پیش بینی شده</t>
  </si>
  <si>
    <t>1397/09/25</t>
  </si>
  <si>
    <t>1397/09/14</t>
  </si>
  <si>
    <t>مشاور سرمایه گذاری پرتو آفتاب کیان</t>
  </si>
  <si>
    <t>سبدگردان امید نهایت نگر</t>
  </si>
  <si>
    <t>1397/10/23</t>
  </si>
  <si>
    <t>1397/10/02</t>
  </si>
  <si>
    <t>1397/11/30</t>
  </si>
  <si>
    <t>مشاور سرمایه گذاری امین نیکان آفاق</t>
  </si>
  <si>
    <t>سبدگردان آسال</t>
  </si>
  <si>
    <t>1397/12/14</t>
  </si>
  <si>
    <t>سبدگردان ایساتیس پویا کیش</t>
  </si>
  <si>
    <t xml:space="preserve"> عملکرد سایر صندوق های سرمایه گذاری </t>
  </si>
  <si>
    <t>1397/12/29</t>
  </si>
  <si>
    <t>زمین و ساختمان نسیم</t>
  </si>
  <si>
    <t>زمین و ساختمان مسکن شمال غرب</t>
  </si>
  <si>
    <t>زمین و ساختمان نارون</t>
  </si>
  <si>
    <t>زمین و ساختمان نگین شهرری</t>
  </si>
  <si>
    <t>پروژه آرمان پرند مپنا</t>
  </si>
  <si>
    <t>زمین و ساختمان</t>
  </si>
  <si>
    <t>1393/07/01</t>
  </si>
  <si>
    <t>1394/08/03</t>
  </si>
  <si>
    <t>1395/07/06</t>
  </si>
  <si>
    <t>1395/12/01</t>
  </si>
  <si>
    <t>تأمین سرمایه بانک مسکن</t>
  </si>
  <si>
    <t>گروه سرمایه گذاری مسکن</t>
  </si>
  <si>
    <t>پشتوانه طلای لوتوس</t>
  </si>
  <si>
    <t>1396/04/21</t>
  </si>
  <si>
    <t>پشتوانه سکه طلای زرافشان امید ایرانیان</t>
  </si>
  <si>
    <t>در اوراق بهادار مبتنی بر سکه طلای کیان</t>
  </si>
  <si>
    <t>در اوراق بهادار مبتنی بر سکه طلای مفید</t>
  </si>
  <si>
    <t>پروژه ای</t>
  </si>
  <si>
    <t>در اوراق بهادار مبتنی بر سکه طلا</t>
  </si>
  <si>
    <t>1396/08/17</t>
  </si>
  <si>
    <t>1396/11/12</t>
  </si>
  <si>
    <t>1397/03/30</t>
  </si>
  <si>
    <t>جسورانه رویش لوتوس</t>
  </si>
  <si>
    <t>جسورانه یکم آرمان آتی</t>
  </si>
  <si>
    <t>جسورانه توسعه فناوری آرمانی</t>
  </si>
  <si>
    <t>جسورانه یکم دانشگاه تهران</t>
  </si>
  <si>
    <t>جسورانه ایده نو تک آشنا</t>
  </si>
  <si>
    <t>جسورانه</t>
  </si>
  <si>
    <t>1395/11/26</t>
  </si>
  <si>
    <t>1396/08/04</t>
  </si>
  <si>
    <t>1397/04/06</t>
  </si>
  <si>
    <t>1397/07/01</t>
  </si>
  <si>
    <t>شرکت توسعه سرمایه گذاری دانشگاه تهران</t>
  </si>
  <si>
    <t>گزارش عملکرد صندوق های سرمایه گذاری در پایان سال 1397 و</t>
  </si>
  <si>
    <t>1396/05/02</t>
  </si>
  <si>
    <t>مشاور سرمایه گذاری تامین سرمایه نوین</t>
  </si>
  <si>
    <t>جسورانه فناوری بازنشستگی</t>
  </si>
  <si>
    <t>شرکت سرمایه گذاری و خدمات مدیریت صندوق بازنشستگی کشوری</t>
  </si>
  <si>
    <t>1398/03/11</t>
  </si>
  <si>
    <t>مشاور سرمایه گذاری مدبران هما</t>
  </si>
  <si>
    <t>1398/04/02</t>
  </si>
  <si>
    <t>سبدگردان آگاه</t>
  </si>
  <si>
    <t>1398/05/12</t>
  </si>
  <si>
    <t>سه ماه گذشته</t>
  </si>
  <si>
    <t>شماره ثبت</t>
  </si>
  <si>
    <t>30*</t>
  </si>
  <si>
    <t>مشاور سرمایه گذاری فراز ایده نوآفرین تک</t>
  </si>
  <si>
    <t>1398/06/16</t>
  </si>
  <si>
    <t>سرمایه گذاری مدبران اقتصاد</t>
  </si>
  <si>
    <t>1398/06/17</t>
  </si>
  <si>
    <t>سبدگردان آبان</t>
  </si>
  <si>
    <t>گنجینه زرین شهر</t>
  </si>
  <si>
    <t>درآمد ثابت سرآمد</t>
  </si>
  <si>
    <t>صندوقهای سرمایه گذاری مختلط</t>
  </si>
  <si>
    <t>صندوقهای سرمایه گذاری در سهام</t>
  </si>
  <si>
    <t>سبدگردان نو ویرا</t>
  </si>
  <si>
    <t>1398/07/02</t>
  </si>
  <si>
    <t>1398/07/17</t>
  </si>
  <si>
    <t>1398/07/03</t>
  </si>
  <si>
    <t>1398/07/18</t>
  </si>
  <si>
    <t>سرمايه گذاري مهرگان تامين پارس</t>
  </si>
  <si>
    <t>مشاور سرمایه گذاری معیار</t>
  </si>
  <si>
    <t>اندوخته توسعه صادرات آرمانی</t>
  </si>
  <si>
    <t>1398/08/26</t>
  </si>
  <si>
    <t>مشترک کارگزاری کارآفرین</t>
  </si>
  <si>
    <t>مشترک یکم ایرانیان</t>
  </si>
  <si>
    <t>مشترک صنعت و معدن</t>
  </si>
  <si>
    <t>مشترک فراز اندیش نوین</t>
  </si>
  <si>
    <t>مشترک بانک مسکن</t>
  </si>
  <si>
    <t> مشترک آتیه نوین</t>
  </si>
  <si>
    <t>امین ملت</t>
  </si>
  <si>
    <t>حکمت آشنا ایرانیان</t>
  </si>
  <si>
    <t>یکم کارگزاری بانک کشاورزی</t>
  </si>
  <si>
    <t>آرمان کارآفرین</t>
  </si>
  <si>
    <t>بانک گردشگری</t>
  </si>
  <si>
    <t>آتیه ملت</t>
  </si>
  <si>
    <t>گسترش فردای ایرانیان </t>
  </si>
  <si>
    <t>ارمغان ایرانیان</t>
  </si>
  <si>
    <t> امین سامان</t>
  </si>
  <si>
    <t>ارزش آفرینان دی</t>
  </si>
  <si>
    <t>نهال سرمایه ایرانیان</t>
  </si>
  <si>
    <t>بانک ایران زمین</t>
  </si>
  <si>
    <t>اندوخته ملت</t>
  </si>
  <si>
    <t>امین آشنا ایرانیان</t>
  </si>
  <si>
    <t>اوج ملت</t>
  </si>
  <si>
    <t>نگین رفاه</t>
  </si>
  <si>
    <t>لوتوس پارسیان</t>
  </si>
  <si>
    <t>ره آورد آباد مسکن</t>
  </si>
  <si>
    <t>اندوخته پایدار سپهر</t>
  </si>
  <si>
    <t>مشترک البرز</t>
  </si>
  <si>
    <t>مشترک پیروزان</t>
  </si>
  <si>
    <t>امین انصار</t>
  </si>
  <si>
    <t>مشترک اندیشه فردا</t>
  </si>
  <si>
    <t>نیکوکاری ورزشی پرسپولیس</t>
  </si>
  <si>
    <t>مشترک سپهر تدبیرگران</t>
  </si>
  <si>
    <t>نیکوکاری دانشگاه تهران</t>
  </si>
  <si>
    <t>ثابت حامی</t>
  </si>
  <si>
    <t>نیکوکاری دانشگاه الزهرا</t>
  </si>
  <si>
    <t>با درآمد ثابت کاریزما</t>
  </si>
  <si>
    <t>با درآمد ثابت کاردان</t>
  </si>
  <si>
    <t>اعتماد آفرین پارسیان</t>
  </si>
  <si>
    <t>مشترک افق کارگزاری بانک خاورمیانه</t>
  </si>
  <si>
    <t>با درآمد ثابت گنجینه امید ایرانیان</t>
  </si>
  <si>
    <t>گنجینه آینده روشن</t>
  </si>
  <si>
    <t>سپهر خبرگان نفت</t>
  </si>
  <si>
    <t>پاداش سهامداری توسعه یکم</t>
  </si>
  <si>
    <t>با در آمد ثابت کوثر یکم</t>
  </si>
  <si>
    <t>توسعه تعاون صبا</t>
  </si>
  <si>
    <t>با درآمد ثابت امید انصار</t>
  </si>
  <si>
    <t>نیکوکاری جایزه علمی فناوری پیامبر اعظم</t>
  </si>
  <si>
    <t>مشترک نوین نگر آسیا</t>
  </si>
  <si>
    <t>پاداش سرمایه بهگزین</t>
  </si>
  <si>
    <t>مشترک گنجینه الماس پایدار</t>
  </si>
  <si>
    <t>آرمان آتی کوثر</t>
  </si>
  <si>
    <t>توسعه سرمایه نیکی</t>
  </si>
  <si>
    <t>اندیشه زرین پاسارگاد</t>
  </si>
  <si>
    <t>ارزش آفرین گلرنگ</t>
  </si>
  <si>
    <t>نیکوکاری کشتی ورزش ملی ایران</t>
  </si>
  <si>
    <t>مشترک صبای هدف</t>
  </si>
  <si>
    <t>پارند پایدار سپهر</t>
  </si>
  <si>
    <t>با درآمد ثابت اعتماد ملل</t>
  </si>
  <si>
    <t>با درآمد ثابت کیان</t>
  </si>
  <si>
    <t>امین یکم فردا</t>
  </si>
  <si>
    <t>نیکوکاری لوتوس رویان</t>
  </si>
  <si>
    <t>با درآمد ثابت نگین سامان</t>
  </si>
  <si>
    <t>گنجینه یکم آوید</t>
  </si>
  <si>
    <t>اعتماد کارگزاری بانک ملی ایران</t>
  </si>
  <si>
    <t>با درآمد ثابت کمند</t>
  </si>
  <si>
    <t>توسعه فراز اعتماد</t>
  </si>
  <si>
    <t>با درآمد ثابت فیروزه آسیا</t>
  </si>
  <si>
    <t>دوم اکسیر فارابی</t>
  </si>
  <si>
    <t>ثابت نامی مفید</t>
  </si>
  <si>
    <t>با درآمد ثابت تصمیم</t>
  </si>
  <si>
    <t>اندیشه ورزان صبا تامین</t>
  </si>
  <si>
    <t>گنجینه الماس بیمه دی</t>
  </si>
  <si>
    <t>مشترک آسمان امید</t>
  </si>
  <si>
    <t>پسشگامان سرمایه نوآفرین</t>
  </si>
  <si>
    <t>دارا الگوریتم</t>
  </si>
  <si>
    <t>با درآمد ثابت نو ویرا ذوب آهن</t>
  </si>
  <si>
    <t>با درآمد ثابت معیار</t>
  </si>
  <si>
    <t>توسعه ممتاز</t>
  </si>
  <si>
    <t>مشترک پارس</t>
  </si>
  <si>
    <t>مشترک نواندیشان </t>
  </si>
  <si>
    <t>تجربه ایرانیان</t>
  </si>
  <si>
    <t>ارمغان یکم ملل</t>
  </si>
  <si>
    <t>یکم نیکوکاری آگاه</t>
  </si>
  <si>
    <t> نیکوکاری بانک گردشگری</t>
  </si>
  <si>
    <t>مشترک کوثر</t>
  </si>
  <si>
    <t>مشترک آسمان خاورمیانه</t>
  </si>
  <si>
    <t>آرمان سپهر آشنا</t>
  </si>
  <si>
    <t>مختلط گوهر نفیس تمدن</t>
  </si>
  <si>
    <t>سپهر اندیشه نوین</t>
  </si>
  <si>
    <t>مشترک گنجینه مهر</t>
  </si>
  <si>
    <t>مشترک نیکی گستران</t>
  </si>
  <si>
    <t>نیکوکاری ایتام برکت </t>
  </si>
  <si>
    <t>توسعه پست بانک</t>
  </si>
  <si>
    <t>مشترک سپهر آتی</t>
  </si>
  <si>
    <t>ثروت آفرین پارسیان</t>
  </si>
  <si>
    <t>نیکوکاری میراث ماندگار پاسارگاد</t>
  </si>
  <si>
    <t>مشترک پویا</t>
  </si>
  <si>
    <t>مشترک کارگزاری حافظ</t>
  </si>
  <si>
    <t>مشترك كارگزاري بانك ملي ايران</t>
  </si>
  <si>
    <t>مشترک پیشتاز</t>
  </si>
  <si>
    <t>مشترک آگاه</t>
  </si>
  <si>
    <t>مشترک بانک اقتصاد نوین</t>
  </si>
  <si>
    <t xml:space="preserve">مشترک ارزش کاوان آینده </t>
  </si>
  <si>
    <t>مشترک بورسیران</t>
  </si>
  <si>
    <t>مشترک یکم اکسیر فارابی</t>
  </si>
  <si>
    <t>مشترک ایساتیس پویای یزد</t>
  </si>
  <si>
    <t>باران کارگزاری بانک کشاورزی </t>
  </si>
  <si>
    <t>مشترک صبا</t>
  </si>
  <si>
    <t>مشترک نوین پایدار</t>
  </si>
  <si>
    <t>گنجینه رفاه</t>
  </si>
  <si>
    <t>فیروزه موفقیت</t>
  </si>
  <si>
    <t>مشترك نقش جهان</t>
  </si>
  <si>
    <t>مشترک تدبیرگران فردا</t>
  </si>
  <si>
    <t>مشترک سینا</t>
  </si>
  <si>
    <t>مشترک عقیق</t>
  </si>
  <si>
    <t>مشترك شاخصي كار آفرين</t>
  </si>
  <si>
    <t>کارگزاری پارسیان</t>
  </si>
  <si>
    <t>مشترک پیشرو</t>
  </si>
  <si>
    <t>سپهر اول کارگزاری بانک صادرات</t>
  </si>
  <si>
    <t>توسعه صادرات</t>
  </si>
  <si>
    <t>مشترک یکم سامان</t>
  </si>
  <si>
    <t>بانک دی</t>
  </si>
  <si>
    <t>مشترك خوارزمي</t>
  </si>
  <si>
    <t>بانک توسعه تعاون</t>
  </si>
  <si>
    <t>مشترک آسمان یکم</t>
  </si>
  <si>
    <t>مشترک کاریزما</t>
  </si>
  <si>
    <t>ثروت آفرین تمدن</t>
  </si>
  <si>
    <t>مشترک امید توسعه</t>
  </si>
  <si>
    <t>مشترک نوید انصار</t>
  </si>
  <si>
    <t>مشترك سبحان</t>
  </si>
  <si>
    <t>مشترك امين آويد</t>
  </si>
  <si>
    <t>مشترک توسعه ملی</t>
  </si>
  <si>
    <t>سپهر کاریزما</t>
  </si>
  <si>
    <t>مشترک دماسنج</t>
  </si>
  <si>
    <t>بذر امید آفرین</t>
  </si>
  <si>
    <t>آسمان آرمانی سهام</t>
  </si>
  <si>
    <t>توسعه اندوخته آینده</t>
  </si>
  <si>
    <t>مشترك افق</t>
  </si>
  <si>
    <t>مشترک رشد سامان</t>
  </si>
  <si>
    <t>مشترک بانک خاورمیانه</t>
  </si>
  <si>
    <t>سهم آشنا</t>
  </si>
  <si>
    <t>مشترک ذوب آهن نوویرا</t>
  </si>
  <si>
    <t>همیان سپهر</t>
  </si>
  <si>
    <t>امین تدبیرگران فردا</t>
  </si>
  <si>
    <t>مشترک میعاد ایرانیان</t>
  </si>
  <si>
    <t>زرین پارسیان</t>
  </si>
  <si>
    <t>مشترک یکم آبان</t>
  </si>
  <si>
    <t>شاخص سی شرکت بزرگ فیروزه</t>
  </si>
  <si>
    <t>مشترک نیکوکاری ندای امید</t>
  </si>
  <si>
    <t>تجارت شاخصی کاردان</t>
  </si>
  <si>
    <t>سهام بزرگ کاردان</t>
  </si>
  <si>
    <t>اندیشه خبرگان سهام</t>
  </si>
  <si>
    <t>مشترک مبین سرمایه</t>
  </si>
  <si>
    <t>هستی بخش آگاه</t>
  </si>
  <si>
    <t>آرمان آتیه درخشان مس</t>
  </si>
  <si>
    <t>مشترک گنجینه ارمغان الماس</t>
  </si>
  <si>
    <t>مشترک افق روشن کارگزاری بانک خاورمیانه</t>
  </si>
  <si>
    <t>پاداش سرمایه پارس</t>
  </si>
  <si>
    <t>مشترک سرمایه دنیا</t>
  </si>
  <si>
    <t>آوای سهام کیان</t>
  </si>
  <si>
    <t>افق ملت</t>
  </si>
  <si>
    <t>سرو سودمند مدبران</t>
  </si>
  <si>
    <r>
      <t>خرید</t>
    </r>
    <r>
      <rPr>
        <b/>
        <sz val="10"/>
        <rFont val="Calibri"/>
        <family val="2"/>
      </rPr>
      <t>↓</t>
    </r>
  </si>
  <si>
    <r>
      <t>سهام</t>
    </r>
    <r>
      <rPr>
        <b/>
        <sz val="12"/>
        <rFont val="Calibri"/>
        <family val="2"/>
      </rPr>
      <t>↓</t>
    </r>
  </si>
  <si>
    <r>
      <t>عمر صندوق (به ماه)</t>
    </r>
    <r>
      <rPr>
        <b/>
        <sz val="20"/>
        <rFont val="Calibri"/>
        <family val="2"/>
      </rPr>
      <t>↓</t>
    </r>
  </si>
  <si>
    <r>
      <t xml:space="preserve">نسبت فعالیت </t>
    </r>
    <r>
      <rPr>
        <b/>
        <sz val="10"/>
        <rFont val="Calibri"/>
        <family val="2"/>
      </rPr>
      <t>↓</t>
    </r>
    <r>
      <rPr>
        <b/>
        <sz val="10"/>
        <rFont val="B Nazanin"/>
        <charset val="178"/>
      </rPr>
      <t>معاملاتی</t>
    </r>
  </si>
  <si>
    <t>در اوراق بهادار با درامد ثابت و با پیش بینی سود و قابل معامله</t>
  </si>
  <si>
    <t>مشاور سرمایه‌گذاری مدبران هما</t>
  </si>
  <si>
    <t>1398/12/01</t>
  </si>
  <si>
    <t>1398/10/11</t>
  </si>
  <si>
    <t>1398/12/21</t>
  </si>
  <si>
    <t>ثروت ستارگان</t>
  </si>
  <si>
    <t>مشاور سرمایه گذاری دیدگاهان نوین</t>
  </si>
  <si>
    <t>1398/12/04</t>
  </si>
  <si>
    <t>صندوق در صندوق</t>
  </si>
  <si>
    <t>افرا نماد پایدار</t>
  </si>
  <si>
    <t>درصد سهم</t>
  </si>
  <si>
    <r>
      <t>عمر صندوق (به ماه)</t>
    </r>
    <r>
      <rPr>
        <b/>
        <sz val="22"/>
        <rFont val="B Nazanin"/>
        <charset val="178"/>
      </rPr>
      <t>↓</t>
    </r>
  </si>
  <si>
    <t>* صندوق‌ سرمایه‌گذاری اختصاصی بازارگردانی با NAV جداگانه</t>
  </si>
  <si>
    <t>شرکت کارگزاری فارابی</t>
  </si>
  <si>
    <t>شرکت سبدگردان ایساتیس پویا</t>
  </si>
  <si>
    <t>1398/12/29</t>
  </si>
  <si>
    <t>پیشگامان سرمایه نوآفرین</t>
  </si>
  <si>
    <t>آهنگ سهام کیان</t>
  </si>
  <si>
    <t>اختصاصی بازارگردانی آرمان اندیش*</t>
  </si>
  <si>
    <t>مشترك توسعه بازار سرمايه</t>
  </si>
  <si>
    <t>اختصاصی بازارگردانی افتخار حافظ</t>
  </si>
  <si>
    <t>بازارگردانی نوین پیشرو*</t>
  </si>
  <si>
    <t>اختصاصی بازارگرداني اميد لوتوس پارسيان*</t>
  </si>
  <si>
    <t>اختصاصی بازارگردانی گنجینه سپهر صادرات</t>
  </si>
  <si>
    <t>اختصاصی بازارگرداني حكمت ايرانيان يكم*</t>
  </si>
  <si>
    <t>اختصاصی بازارگردان گروه توسعۀ بهشهر</t>
  </si>
  <si>
    <t>اختصاصی بازارگردانی گسترش صنعت دارو</t>
  </si>
  <si>
    <t>اختصاصی بازارگردانی بهمن گستر</t>
  </si>
  <si>
    <t>اختصاصی  بازارگردانی مپنا ایرانیان</t>
  </si>
  <si>
    <t>اختصاصی بازارگردان امید ایرانیان*</t>
  </si>
  <si>
    <t xml:space="preserve">اختصاصی بازارگردان توسعۀ ملی </t>
  </si>
  <si>
    <t>اختصاصی بازارگردانی بانک سینا</t>
  </si>
  <si>
    <t>اختصاصی بازارگردان تجارت ایرانیان اعتماد</t>
  </si>
  <si>
    <t>اختصاصی بازارگردانی صبا نیک*</t>
  </si>
  <si>
    <t xml:space="preserve">اختصاصی بازارگردان آرمان انصار  </t>
  </si>
  <si>
    <t>اختصاصی بازارگردانی ملت</t>
  </si>
  <si>
    <t>اختصاصی بازارگردانی کوشا الگوریتم*</t>
  </si>
  <si>
    <t>اختصاصی بازارگردانی سپهر بازار سرمایه*</t>
  </si>
  <si>
    <t>اختصاصی بازارگردانی گروه گردشگری ایرانیان</t>
  </si>
  <si>
    <t>اختصاصی بازارگردانی پست بانک ایران</t>
  </si>
  <si>
    <t>اختصاصی بازارگردانی صنعت مس</t>
  </si>
  <si>
    <t>اختصاصی بازارگردانی گروه دی*</t>
  </si>
  <si>
    <t>اختصاصی بازارگردانی توسعه معادن و فلزات آرمان</t>
  </si>
  <si>
    <t>اختصاصی بازارگردانی تدبیرگران فردا*</t>
  </si>
  <si>
    <t>اختصاصی بازارگردانی توسعه بازار تمدن</t>
  </si>
  <si>
    <t>اختصاصی بازارگردانی سهم آشنا یکم*</t>
  </si>
  <si>
    <t>اختصاصی بازارگردانی نماد صنعت و معدن*</t>
  </si>
  <si>
    <t>اختصاصی بازارگردانی ارزش آفرین صندوق بازنشستگی کشوری*</t>
  </si>
  <si>
    <t>اختصاصی بازارگردانی آینده نگر دانا</t>
  </si>
  <si>
    <t>اختصاصی بازارگردانی سینا بهگزین*</t>
  </si>
  <si>
    <t>صندوق تثبیت بازار سرمایه</t>
  </si>
  <si>
    <t>اختصاصی بازارگردانی گوهر فام امید*</t>
  </si>
  <si>
    <t>اختصاصی بازارگردانی صبا گستر نفت و گاز تامین*</t>
  </si>
  <si>
    <t>اختصاصی بازارگردانی اکسیر سودا*</t>
  </si>
  <si>
    <t>اختصاصی بازارگردانی مفید*</t>
  </si>
  <si>
    <t>اختصاصی بازارگردانی هوشمند آبان*</t>
  </si>
  <si>
    <t>اختصاصی بازارگردانی پاداش پشتیبان پارس*</t>
  </si>
  <si>
    <t>اختصاصی بازارگردانی مهرگان*</t>
  </si>
  <si>
    <t>اختصاصی بازارگردانی معیار</t>
  </si>
  <si>
    <t>اختصاصی بازارگردانی خلیج فارس*</t>
  </si>
  <si>
    <t>اختصاصی بازارگردانی ایساتیس پویا</t>
  </si>
  <si>
    <t>اختصاصی بازارگردانی الگوریتمی امید فارابی</t>
  </si>
  <si>
    <t>اختصاصی بازارگردانی توسعه فیروزه پویا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</si>
</sst>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1" formatCode="_(* #,##0_);_(* \(#,##0\);_(* &quot;-&quot;_);_(@_)"/>
    <numFmt numFmtId="43" formatCode="_(* #,##0.00_);_(* \(#,##0.00\);_(* &quot;-&quot;??_);_(@_)"/>
    <numFmt numFmtId="164" formatCode="#,##0_-;\(#,##0\)"/>
    <numFmt numFmtId="165" formatCode="_(* #,##0_);_(* \(#,##0\);_(* &quot;-&quot;??_);_(@_)"/>
    <numFmt numFmtId="166" formatCode="_(* #,##0.0000_);_(* \(#,##0.0000\);_(* &quot;-&quot;??_);_(@_)"/>
    <numFmt numFmtId="167" formatCode="0.0%"/>
  </numFmts>
  <fonts count="87" x14ac:knownFonts="1">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2"/>
      <color theme="1"/>
      <name val="B Zar"/>
      <charset val="178"/>
    </font>
    <font>
      <sz val="22"/>
      <name val="B Zar"/>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sz val="28"/>
      <color theme="1"/>
      <name val="B Nazanin"/>
      <charset val="178"/>
    </font>
    <font>
      <sz val="26"/>
      <color theme="1"/>
      <name val="B Zar"/>
      <charset val="178"/>
    </font>
    <font>
      <b/>
      <sz val="10"/>
      <name val="B Nazanin"/>
      <charset val="178"/>
    </font>
    <font>
      <sz val="16"/>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sz val="10"/>
      <name val="B Nazanin"/>
      <charset val="178"/>
    </font>
    <font>
      <b/>
      <sz val="11"/>
      <color theme="1"/>
      <name val="B Nazanin"/>
      <charset val="178"/>
    </font>
    <font>
      <sz val="18"/>
      <color theme="1"/>
      <name val="B Zar"/>
      <charset val="178"/>
    </font>
    <font>
      <sz val="20"/>
      <name val="B Nazanin"/>
      <charset val="178"/>
    </font>
    <font>
      <sz val="18"/>
      <color theme="1"/>
      <name val="B Nazanin"/>
      <charset val="178"/>
    </font>
    <font>
      <sz val="16"/>
      <color theme="1"/>
      <name val="B Nazanin"/>
      <charset val="178"/>
    </font>
    <font>
      <sz val="20"/>
      <color theme="1"/>
      <name val="B Nazanin"/>
      <charset val="178"/>
    </font>
    <font>
      <sz val="16"/>
      <color rgb="FF000000"/>
      <name val="B Nazanin"/>
      <charset val="178"/>
    </font>
    <font>
      <sz val="18"/>
      <color rgb="FF000000"/>
      <name val="B Nazanin"/>
      <charset val="178"/>
    </font>
    <font>
      <sz val="13"/>
      <name val="B Nazanin"/>
      <charset val="178"/>
    </font>
    <font>
      <sz val="12"/>
      <name val="B Nazanin"/>
      <charset val="178"/>
    </font>
    <font>
      <sz val="18"/>
      <name val="B Nazanin"/>
      <charset val="178"/>
    </font>
    <font>
      <sz val="22"/>
      <color theme="1"/>
      <name val="B Nazanin"/>
      <charset val="178"/>
    </font>
    <font>
      <b/>
      <sz val="16"/>
      <name val="B Nazanin"/>
      <charset val="178"/>
    </font>
    <font>
      <sz val="28"/>
      <color theme="1"/>
      <name val="B Zar"/>
      <charset val="178"/>
    </font>
    <font>
      <b/>
      <sz val="11"/>
      <color theme="0"/>
      <name val="Calibri"/>
      <family val="2"/>
      <scheme val="minor"/>
    </font>
    <font>
      <sz val="11"/>
      <color theme="0"/>
      <name val="Calibri"/>
      <family val="2"/>
      <scheme val="minor"/>
    </font>
    <font>
      <sz val="11"/>
      <color theme="0"/>
      <name val="B Nazanin"/>
      <charset val="178"/>
    </font>
    <font>
      <sz val="10"/>
      <color theme="0"/>
      <name val="B Nazanin"/>
      <charset val="178"/>
    </font>
    <font>
      <b/>
      <sz val="11"/>
      <color theme="0"/>
      <name val="B Nazanin"/>
      <charset val="178"/>
    </font>
    <font>
      <sz val="11"/>
      <color theme="0"/>
      <name val="B Zar"/>
      <charset val="178"/>
    </font>
    <font>
      <b/>
      <sz val="20"/>
      <color theme="0"/>
      <name val="B Nazanin"/>
      <charset val="178"/>
    </font>
    <font>
      <b/>
      <sz val="16"/>
      <color theme="0"/>
      <name val="B Nazanin"/>
      <charset val="178"/>
    </font>
    <font>
      <sz val="28"/>
      <color theme="0"/>
      <name val="B Nazanin"/>
      <charset val="178"/>
    </font>
    <font>
      <b/>
      <sz val="11"/>
      <color theme="0"/>
      <name val="B Zar"/>
      <charset val="178"/>
    </font>
    <font>
      <b/>
      <sz val="28"/>
      <color theme="0"/>
      <name val="B Nazanin"/>
      <charset val="178"/>
    </font>
    <font>
      <b/>
      <sz val="22"/>
      <color theme="0"/>
      <name val="B Nazanin"/>
      <charset val="178"/>
    </font>
    <font>
      <sz val="14"/>
      <color theme="0"/>
      <name val="B Nazanin"/>
      <charset val="178"/>
    </font>
    <font>
      <sz val="18"/>
      <color theme="0"/>
      <name val="B Nazanin"/>
      <charset val="178"/>
    </font>
    <font>
      <b/>
      <sz val="9"/>
      <color theme="0"/>
      <name val="B Nazanin"/>
      <charset val="178"/>
    </font>
    <font>
      <sz val="9"/>
      <color theme="1"/>
      <name val="B Nazanin"/>
      <charset val="178"/>
    </font>
    <font>
      <b/>
      <sz val="19"/>
      <name val="B Nazanin"/>
      <charset val="178"/>
    </font>
    <font>
      <b/>
      <sz val="12"/>
      <name val="B Nazanin"/>
      <charset val="178"/>
    </font>
    <font>
      <b/>
      <sz val="28"/>
      <name val="B Nazanin"/>
      <charset val="178"/>
    </font>
    <font>
      <sz val="11"/>
      <name val="Calibri"/>
      <family val="2"/>
      <scheme val="minor"/>
    </font>
    <font>
      <b/>
      <sz val="11"/>
      <name val="Calibri"/>
      <family val="2"/>
      <scheme val="minor"/>
    </font>
    <font>
      <b/>
      <sz val="11"/>
      <name val="B Nazanin"/>
      <charset val="178"/>
    </font>
    <font>
      <b/>
      <sz val="36"/>
      <name val="B Nazanin"/>
      <charset val="178"/>
    </font>
    <font>
      <sz val="11"/>
      <name val="B Lotus"/>
      <charset val="178"/>
    </font>
    <font>
      <b/>
      <sz val="48"/>
      <name val="B Nazanin"/>
      <charset val="178"/>
    </font>
    <font>
      <b/>
      <sz val="26"/>
      <color rgb="FFFF0000"/>
      <name val="B Nazanin"/>
      <charset val="178"/>
    </font>
    <font>
      <sz val="28"/>
      <color rgb="FFFF0000"/>
      <name val="B Zar"/>
      <charset val="178"/>
    </font>
    <font>
      <sz val="20"/>
      <name val="B Zar"/>
      <charset val="178"/>
    </font>
    <font>
      <sz val="26"/>
      <name val="B Zar"/>
      <charset val="178"/>
    </font>
    <font>
      <sz val="10"/>
      <color theme="0"/>
      <name val="B Zar"/>
      <charset val="178"/>
    </font>
    <font>
      <sz val="9"/>
      <color theme="0"/>
      <name val="B Zar"/>
      <charset val="178"/>
    </font>
    <font>
      <sz val="36"/>
      <color theme="1"/>
      <name val="B Zar"/>
      <charset val="178"/>
    </font>
    <font>
      <sz val="19"/>
      <name val="B Nazanin"/>
      <charset val="178"/>
    </font>
    <font>
      <sz val="19"/>
      <color rgb="FF000000"/>
      <name val="B Nazanin"/>
      <charset val="178"/>
    </font>
    <font>
      <sz val="24"/>
      <color theme="1"/>
      <name val="B Nazanin"/>
      <charset val="178"/>
    </font>
    <font>
      <b/>
      <sz val="26"/>
      <color theme="0"/>
      <name val="B Nazanin"/>
      <charset val="178"/>
    </font>
    <font>
      <b/>
      <sz val="10"/>
      <name val="Calibri"/>
      <family val="2"/>
    </font>
    <font>
      <b/>
      <sz val="12"/>
      <name val="Calibri"/>
      <family val="2"/>
    </font>
    <font>
      <b/>
      <sz val="20"/>
      <name val="Calibri"/>
      <family val="2"/>
    </font>
    <font>
      <b/>
      <sz val="22"/>
      <name val="B Nazanin"/>
      <charset val="178"/>
    </font>
    <font>
      <b/>
      <sz val="18"/>
      <color theme="1"/>
      <name val="B Zar"/>
      <charset val="178"/>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3" tint="0.79998168889431442"/>
        <bgColor indexed="64"/>
      </patternFill>
    </fill>
    <fill>
      <patternFill patternType="solid">
        <fgColor rgb="FFF2F2F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64"/>
      </right>
      <top style="double">
        <color indexed="64"/>
      </top>
      <bottom style="double">
        <color indexed="64"/>
      </bottom>
      <diagonal/>
    </border>
    <border>
      <left/>
      <right style="thin">
        <color indexed="64"/>
      </right>
      <top/>
      <bottom/>
      <diagonal/>
    </border>
  </borders>
  <cellStyleXfs count="8">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xf numFmtId="41" fontId="3" fillId="0" borderId="0" applyFont="0" applyFill="0" applyBorder="0" applyAlignment="0" applyProtection="0"/>
    <xf numFmtId="9" fontId="3" fillId="0" borderId="0" applyFont="0" applyFill="0" applyBorder="0" applyAlignment="0" applyProtection="0"/>
  </cellStyleXfs>
  <cellXfs count="460">
    <xf numFmtId="0" fontId="0" fillId="0" borderId="0" xfId="0"/>
    <xf numFmtId="0" fontId="0" fillId="0" borderId="0" xfId="0" applyFill="1"/>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6" fillId="2" borderId="0" xfId="0" applyFont="1" applyFill="1" applyAlignment="1">
      <alignment horizontal="right" vertical="center" readingOrder="2"/>
    </xf>
    <xf numFmtId="10" fontId="4" fillId="0" borderId="0" xfId="0" applyNumberFormat="1" applyFont="1" applyFill="1" applyAlignment="1">
      <alignment readingOrder="1"/>
    </xf>
    <xf numFmtId="0" fontId="26" fillId="3" borderId="1" xfId="0" applyFont="1" applyFill="1" applyBorder="1" applyAlignment="1">
      <alignment horizontal="right" vertical="center" readingOrder="2"/>
    </xf>
    <xf numFmtId="0" fontId="22" fillId="3" borderId="1" xfId="0" applyFont="1" applyFill="1" applyBorder="1" applyAlignment="1">
      <alignment horizontal="center" vertical="center" readingOrder="2"/>
    </xf>
    <xf numFmtId="3" fontId="22" fillId="3" borderId="1" xfId="0" applyNumberFormat="1" applyFont="1" applyFill="1" applyBorder="1" applyAlignment="1">
      <alignment horizontal="right" vertical="center" readingOrder="2"/>
    </xf>
    <xf numFmtId="0" fontId="30" fillId="0" borderId="0" xfId="0" applyFont="1" applyFill="1"/>
    <xf numFmtId="0" fontId="30" fillId="0" borderId="0" xfId="0" applyFont="1" applyAlignment="1">
      <alignment horizontal="center"/>
    </xf>
    <xf numFmtId="0" fontId="30" fillId="0" borderId="0" xfId="0" applyFont="1"/>
    <xf numFmtId="0" fontId="12" fillId="3" borderId="1" xfId="0" applyNumberFormat="1" applyFont="1" applyFill="1" applyBorder="1" applyAlignment="1">
      <alignment horizontal="right" vertical="center" readingOrder="2"/>
    </xf>
    <xf numFmtId="0" fontId="0" fillId="0" borderId="0" xfId="0" applyFont="1"/>
    <xf numFmtId="3" fontId="22" fillId="2" borderId="1" xfId="0" applyNumberFormat="1" applyFont="1" applyFill="1" applyBorder="1" applyAlignment="1">
      <alignment horizontal="right" vertical="center" readingOrder="2"/>
    </xf>
    <xf numFmtId="0" fontId="12" fillId="2" borderId="1" xfId="0" applyNumberFormat="1" applyFont="1" applyFill="1" applyBorder="1" applyAlignment="1">
      <alignment horizontal="right" vertical="center" readingOrder="2"/>
    </xf>
    <xf numFmtId="0" fontId="26" fillId="2" borderId="1" xfId="0" applyFont="1" applyFill="1" applyBorder="1" applyAlignment="1">
      <alignment horizontal="right" vertical="center" readingOrder="2"/>
    </xf>
    <xf numFmtId="0" fontId="22" fillId="2" borderId="1" xfId="0" applyFont="1" applyFill="1" applyBorder="1" applyAlignment="1">
      <alignment horizontal="center" vertical="center" readingOrder="2"/>
    </xf>
    <xf numFmtId="164" fontId="31" fillId="0" borderId="1" xfId="2" applyNumberFormat="1" applyFont="1" applyFill="1" applyBorder="1" applyAlignment="1">
      <alignment horizontal="right" vertical="center"/>
    </xf>
    <xf numFmtId="0" fontId="4" fillId="0" borderId="0" xfId="0" applyFont="1" applyAlignment="1">
      <alignment horizontal="right" vertical="center" readingOrder="2"/>
    </xf>
    <xf numFmtId="164" fontId="30" fillId="0" borderId="0" xfId="0" applyNumberFormat="1" applyFont="1"/>
    <xf numFmtId="165" fontId="30" fillId="0" borderId="0" xfId="5" applyNumberFormat="1" applyFont="1"/>
    <xf numFmtId="0" fontId="29" fillId="2" borderId="1" xfId="2" applyFont="1" applyFill="1" applyBorder="1" applyAlignment="1">
      <alignment horizontal="right" vertical="center"/>
    </xf>
    <xf numFmtId="0" fontId="4" fillId="0" borderId="0" xfId="0" applyFont="1" applyFill="1" applyAlignment="1">
      <alignment horizontal="right" vertical="center" readingOrder="2"/>
    </xf>
    <xf numFmtId="3" fontId="40" fillId="0" borderId="0" xfId="0" applyNumberFormat="1" applyFont="1" applyFill="1" applyAlignment="1">
      <alignment horizontal="right" vertical="center" readingOrder="2"/>
    </xf>
    <xf numFmtId="0" fontId="41" fillId="0" borderId="0" xfId="0" applyFont="1" applyAlignment="1">
      <alignment horizontal="right" vertical="center" readingOrder="2"/>
    </xf>
    <xf numFmtId="0" fontId="42" fillId="0" borderId="0" xfId="0" applyFont="1" applyAlignment="1">
      <alignment horizontal="right" vertical="center" readingOrder="2"/>
    </xf>
    <xf numFmtId="2" fontId="4" fillId="0" borderId="0" xfId="0" applyNumberFormat="1" applyFont="1" applyAlignment="1">
      <alignment horizontal="right" vertical="center" readingOrder="2"/>
    </xf>
    <xf numFmtId="0" fontId="43" fillId="0" borderId="0" xfId="0" applyFont="1" applyFill="1" applyAlignment="1">
      <alignment horizontal="right" vertical="center" readingOrder="2"/>
    </xf>
    <xf numFmtId="0" fontId="4" fillId="2" borderId="0" xfId="0" applyFont="1" applyFill="1" applyAlignment="1">
      <alignment horizontal="right" vertical="center" readingOrder="2"/>
    </xf>
    <xf numFmtId="0" fontId="22" fillId="2" borderId="0" xfId="0" applyFont="1" applyFill="1" applyAlignment="1">
      <alignment horizontal="right" vertical="center" readingOrder="2"/>
    </xf>
    <xf numFmtId="0" fontId="34" fillId="2" borderId="0" xfId="0" applyFont="1" applyFill="1" applyAlignment="1">
      <alignment horizontal="right" vertical="center" readingOrder="2"/>
    </xf>
    <xf numFmtId="1" fontId="7" fillId="0" borderId="0" xfId="0" applyNumberFormat="1" applyFont="1" applyFill="1" applyBorder="1" applyAlignment="1">
      <alignment horizontal="right" vertical="center" readingOrder="2"/>
    </xf>
    <xf numFmtId="0" fontId="6" fillId="0" borderId="0" xfId="0" applyFont="1" applyFill="1" applyBorder="1" applyAlignment="1">
      <alignment horizontal="right" vertical="center" readingOrder="2"/>
    </xf>
    <xf numFmtId="0" fontId="8" fillId="0" borderId="0" xfId="0" applyFont="1" applyFill="1" applyBorder="1" applyAlignment="1">
      <alignment horizontal="right" vertical="center" readingOrder="2"/>
    </xf>
    <xf numFmtId="0" fontId="11" fillId="0" borderId="0" xfId="0" applyFont="1" applyFill="1" applyBorder="1" applyAlignment="1">
      <alignment horizontal="right" vertical="center" readingOrder="2"/>
    </xf>
    <xf numFmtId="0" fontId="9" fillId="0" borderId="0" xfId="0" applyFont="1" applyFill="1" applyBorder="1" applyAlignment="1">
      <alignment horizontal="right" vertical="center" readingOrder="2"/>
    </xf>
    <xf numFmtId="0" fontId="9" fillId="0" borderId="0" xfId="0" applyFont="1" applyFill="1" applyBorder="1" applyAlignment="1">
      <alignment horizontal="center" vertical="center" readingOrder="2"/>
    </xf>
    <xf numFmtId="2" fontId="6" fillId="0" borderId="0" xfId="0" applyNumberFormat="1" applyFont="1" applyFill="1" applyBorder="1" applyAlignment="1">
      <alignment horizontal="right" vertical="center" readingOrder="2"/>
    </xf>
    <xf numFmtId="3" fontId="6" fillId="0" borderId="0" xfId="0" applyNumberFormat="1" applyFont="1" applyFill="1" applyBorder="1" applyAlignment="1">
      <alignment horizontal="right" vertical="center" readingOrder="2"/>
    </xf>
    <xf numFmtId="0" fontId="14" fillId="0" borderId="0" xfId="0" applyFont="1" applyFill="1" applyBorder="1" applyAlignment="1">
      <alignment horizontal="right" vertical="center" readingOrder="2"/>
    </xf>
    <xf numFmtId="0" fontId="33" fillId="0" borderId="0" xfId="0" applyFont="1" applyFill="1" applyBorder="1" applyAlignment="1">
      <alignment horizontal="right" vertical="center" readingOrder="2"/>
    </xf>
    <xf numFmtId="1" fontId="13" fillId="0" borderId="0" xfId="5" applyNumberFormat="1" applyFont="1" applyAlignment="1">
      <alignment horizontal="right"/>
    </xf>
    <xf numFmtId="1" fontId="0" fillId="0" borderId="0" xfId="5" applyNumberFormat="1" applyFont="1" applyAlignment="1">
      <alignment horizontal="right"/>
    </xf>
    <xf numFmtId="165" fontId="13" fillId="0" borderId="0" xfId="5" applyNumberFormat="1" applyFont="1" applyAlignment="1">
      <alignment horizontal="right"/>
    </xf>
    <xf numFmtId="165" fontId="0" fillId="0" borderId="0" xfId="5" applyNumberFormat="1" applyFont="1" applyAlignment="1">
      <alignment horizontal="right"/>
    </xf>
    <xf numFmtId="165" fontId="13" fillId="0" borderId="0" xfId="5" applyNumberFormat="1" applyFont="1" applyAlignment="1">
      <alignment horizontal="right" readingOrder="2"/>
    </xf>
    <xf numFmtId="165" fontId="4" fillId="0" borderId="0" xfId="5" applyNumberFormat="1" applyFont="1" applyAlignment="1">
      <alignment horizontal="right" readingOrder="2"/>
    </xf>
    <xf numFmtId="165" fontId="4" fillId="0" borderId="0" xfId="0" applyNumberFormat="1" applyFont="1" applyFill="1" applyAlignment="1">
      <alignment readingOrder="1"/>
    </xf>
    <xf numFmtId="3" fontId="22" fillId="3" borderId="1" xfId="0" applyNumberFormat="1" applyFont="1" applyFill="1" applyBorder="1" applyAlignment="1">
      <alignment horizontal="right" vertical="center"/>
    </xf>
    <xf numFmtId="165" fontId="22" fillId="3" borderId="1" xfId="5" applyNumberFormat="1" applyFont="1" applyFill="1" applyBorder="1" applyAlignment="1">
      <alignment horizontal="right" vertical="center" readingOrder="2"/>
    </xf>
    <xf numFmtId="165" fontId="23" fillId="2" borderId="1" xfId="5" applyNumberFormat="1" applyFont="1" applyFill="1" applyBorder="1" applyAlignment="1">
      <alignment horizontal="right" vertical="center" readingOrder="2"/>
    </xf>
    <xf numFmtId="165" fontId="22" fillId="2" borderId="1" xfId="5" applyNumberFormat="1" applyFont="1" applyFill="1" applyBorder="1" applyAlignment="1">
      <alignment horizontal="right" vertical="center" readingOrder="2"/>
    </xf>
    <xf numFmtId="3" fontId="40" fillId="0" borderId="1" xfId="0" applyNumberFormat="1" applyFont="1" applyFill="1" applyBorder="1" applyAlignment="1">
      <alignment horizontal="right" vertical="center" readingOrder="2"/>
    </xf>
    <xf numFmtId="0" fontId="10" fillId="0" borderId="0" xfId="0" applyFont="1" applyFill="1" applyAlignment="1">
      <alignment horizontal="right" vertical="center" wrapText="1" readingOrder="2"/>
    </xf>
    <xf numFmtId="43" fontId="14" fillId="0" borderId="0" xfId="5" applyFont="1" applyFill="1" applyBorder="1" applyAlignment="1">
      <alignment horizontal="right" vertical="center" readingOrder="2"/>
    </xf>
    <xf numFmtId="1" fontId="45" fillId="0" borderId="0" xfId="0" applyNumberFormat="1" applyFont="1" applyFill="1" applyAlignment="1">
      <alignment horizontal="right" vertical="center" readingOrder="2"/>
    </xf>
    <xf numFmtId="0" fontId="45" fillId="0" borderId="0" xfId="0" applyFont="1" applyFill="1" applyBorder="1" applyAlignment="1">
      <alignment horizontal="right" vertical="center" readingOrder="2"/>
    </xf>
    <xf numFmtId="1" fontId="4" fillId="0" borderId="1" xfId="0" applyNumberFormat="1" applyFont="1" applyBorder="1" applyAlignment="1">
      <alignment horizontal="right" vertical="center" readingOrder="2"/>
    </xf>
    <xf numFmtId="1" fontId="4" fillId="0" borderId="0" xfId="0" applyNumberFormat="1" applyFont="1" applyAlignment="1">
      <alignment horizontal="right" vertical="center" readingOrder="2"/>
    </xf>
    <xf numFmtId="41" fontId="13" fillId="0" borderId="0" xfId="6" applyFont="1"/>
    <xf numFmtId="43" fontId="41" fillId="0" borderId="0" xfId="0" applyNumberFormat="1" applyFont="1" applyAlignment="1">
      <alignment horizontal="right" vertical="center" readingOrder="2"/>
    </xf>
    <xf numFmtId="164" fontId="31" fillId="0" borderId="1" xfId="2" applyNumberFormat="1" applyFont="1" applyFill="1" applyBorder="1" applyAlignment="1">
      <alignment vertical="center"/>
    </xf>
    <xf numFmtId="0" fontId="30" fillId="0" borderId="0" xfId="0" applyFont="1" applyAlignment="1"/>
    <xf numFmtId="0" fontId="44" fillId="3" borderId="1" xfId="0" applyFont="1" applyFill="1" applyBorder="1" applyAlignment="1">
      <alignment horizontal="right" vertical="center" readingOrder="2"/>
    </xf>
    <xf numFmtId="0" fontId="44" fillId="2" borderId="1" xfId="0" applyFont="1" applyFill="1" applyBorder="1" applyAlignment="1">
      <alignment horizontal="right" vertical="center" readingOrder="2"/>
    </xf>
    <xf numFmtId="9" fontId="4" fillId="0" borderId="0" xfId="0" applyNumberFormat="1" applyFont="1" applyFill="1" applyAlignment="1">
      <alignment readingOrder="1"/>
    </xf>
    <xf numFmtId="0" fontId="31" fillId="0" borderId="1" xfId="0" applyFont="1" applyFill="1" applyBorder="1" applyAlignment="1">
      <alignment horizontal="right" vertical="center" readingOrder="2"/>
    </xf>
    <xf numFmtId="41" fontId="6" fillId="0" borderId="0" xfId="6" applyFont="1" applyFill="1" applyBorder="1" applyAlignment="1">
      <alignment horizontal="right" vertical="center" readingOrder="2"/>
    </xf>
    <xf numFmtId="0" fontId="15" fillId="0" borderId="1" xfId="0" applyFont="1" applyFill="1" applyBorder="1" applyAlignment="1">
      <alignment horizontal="right" vertical="center" readingOrder="2"/>
    </xf>
    <xf numFmtId="43" fontId="15" fillId="0" borderId="1" xfId="5" applyFont="1" applyFill="1" applyBorder="1" applyAlignment="1">
      <alignment horizontal="right" vertical="center" readingOrder="2"/>
    </xf>
    <xf numFmtId="0" fontId="9" fillId="0" borderId="1" xfId="0" applyFont="1" applyFill="1" applyBorder="1" applyAlignment="1">
      <alignment horizontal="right" vertical="center" readingOrder="2"/>
    </xf>
    <xf numFmtId="0" fontId="10" fillId="0" borderId="1" xfId="0" applyFont="1" applyFill="1" applyBorder="1" applyAlignment="1">
      <alignment horizontal="right" vertical="center" readingOrder="2"/>
    </xf>
    <xf numFmtId="1" fontId="45" fillId="0" borderId="1" xfId="0" applyNumberFormat="1" applyFont="1" applyFill="1" applyBorder="1" applyAlignment="1">
      <alignment horizontal="right" vertical="center" readingOrder="2"/>
    </xf>
    <xf numFmtId="0" fontId="15" fillId="0" borderId="1" xfId="0" applyFont="1" applyFill="1" applyBorder="1" applyAlignment="1">
      <alignment horizontal="right" vertical="center" wrapText="1" readingOrder="2"/>
    </xf>
    <xf numFmtId="43" fontId="15" fillId="0" borderId="1" xfId="5" applyFont="1" applyFill="1" applyBorder="1" applyAlignment="1">
      <alignment horizontal="right" vertical="center" wrapText="1" readingOrder="2"/>
    </xf>
    <xf numFmtId="0" fontId="9" fillId="0" borderId="1" xfId="0" applyFont="1" applyFill="1" applyBorder="1" applyAlignment="1">
      <alignment horizontal="right" vertical="center" wrapText="1" readingOrder="2"/>
    </xf>
    <xf numFmtId="0" fontId="10" fillId="0" borderId="1" xfId="0" applyFont="1" applyFill="1" applyBorder="1" applyAlignment="1">
      <alignment horizontal="right" vertical="center" wrapText="1" readingOrder="2"/>
    </xf>
    <xf numFmtId="1" fontId="10" fillId="0" borderId="1" xfId="0" applyNumberFormat="1" applyFont="1" applyFill="1" applyBorder="1" applyAlignment="1">
      <alignment horizontal="right" vertical="center" readingOrder="2"/>
    </xf>
    <xf numFmtId="1" fontId="28" fillId="0" borderId="1" xfId="0" applyNumberFormat="1" applyFont="1" applyFill="1" applyBorder="1"/>
    <xf numFmtId="43" fontId="24" fillId="0" borderId="1" xfId="0" applyNumberFormat="1" applyFont="1" applyFill="1" applyBorder="1" applyAlignment="1">
      <alignment horizontal="right" readingOrder="2"/>
    </xf>
    <xf numFmtId="43" fontId="24" fillId="0" borderId="1" xfId="5" applyFont="1" applyFill="1" applyBorder="1" applyAlignment="1">
      <alignment horizontal="right" readingOrder="2"/>
    </xf>
    <xf numFmtId="1" fontId="43" fillId="0" borderId="1" xfId="0" applyNumberFormat="1" applyFont="1" applyFill="1" applyBorder="1" applyAlignment="1">
      <alignment horizontal="right" vertical="center" readingOrder="2"/>
    </xf>
    <xf numFmtId="2" fontId="6" fillId="0" borderId="0" xfId="0" applyNumberFormat="1" applyFont="1" applyFill="1" applyBorder="1" applyAlignment="1">
      <alignment horizontal="right" vertical="center" readingOrder="1"/>
    </xf>
    <xf numFmtId="1" fontId="15" fillId="0" borderId="1" xfId="5" applyNumberFormat="1" applyFont="1" applyFill="1" applyBorder="1" applyAlignment="1">
      <alignment horizontal="right" vertical="center" readingOrder="2"/>
    </xf>
    <xf numFmtId="166" fontId="16" fillId="0" borderId="1" xfId="5" applyNumberFormat="1" applyFont="1" applyFill="1" applyBorder="1"/>
    <xf numFmtId="166" fontId="0" fillId="0" borderId="0" xfId="5" applyNumberFormat="1" applyFont="1" applyFill="1"/>
    <xf numFmtId="49" fontId="4" fillId="7" borderId="1" xfId="0" applyNumberFormat="1" applyFont="1" applyFill="1" applyBorder="1" applyAlignment="1">
      <alignment horizontal="right" vertical="center" readingOrder="2"/>
    </xf>
    <xf numFmtId="41" fontId="21" fillId="8" borderId="1" xfId="6" applyFont="1" applyFill="1" applyBorder="1" applyAlignment="1">
      <alignment horizontal="right" vertical="center"/>
    </xf>
    <xf numFmtId="2" fontId="48" fillId="8" borderId="1" xfId="0" applyNumberFormat="1" applyFont="1" applyFill="1" applyBorder="1" applyAlignment="1">
      <alignment horizontal="right" vertical="center" readingOrder="2"/>
    </xf>
    <xf numFmtId="41" fontId="48" fillId="8" borderId="1" xfId="6" applyFont="1" applyFill="1" applyBorder="1" applyAlignment="1">
      <alignment horizontal="right" vertical="center" readingOrder="2"/>
    </xf>
    <xf numFmtId="41" fontId="50" fillId="8" borderId="1" xfId="6" applyFont="1" applyFill="1" applyBorder="1" applyAlignment="1">
      <alignment horizontal="right" vertical="center" readingOrder="2"/>
    </xf>
    <xf numFmtId="0" fontId="51" fillId="0" borderId="1" xfId="0" applyFont="1" applyFill="1" applyBorder="1" applyAlignment="1">
      <alignment horizontal="right" vertical="center" readingOrder="2"/>
    </xf>
    <xf numFmtId="0" fontId="52" fillId="6" borderId="1" xfId="0" applyNumberFormat="1" applyFont="1" applyFill="1" applyBorder="1" applyAlignment="1">
      <alignment vertical="center" readingOrder="2"/>
    </xf>
    <xf numFmtId="0" fontId="52" fillId="6" borderId="1" xfId="0" applyNumberFormat="1" applyFont="1" applyFill="1" applyBorder="1" applyAlignment="1">
      <alignment horizontal="right" vertical="center" readingOrder="2"/>
    </xf>
    <xf numFmtId="165" fontId="54" fillId="6" borderId="1" xfId="5" applyNumberFormat="1" applyFont="1" applyFill="1" applyBorder="1" applyAlignment="1">
      <alignment horizontal="right" vertical="center" readingOrder="2"/>
    </xf>
    <xf numFmtId="41" fontId="54" fillId="6" borderId="1" xfId="6" applyFont="1" applyFill="1" applyBorder="1" applyAlignment="1">
      <alignment horizontal="right" vertical="center" readingOrder="2"/>
    </xf>
    <xf numFmtId="1" fontId="54" fillId="6" borderId="1" xfId="0" applyNumberFormat="1" applyFont="1" applyFill="1" applyBorder="1" applyAlignment="1">
      <alignment horizontal="right" vertical="center" readingOrder="2"/>
    </xf>
    <xf numFmtId="2" fontId="54" fillId="6" borderId="1" xfId="6" applyNumberFormat="1" applyFont="1" applyFill="1" applyBorder="1" applyAlignment="1">
      <alignment horizontal="right" vertical="center" readingOrder="1"/>
    </xf>
    <xf numFmtId="3" fontId="54" fillId="6" borderId="1" xfId="0" applyNumberFormat="1" applyFont="1" applyFill="1" applyBorder="1" applyAlignment="1">
      <alignment horizontal="right" vertical="center" readingOrder="2"/>
    </xf>
    <xf numFmtId="0" fontId="51" fillId="0" borderId="0" xfId="0" applyFont="1" applyFill="1" applyAlignment="1">
      <alignment horizontal="right" vertical="center" readingOrder="2"/>
    </xf>
    <xf numFmtId="41" fontId="56" fillId="6" borderId="1" xfId="6" applyFont="1" applyFill="1" applyBorder="1" applyAlignment="1">
      <alignment horizontal="right" vertical="center" readingOrder="2"/>
    </xf>
    <xf numFmtId="1" fontId="56" fillId="6" borderId="1" xfId="0" applyNumberFormat="1" applyFont="1" applyFill="1" applyBorder="1" applyAlignment="1">
      <alignment horizontal="right" vertical="center" readingOrder="2"/>
    </xf>
    <xf numFmtId="3" fontId="56" fillId="6" borderId="1" xfId="0" applyNumberFormat="1" applyFont="1" applyFill="1" applyBorder="1" applyAlignment="1">
      <alignment horizontal="right" vertical="center" readingOrder="2"/>
    </xf>
    <xf numFmtId="1" fontId="58" fillId="4" borderId="1" xfId="0" applyNumberFormat="1" applyFont="1" applyFill="1" applyBorder="1"/>
    <xf numFmtId="0" fontId="53" fillId="6" borderId="1" xfId="0" applyNumberFormat="1" applyFont="1" applyFill="1" applyBorder="1" applyAlignment="1">
      <alignment vertical="center" readingOrder="2"/>
    </xf>
    <xf numFmtId="0" fontId="54" fillId="6" borderId="1" xfId="0" applyFont="1" applyFill="1" applyBorder="1" applyAlignment="1">
      <alignment horizontal="center" vertical="top" readingOrder="2"/>
    </xf>
    <xf numFmtId="1" fontId="54" fillId="6" borderId="1" xfId="0" applyNumberFormat="1" applyFont="1" applyFill="1" applyBorder="1" applyAlignment="1">
      <alignment horizontal="right" readingOrder="2"/>
    </xf>
    <xf numFmtId="0" fontId="51" fillId="2" borderId="0" xfId="0" applyFont="1" applyFill="1" applyAlignment="1">
      <alignment horizontal="right" vertical="center" readingOrder="2"/>
    </xf>
    <xf numFmtId="1" fontId="19" fillId="2" borderId="1" xfId="0" applyNumberFormat="1" applyFont="1" applyFill="1" applyBorder="1"/>
    <xf numFmtId="0" fontId="55" fillId="6" borderId="1" xfId="0" applyFont="1" applyFill="1" applyBorder="1" applyAlignment="1">
      <alignment horizontal="right" vertical="center" readingOrder="2"/>
    </xf>
    <xf numFmtId="0" fontId="56" fillId="6" borderId="1" xfId="0" applyFont="1" applyFill="1" applyBorder="1" applyAlignment="1">
      <alignment horizontal="center" vertical="top" readingOrder="2"/>
    </xf>
    <xf numFmtId="2" fontId="56" fillId="6" borderId="1" xfId="0" applyNumberFormat="1" applyFont="1" applyFill="1" applyBorder="1" applyAlignment="1">
      <alignment horizontal="right" vertical="center" readingOrder="1"/>
    </xf>
    <xf numFmtId="0" fontId="55" fillId="2" borderId="0" xfId="0" applyFont="1" applyFill="1" applyAlignment="1">
      <alignment horizontal="right" vertical="center" readingOrder="2"/>
    </xf>
    <xf numFmtId="0" fontId="31" fillId="7" borderId="1" xfId="0" applyFont="1" applyFill="1" applyBorder="1" applyAlignment="1">
      <alignment horizontal="right" vertical="center" readingOrder="2"/>
    </xf>
    <xf numFmtId="164" fontId="31" fillId="7" borderId="1" xfId="2" applyNumberFormat="1" applyFont="1" applyFill="1" applyBorder="1" applyAlignment="1">
      <alignment horizontal="right" vertical="center"/>
    </xf>
    <xf numFmtId="164" fontId="31" fillId="7" borderId="1" xfId="2" applyNumberFormat="1" applyFont="1" applyFill="1" applyBorder="1" applyAlignment="1">
      <alignment vertical="center"/>
    </xf>
    <xf numFmtId="164" fontId="49" fillId="8" borderId="1" xfId="2" applyNumberFormat="1" applyFont="1" applyFill="1" applyBorder="1" applyAlignment="1">
      <alignment horizontal="right" vertical="center"/>
    </xf>
    <xf numFmtId="165" fontId="50" fillId="8" borderId="1" xfId="5" applyNumberFormat="1" applyFont="1" applyFill="1" applyBorder="1" applyAlignment="1">
      <alignment readingOrder="2"/>
    </xf>
    <xf numFmtId="0" fontId="29" fillId="7" borderId="1" xfId="2" applyFont="1" applyFill="1" applyBorder="1" applyAlignment="1">
      <alignment horizontal="right" vertical="center"/>
    </xf>
    <xf numFmtId="0" fontId="59" fillId="8" borderId="1" xfId="0" applyFont="1" applyFill="1" applyBorder="1" applyAlignment="1">
      <alignment horizontal="right" vertical="center" readingOrder="2"/>
    </xf>
    <xf numFmtId="0" fontId="48" fillId="8" borderId="1" xfId="0" applyFont="1" applyFill="1" applyBorder="1" applyAlignment="1">
      <alignment horizontal="right" vertical="center" readingOrder="2"/>
    </xf>
    <xf numFmtId="165" fontId="52" fillId="8" borderId="1" xfId="5" applyNumberFormat="1" applyFont="1" applyFill="1" applyBorder="1" applyAlignment="1">
      <alignment horizontal="right" vertical="center" wrapText="1" readingOrder="1"/>
    </xf>
    <xf numFmtId="165" fontId="57" fillId="8" borderId="1" xfId="0" applyNumberFormat="1" applyFont="1" applyFill="1" applyBorder="1" applyAlignment="1">
      <alignment horizontal="right" vertical="center" readingOrder="2"/>
    </xf>
    <xf numFmtId="164" fontId="60" fillId="8" borderId="1" xfId="2" applyNumberFormat="1" applyFont="1" applyFill="1" applyBorder="1" applyAlignment="1">
      <alignment horizontal="right" vertical="center"/>
    </xf>
    <xf numFmtId="0" fontId="61" fillId="0" borderId="0" xfId="0" applyFont="1" applyFill="1"/>
    <xf numFmtId="1" fontId="17" fillId="8" borderId="1" xfId="0" applyNumberFormat="1" applyFont="1" applyFill="1" applyBorder="1" applyAlignment="1">
      <alignment horizontal="right" vertical="center" wrapText="1" readingOrder="2"/>
    </xf>
    <xf numFmtId="1" fontId="46" fillId="8" borderId="1" xfId="0" applyNumberFormat="1" applyFont="1" applyFill="1" applyBorder="1" applyAlignment="1">
      <alignment horizontal="right"/>
    </xf>
    <xf numFmtId="1" fontId="47" fillId="8" borderId="1" xfId="0" applyNumberFormat="1" applyFont="1" applyFill="1" applyBorder="1" applyAlignment="1">
      <alignment horizontal="right"/>
    </xf>
    <xf numFmtId="165" fontId="34" fillId="7" borderId="1" xfId="5" applyNumberFormat="1" applyFont="1" applyFill="1" applyBorder="1" applyAlignment="1">
      <alignment wrapText="1"/>
    </xf>
    <xf numFmtId="165" fontId="52" fillId="8" borderId="1" xfId="5" applyNumberFormat="1" applyFont="1" applyFill="1" applyBorder="1" applyAlignment="1">
      <alignment vertical="center"/>
    </xf>
    <xf numFmtId="165" fontId="4" fillId="0" borderId="0" xfId="5" applyNumberFormat="1" applyFont="1" applyAlignment="1">
      <alignment vertical="center"/>
    </xf>
    <xf numFmtId="0" fontId="15" fillId="0" borderId="4" xfId="0" applyFont="1" applyFill="1" applyBorder="1" applyAlignment="1">
      <alignment horizontal="right" vertical="center" readingOrder="2"/>
    </xf>
    <xf numFmtId="41" fontId="62" fillId="2" borderId="6" xfId="6" applyFont="1" applyFill="1" applyBorder="1" applyAlignment="1">
      <alignment horizontal="center" vertical="center" wrapText="1" readingOrder="2"/>
    </xf>
    <xf numFmtId="0" fontId="62" fillId="2" borderId="0" xfId="0" applyFont="1" applyFill="1" applyBorder="1" applyAlignment="1">
      <alignment vertical="center" wrapText="1" readingOrder="2"/>
    </xf>
    <xf numFmtId="2" fontId="62" fillId="2" borderId="0" xfId="0" applyNumberFormat="1" applyFont="1" applyFill="1" applyBorder="1" applyAlignment="1">
      <alignment vertical="center" wrapText="1" readingOrder="1"/>
    </xf>
    <xf numFmtId="1" fontId="7" fillId="0" borderId="9" xfId="0" applyNumberFormat="1" applyFont="1" applyFill="1" applyBorder="1" applyAlignment="1">
      <alignment horizontal="right" vertical="center" readingOrder="2"/>
    </xf>
    <xf numFmtId="0" fontId="25" fillId="2" borderId="1" xfId="2" applyFont="1" applyFill="1" applyBorder="1" applyAlignment="1">
      <alignment horizontal="center" vertical="center" wrapText="1"/>
    </xf>
    <xf numFmtId="10" fontId="25" fillId="2" borderId="3" xfId="2" applyNumberFormat="1" applyFont="1" applyFill="1" applyBorder="1" applyAlignment="1">
      <alignment vertical="center"/>
    </xf>
    <xf numFmtId="10" fontId="25" fillId="2" borderId="4" xfId="2" applyNumberFormat="1" applyFont="1" applyFill="1" applyBorder="1" applyAlignment="1">
      <alignment vertical="center"/>
    </xf>
    <xf numFmtId="0" fontId="4" fillId="0" borderId="2" xfId="0" applyFont="1" applyFill="1" applyBorder="1"/>
    <xf numFmtId="0" fontId="29" fillId="2" borderId="4" xfId="2" applyFont="1" applyFill="1" applyBorder="1" applyAlignment="1">
      <alignment horizontal="right" vertical="center"/>
    </xf>
    <xf numFmtId="0" fontId="25" fillId="2" borderId="0" xfId="0" applyFont="1" applyFill="1" applyBorder="1" applyAlignment="1">
      <alignment vertical="center"/>
    </xf>
    <xf numFmtId="0" fontId="25" fillId="2" borderId="7" xfId="0" applyFont="1" applyFill="1" applyBorder="1" applyAlignment="1">
      <alignment vertical="center"/>
    </xf>
    <xf numFmtId="0" fontId="64" fillId="2" borderId="0" xfId="0" applyFont="1" applyFill="1" applyBorder="1" applyAlignment="1">
      <alignment horizontal="right" vertical="center" wrapText="1" readingOrder="2"/>
    </xf>
    <xf numFmtId="1" fontId="62" fillId="2" borderId="6" xfId="0" applyNumberFormat="1" applyFont="1" applyFill="1" applyBorder="1" applyAlignment="1">
      <alignment horizontal="center" vertical="center" wrapText="1" readingOrder="2"/>
    </xf>
    <xf numFmtId="0" fontId="62" fillId="2" borderId="9" xfId="0" applyFont="1" applyFill="1" applyBorder="1" applyAlignment="1">
      <alignment horizontal="center" vertical="center" wrapText="1" readingOrder="2"/>
    </xf>
    <xf numFmtId="41" fontId="62" fillId="2" borderId="5" xfId="6" applyFont="1" applyFill="1" applyBorder="1" applyAlignment="1">
      <alignment horizontal="center" vertical="center" wrapText="1" readingOrder="2"/>
    </xf>
    <xf numFmtId="0" fontId="64" fillId="2" borderId="0" xfId="0" applyFont="1" applyFill="1" applyBorder="1" applyAlignment="1">
      <alignment horizontal="left" vertical="center" wrapText="1" readingOrder="2"/>
    </xf>
    <xf numFmtId="0" fontId="25" fillId="2" borderId="0" xfId="2" applyFont="1" applyFill="1" applyBorder="1" applyAlignment="1">
      <alignment horizontal="left" vertical="center"/>
    </xf>
    <xf numFmtId="0" fontId="25" fillId="2" borderId="4" xfId="2" applyFont="1" applyFill="1" applyBorder="1" applyAlignment="1">
      <alignment horizontal="center" vertical="center"/>
    </xf>
    <xf numFmtId="0" fontId="25" fillId="2" borderId="0" xfId="2" applyFont="1" applyFill="1" applyBorder="1" applyAlignment="1">
      <alignment horizontal="right" vertical="center"/>
    </xf>
    <xf numFmtId="0" fontId="25" fillId="2" borderId="10" xfId="2" applyFont="1" applyFill="1" applyBorder="1" applyAlignment="1">
      <alignment vertical="center"/>
    </xf>
    <xf numFmtId="0" fontId="63" fillId="2" borderId="0" xfId="1" applyFont="1" applyFill="1" applyBorder="1" applyAlignment="1">
      <alignment vertical="center"/>
    </xf>
    <xf numFmtId="0" fontId="63" fillId="2" borderId="0" xfId="1" applyFont="1" applyFill="1" applyBorder="1" applyAlignment="1">
      <alignment horizontal="right" vertical="center"/>
    </xf>
    <xf numFmtId="0" fontId="25" fillId="2" borderId="4" xfId="2" applyFont="1" applyFill="1" applyBorder="1" applyAlignment="1">
      <alignment vertical="center"/>
    </xf>
    <xf numFmtId="0" fontId="25" fillId="2" borderId="4" xfId="2" applyFont="1" applyFill="1" applyBorder="1" applyAlignment="1">
      <alignment horizontal="right" vertical="center"/>
    </xf>
    <xf numFmtId="0" fontId="45" fillId="0" borderId="0" xfId="0" applyFont="1" applyFill="1" applyAlignment="1">
      <alignment horizontal="right" vertical="center" readingOrder="2"/>
    </xf>
    <xf numFmtId="164" fontId="31" fillId="7" borderId="4" xfId="2" applyNumberFormat="1" applyFont="1" applyFill="1" applyBorder="1" applyAlignment="1">
      <alignment horizontal="right" vertical="center"/>
    </xf>
    <xf numFmtId="1" fontId="36" fillId="0" borderId="1" xfId="5" applyNumberFormat="1" applyFont="1" applyFill="1" applyBorder="1" applyAlignment="1">
      <alignment horizontal="right" readingOrder="2"/>
    </xf>
    <xf numFmtId="165" fontId="37" fillId="0" borderId="1" xfId="5" applyNumberFormat="1" applyFont="1" applyFill="1" applyBorder="1" applyAlignment="1">
      <alignment horizontal="right" readingOrder="2"/>
    </xf>
    <xf numFmtId="165" fontId="34" fillId="7" borderId="1" xfId="5" applyNumberFormat="1" applyFont="1" applyFill="1" applyBorder="1" applyAlignment="1">
      <alignment horizontal="right" readingOrder="1"/>
    </xf>
    <xf numFmtId="1" fontId="34" fillId="7" borderId="1" xfId="0" applyNumberFormat="1" applyFont="1" applyFill="1" applyBorder="1" applyAlignment="1">
      <alignment horizontal="right" readingOrder="2"/>
    </xf>
    <xf numFmtId="0" fontId="4" fillId="2" borderId="0" xfId="0" applyFont="1" applyFill="1" applyAlignment="1">
      <alignment horizontal="right" readingOrder="2"/>
    </xf>
    <xf numFmtId="49" fontId="4" fillId="0" borderId="1" xfId="0" applyNumberFormat="1" applyFont="1" applyFill="1" applyBorder="1" applyAlignment="1">
      <alignment horizontal="right" vertical="center" readingOrder="2"/>
    </xf>
    <xf numFmtId="0" fontId="31" fillId="0" borderId="1" xfId="0" applyNumberFormat="1" applyFont="1" applyFill="1" applyBorder="1" applyAlignment="1">
      <alignment horizontal="right" vertical="center" readingOrder="2"/>
    </xf>
    <xf numFmtId="164" fontId="31" fillId="0" borderId="4" xfId="2" applyNumberFormat="1" applyFont="1" applyFill="1" applyBorder="1" applyAlignment="1">
      <alignment horizontal="right" vertical="center"/>
    </xf>
    <xf numFmtId="0" fontId="29" fillId="0" borderId="1" xfId="2" applyFont="1" applyFill="1" applyBorder="1" applyAlignment="1">
      <alignment horizontal="right" vertical="center"/>
    </xf>
    <xf numFmtId="165" fontId="48" fillId="8" borderId="1" xfId="5" applyNumberFormat="1" applyFont="1" applyFill="1" applyBorder="1" applyAlignment="1">
      <alignment readingOrder="2"/>
    </xf>
    <xf numFmtId="165" fontId="4" fillId="6" borderId="1" xfId="5" applyNumberFormat="1" applyFont="1" applyFill="1" applyBorder="1" applyAlignment="1">
      <alignment readingOrder="2"/>
    </xf>
    <xf numFmtId="9" fontId="4" fillId="0" borderId="0" xfId="0" applyNumberFormat="1" applyFont="1" applyFill="1" applyAlignment="1"/>
    <xf numFmtId="165" fontId="4" fillId="0" borderId="0" xfId="5" applyNumberFormat="1" applyFont="1" applyFill="1" applyAlignment="1"/>
    <xf numFmtId="10" fontId="4" fillId="0" borderId="0" xfId="0" applyNumberFormat="1" applyFont="1" applyFill="1" applyAlignment="1"/>
    <xf numFmtId="0" fontId="25" fillId="2" borderId="0" xfId="0" applyFont="1" applyFill="1" applyBorder="1" applyAlignment="1">
      <alignment horizontal="right" vertical="center"/>
    </xf>
    <xf numFmtId="0" fontId="68" fillId="2" borderId="0" xfId="0" applyFont="1" applyFill="1" applyBorder="1" applyAlignment="1">
      <alignment horizontal="right" vertical="center" wrapText="1" readingOrder="2"/>
    </xf>
    <xf numFmtId="0" fontId="68" fillId="2" borderId="0" xfId="0" applyFont="1" applyFill="1" applyBorder="1" applyAlignment="1">
      <alignment horizontal="left" vertical="center" wrapText="1" readingOrder="2"/>
    </xf>
    <xf numFmtId="3" fontId="68" fillId="2" borderId="0" xfId="6" applyNumberFormat="1" applyFont="1" applyFill="1" applyBorder="1" applyAlignment="1">
      <alignment horizontal="center" vertical="center" wrapText="1" readingOrder="2"/>
    </xf>
    <xf numFmtId="3" fontId="22" fillId="3" borderId="1" xfId="6" applyNumberFormat="1" applyFont="1" applyFill="1" applyBorder="1" applyAlignment="1">
      <alignment horizontal="center" vertical="center" readingOrder="2"/>
    </xf>
    <xf numFmtId="3" fontId="22" fillId="2" borderId="1" xfId="6" applyNumberFormat="1" applyFont="1" applyFill="1" applyBorder="1" applyAlignment="1">
      <alignment horizontal="center" vertical="center" readingOrder="2"/>
    </xf>
    <xf numFmtId="3" fontId="54" fillId="6" borderId="1" xfId="6" applyNumberFormat="1" applyFont="1" applyFill="1" applyBorder="1" applyAlignment="1">
      <alignment horizontal="center" vertical="center" readingOrder="2"/>
    </xf>
    <xf numFmtId="3" fontId="56" fillId="6" borderId="1" xfId="6" applyNumberFormat="1" applyFont="1" applyFill="1" applyBorder="1" applyAlignment="1">
      <alignment horizontal="center" vertical="center" readingOrder="2"/>
    </xf>
    <xf numFmtId="3" fontId="6" fillId="0" borderId="0" xfId="6" applyNumberFormat="1" applyFont="1" applyFill="1" applyBorder="1" applyAlignment="1">
      <alignment horizontal="center" vertical="center" readingOrder="2"/>
    </xf>
    <xf numFmtId="0" fontId="25" fillId="2" borderId="1" xfId="2" applyFont="1" applyFill="1" applyBorder="1" applyAlignment="1">
      <alignment horizontal="center" vertical="center"/>
    </xf>
    <xf numFmtId="0" fontId="30" fillId="0" borderId="0" xfId="0" applyFont="1" applyFill="1" applyAlignment="1">
      <alignment horizontal="center"/>
    </xf>
    <xf numFmtId="0" fontId="4" fillId="0" borderId="1" xfId="0" applyFont="1" applyFill="1" applyBorder="1" applyAlignment="1">
      <alignment horizontal="center"/>
    </xf>
    <xf numFmtId="165" fontId="63" fillId="9" borderId="1" xfId="5" applyNumberFormat="1" applyFont="1" applyFill="1" applyBorder="1" applyAlignment="1">
      <alignment horizontal="right" vertical="center" wrapText="1"/>
    </xf>
    <xf numFmtId="165" fontId="63" fillId="9" borderId="1" xfId="5" applyNumberFormat="1" applyFont="1" applyFill="1" applyBorder="1" applyAlignment="1">
      <alignment horizontal="right" vertical="center" readingOrder="2"/>
    </xf>
    <xf numFmtId="164" fontId="30" fillId="0" borderId="0" xfId="0" applyNumberFormat="1" applyFont="1" applyAlignment="1"/>
    <xf numFmtId="0" fontId="4" fillId="7" borderId="1" xfId="0" applyNumberFormat="1" applyFont="1" applyFill="1" applyBorder="1" applyAlignment="1">
      <alignment horizontal="right" vertical="center" readingOrder="2"/>
    </xf>
    <xf numFmtId="165" fontId="4" fillId="0" borderId="1" xfId="5" applyNumberFormat="1" applyFont="1" applyFill="1" applyBorder="1" applyAlignment="1">
      <alignment horizontal="right" vertical="center" readingOrder="2"/>
    </xf>
    <xf numFmtId="0" fontId="4" fillId="0" borderId="1" xfId="0" applyNumberFormat="1" applyFont="1" applyFill="1" applyBorder="1" applyAlignment="1">
      <alignment horizontal="right" vertical="center" readingOrder="2"/>
    </xf>
    <xf numFmtId="166" fontId="65" fillId="0" borderId="1" xfId="5" applyNumberFormat="1" applyFont="1" applyFill="1" applyBorder="1"/>
    <xf numFmtId="166" fontId="66" fillId="0" borderId="1" xfId="5" applyNumberFormat="1" applyFont="1" applyFill="1" applyBorder="1"/>
    <xf numFmtId="0" fontId="66" fillId="0" borderId="1" xfId="0" applyFont="1" applyFill="1" applyBorder="1"/>
    <xf numFmtId="166" fontId="63" fillId="0" borderId="1" xfId="5" applyNumberFormat="1" applyFont="1" applyFill="1" applyBorder="1" applyAlignment="1">
      <alignment horizontal="right" vertical="center" wrapText="1"/>
    </xf>
    <xf numFmtId="166" fontId="63" fillId="0" borderId="1" xfId="5" applyNumberFormat="1" applyFont="1" applyFill="1" applyBorder="1" applyAlignment="1">
      <alignment horizontal="right" vertical="center" wrapText="1" readingOrder="2"/>
    </xf>
    <xf numFmtId="166" fontId="63" fillId="0" borderId="1" xfId="5" applyNumberFormat="1" applyFont="1" applyFill="1" applyBorder="1" applyAlignment="1">
      <alignment horizontal="right" vertical="center" readingOrder="2"/>
    </xf>
    <xf numFmtId="43" fontId="67" fillId="0" borderId="1" xfId="5" applyNumberFormat="1" applyFont="1" applyFill="1" applyBorder="1" applyAlignment="1">
      <alignment horizontal="right" vertical="center" readingOrder="2"/>
    </xf>
    <xf numFmtId="43" fontId="67" fillId="0" borderId="1" xfId="5" applyFont="1" applyFill="1" applyBorder="1" applyAlignment="1">
      <alignment horizontal="right" vertical="center" readingOrder="2"/>
    </xf>
    <xf numFmtId="1" fontId="65" fillId="0" borderId="0" xfId="0" applyNumberFormat="1" applyFont="1" applyFill="1"/>
    <xf numFmtId="1" fontId="31" fillId="0" borderId="1" xfId="0" applyNumberFormat="1" applyFont="1" applyFill="1" applyBorder="1" applyAlignment="1">
      <alignment horizontal="right" vertical="center" readingOrder="2"/>
    </xf>
    <xf numFmtId="1" fontId="25" fillId="0" borderId="1" xfId="0" applyNumberFormat="1" applyFont="1" applyFill="1" applyBorder="1" applyAlignment="1">
      <alignment horizontal="center" vertical="center" readingOrder="2"/>
    </xf>
    <xf numFmtId="1" fontId="65" fillId="0" borderId="1" xfId="0" applyNumberFormat="1" applyFont="1" applyFill="1" applyBorder="1"/>
    <xf numFmtId="1" fontId="69" fillId="0" borderId="1" xfId="0" applyNumberFormat="1" applyFont="1" applyFill="1" applyBorder="1"/>
    <xf numFmtId="3" fontId="70" fillId="2" borderId="0" xfId="6" applyNumberFormat="1" applyFont="1" applyFill="1" applyBorder="1" applyAlignment="1">
      <alignment horizontal="center" vertical="center" wrapText="1" readingOrder="2"/>
    </xf>
    <xf numFmtId="0" fontId="70" fillId="2" borderId="0" xfId="0" applyFont="1" applyFill="1" applyBorder="1" applyAlignment="1">
      <alignment horizontal="right" vertical="center" readingOrder="2"/>
    </xf>
    <xf numFmtId="0" fontId="70" fillId="2" borderId="0" xfId="0" applyFont="1" applyFill="1" applyBorder="1" applyAlignment="1">
      <alignment vertical="center" wrapText="1" readingOrder="2"/>
    </xf>
    <xf numFmtId="165" fontId="50" fillId="8" borderId="1" xfId="5" applyNumberFormat="1" applyFont="1" applyFill="1" applyBorder="1" applyAlignment="1">
      <alignment horizontal="right" vertical="center" readingOrder="2"/>
    </xf>
    <xf numFmtId="9" fontId="25" fillId="2" borderId="4" xfId="2" applyNumberFormat="1" applyFont="1" applyFill="1" applyBorder="1" applyAlignment="1">
      <alignment horizontal="right" vertical="center"/>
    </xf>
    <xf numFmtId="10" fontId="25" fillId="2" borderId="3" xfId="2" applyNumberFormat="1" applyFont="1" applyFill="1" applyBorder="1" applyAlignment="1">
      <alignment horizontal="right" vertical="center"/>
    </xf>
    <xf numFmtId="43" fontId="22" fillId="3" borderId="1" xfId="5" applyFont="1" applyFill="1" applyBorder="1" applyAlignment="1">
      <alignment horizontal="right" vertical="center" readingOrder="2"/>
    </xf>
    <xf numFmtId="43" fontId="65" fillId="0" borderId="1" xfId="5" applyFont="1" applyFill="1" applyBorder="1"/>
    <xf numFmtId="43" fontId="66" fillId="0" borderId="1" xfId="5" applyFont="1" applyFill="1" applyBorder="1"/>
    <xf numFmtId="43" fontId="66" fillId="0" borderId="1" xfId="5" applyFont="1" applyFill="1" applyBorder="1" applyAlignment="1">
      <alignment horizontal="center" vertical="center"/>
    </xf>
    <xf numFmtId="43" fontId="4" fillId="0" borderId="1" xfId="5" applyFont="1" applyFill="1" applyBorder="1" applyAlignment="1">
      <alignment horizontal="right" vertical="center" readingOrder="2"/>
    </xf>
    <xf numFmtId="43" fontId="16" fillId="0" borderId="1" xfId="5" applyFont="1" applyFill="1" applyBorder="1"/>
    <xf numFmtId="43" fontId="0" fillId="0" borderId="0" xfId="5" applyFont="1" applyFill="1"/>
    <xf numFmtId="0" fontId="71" fillId="3" borderId="1" xfId="0" applyNumberFormat="1" applyFont="1" applyFill="1" applyBorder="1" applyAlignment="1">
      <alignment horizontal="right" vertical="center" readingOrder="2"/>
    </xf>
    <xf numFmtId="0" fontId="72" fillId="6" borderId="1" xfId="0" applyFont="1" applyFill="1" applyBorder="1" applyAlignment="1">
      <alignment horizontal="right" vertical="center" readingOrder="2"/>
    </xf>
    <xf numFmtId="165" fontId="34" fillId="7" borderId="1" xfId="5" applyNumberFormat="1" applyFont="1" applyFill="1" applyBorder="1" applyAlignment="1">
      <alignment readingOrder="1"/>
    </xf>
    <xf numFmtId="1" fontId="28" fillId="2" borderId="1" xfId="0" applyNumberFormat="1" applyFont="1" applyFill="1" applyBorder="1"/>
    <xf numFmtId="43" fontId="22" fillId="2" borderId="1" xfId="5" applyFont="1" applyFill="1" applyBorder="1" applyAlignment="1">
      <alignment horizontal="right" vertical="center" readingOrder="2"/>
    </xf>
    <xf numFmtId="3" fontId="22" fillId="2" borderId="1" xfId="0" applyNumberFormat="1" applyFont="1" applyFill="1" applyBorder="1" applyAlignment="1">
      <alignment horizontal="right" vertical="center"/>
    </xf>
    <xf numFmtId="43" fontId="10" fillId="0" borderId="0" xfId="5" applyFont="1" applyFill="1" applyAlignment="1">
      <alignment horizontal="right" vertical="center" readingOrder="2"/>
    </xf>
    <xf numFmtId="43" fontId="10" fillId="0" borderId="0" xfId="5" applyFont="1" applyFill="1" applyAlignment="1">
      <alignment horizontal="right" vertical="center" wrapText="1" readingOrder="2"/>
    </xf>
    <xf numFmtId="43" fontId="45" fillId="0" borderId="1" xfId="5" applyFont="1" applyFill="1" applyBorder="1" applyAlignment="1">
      <alignment horizontal="right" vertical="center" readingOrder="2"/>
    </xf>
    <xf numFmtId="43" fontId="24" fillId="0" borderId="0" xfId="5" applyFont="1" applyFill="1" applyAlignment="1">
      <alignment horizontal="right" vertical="center" readingOrder="2"/>
    </xf>
    <xf numFmtId="43" fontId="6" fillId="0" borderId="0" xfId="5" applyFont="1" applyFill="1" applyBorder="1" applyAlignment="1">
      <alignment horizontal="right" vertical="center" readingOrder="2"/>
    </xf>
    <xf numFmtId="43" fontId="73" fillId="0" borderId="0" xfId="5" applyFont="1" applyFill="1" applyAlignment="1">
      <alignment horizontal="right" vertical="center" readingOrder="2"/>
    </xf>
    <xf numFmtId="43" fontId="74" fillId="0" borderId="0" xfId="5" applyFont="1" applyFill="1" applyAlignment="1">
      <alignment horizontal="right" vertical="center" readingOrder="2"/>
    </xf>
    <xf numFmtId="43" fontId="14" fillId="0" borderId="0" xfId="5" applyFont="1" applyFill="1" applyAlignment="1">
      <alignment horizontal="right" vertical="center" readingOrder="2"/>
    </xf>
    <xf numFmtId="43" fontId="54" fillId="6" borderId="1" xfId="5" applyNumberFormat="1" applyFont="1" applyFill="1" applyBorder="1" applyAlignment="1">
      <alignment horizontal="right" vertical="center" readingOrder="1"/>
    </xf>
    <xf numFmtId="43" fontId="29" fillId="2" borderId="1" xfId="5" applyNumberFormat="1" applyFont="1" applyFill="1" applyBorder="1" applyAlignment="1">
      <alignment horizontal="right" vertical="center"/>
    </xf>
    <xf numFmtId="43" fontId="29" fillId="2" borderId="1" xfId="5" applyNumberFormat="1" applyFont="1" applyFill="1" applyBorder="1" applyAlignment="1">
      <alignment horizontal="center" vertical="center"/>
    </xf>
    <xf numFmtId="43" fontId="25" fillId="2" borderId="1" xfId="5" applyNumberFormat="1" applyFont="1" applyFill="1" applyBorder="1" applyAlignment="1">
      <alignment horizontal="center" vertical="center" wrapText="1" readingOrder="1"/>
    </xf>
    <xf numFmtId="43" fontId="25" fillId="2" borderId="1" xfId="5" applyNumberFormat="1" applyFont="1" applyFill="1" applyBorder="1" applyAlignment="1">
      <alignment horizontal="center" vertical="center" wrapText="1"/>
    </xf>
    <xf numFmtId="43" fontId="31" fillId="2" borderId="1" xfId="5" applyNumberFormat="1" applyFont="1" applyFill="1" applyBorder="1" applyAlignment="1">
      <alignment horizontal="right" vertical="center" readingOrder="2"/>
    </xf>
    <xf numFmtId="43" fontId="4" fillId="2" borderId="1" xfId="5" applyNumberFormat="1" applyFont="1" applyFill="1" applyBorder="1"/>
    <xf numFmtId="43" fontId="4" fillId="2" borderId="0" xfId="5" applyNumberFormat="1" applyFont="1" applyFill="1"/>
    <xf numFmtId="10" fontId="4" fillId="6" borderId="1" xfId="0" applyNumberFormat="1" applyFont="1" applyFill="1" applyBorder="1" applyAlignment="1">
      <alignment readingOrder="2"/>
    </xf>
    <xf numFmtId="3" fontId="32" fillId="2" borderId="1" xfId="0" applyNumberFormat="1" applyFont="1" applyFill="1" applyBorder="1" applyAlignment="1">
      <alignment horizontal="right" vertical="center"/>
    </xf>
    <xf numFmtId="3" fontId="29" fillId="2" borderId="1" xfId="2" applyNumberFormat="1" applyFont="1" applyFill="1" applyBorder="1" applyAlignment="1">
      <alignment horizontal="right" vertical="center"/>
    </xf>
    <xf numFmtId="3" fontId="4" fillId="2" borderId="0" xfId="0" applyNumberFormat="1" applyFont="1" applyFill="1" applyAlignment="1">
      <alignment horizontal="right"/>
    </xf>
    <xf numFmtId="0" fontId="0" fillId="0" borderId="0" xfId="0" applyFill="1" applyBorder="1"/>
    <xf numFmtId="0" fontId="16" fillId="0" borderId="0" xfId="0" applyFont="1" applyFill="1" applyBorder="1"/>
    <xf numFmtId="165" fontId="16" fillId="0" borderId="0" xfId="5" applyNumberFormat="1" applyFont="1" applyFill="1"/>
    <xf numFmtId="0" fontId="63" fillId="2" borderId="1" xfId="0" applyFont="1" applyFill="1" applyBorder="1" applyAlignment="1">
      <alignment horizontal="right" vertical="center"/>
    </xf>
    <xf numFmtId="165" fontId="16" fillId="0" borderId="1" xfId="5" applyNumberFormat="1" applyFont="1" applyFill="1" applyBorder="1"/>
    <xf numFmtId="165" fontId="16" fillId="0" borderId="1" xfId="5" applyNumberFormat="1" applyFont="1" applyFill="1" applyBorder="1" applyAlignment="1">
      <alignment vertical="center"/>
    </xf>
    <xf numFmtId="0" fontId="28" fillId="2" borderId="0" xfId="0" applyFont="1" applyFill="1" applyAlignment="1">
      <alignment horizontal="right" readingOrder="2"/>
    </xf>
    <xf numFmtId="0" fontId="42" fillId="0" borderId="1" xfId="0" applyFont="1" applyBorder="1" applyAlignment="1">
      <alignment horizontal="right" vertical="center" readingOrder="2"/>
    </xf>
    <xf numFmtId="0" fontId="4" fillId="0" borderId="1" xfId="0" applyFont="1" applyBorder="1" applyAlignment="1">
      <alignment horizontal="right" vertical="center" readingOrder="2"/>
    </xf>
    <xf numFmtId="0" fontId="41" fillId="0" borderId="1" xfId="0" applyFont="1" applyBorder="1" applyAlignment="1">
      <alignment horizontal="right" vertical="center" readingOrder="2"/>
    </xf>
    <xf numFmtId="0" fontId="49" fillId="0" borderId="2" xfId="0" applyFont="1" applyFill="1" applyBorder="1"/>
    <xf numFmtId="0" fontId="49" fillId="0" borderId="1" xfId="0" applyNumberFormat="1" applyFont="1" applyFill="1" applyBorder="1" applyAlignment="1">
      <alignment horizontal="right" vertical="center" readingOrder="2"/>
    </xf>
    <xf numFmtId="3" fontId="75" fillId="0" borderId="1" xfId="0" applyNumberFormat="1" applyFont="1" applyFill="1" applyBorder="1" applyAlignment="1">
      <alignment horizontal="right" vertical="center" readingOrder="2"/>
    </xf>
    <xf numFmtId="3" fontId="76" fillId="0" borderId="1" xfId="0" applyNumberFormat="1" applyFont="1" applyFill="1" applyBorder="1" applyAlignment="1">
      <alignment horizontal="right" vertical="center" readingOrder="2"/>
    </xf>
    <xf numFmtId="0" fontId="49" fillId="0" borderId="0" xfId="0" applyFont="1" applyFill="1"/>
    <xf numFmtId="165" fontId="37" fillId="0" borderId="0" xfId="5" applyNumberFormat="1" applyFont="1" applyAlignment="1">
      <alignment vertical="center"/>
    </xf>
    <xf numFmtId="0" fontId="32" fillId="10" borderId="13" xfId="0" applyFont="1" applyFill="1" applyBorder="1" applyAlignment="1">
      <alignment horizontal="right" vertical="center" wrapText="1" readingOrder="2"/>
    </xf>
    <xf numFmtId="165" fontId="34" fillId="0" borderId="0" xfId="0" applyNumberFormat="1" applyFont="1" applyAlignment="1">
      <alignment horizontal="right" vertical="center" readingOrder="2"/>
    </xf>
    <xf numFmtId="3" fontId="27" fillId="0" borderId="1" xfId="0" applyNumberFormat="1" applyFont="1" applyFill="1" applyBorder="1" applyAlignment="1">
      <alignment horizontal="right" vertical="center" readingOrder="2"/>
    </xf>
    <xf numFmtId="2" fontId="0" fillId="0" borderId="0" xfId="0" applyNumberFormat="1" applyFill="1" applyBorder="1"/>
    <xf numFmtId="165" fontId="52" fillId="8" borderId="1" xfId="5" applyNumberFormat="1" applyFont="1" applyFill="1" applyBorder="1" applyAlignment="1">
      <alignment horizontal="right" vertical="center"/>
    </xf>
    <xf numFmtId="41" fontId="45" fillId="0" borderId="0" xfId="6" applyFont="1" applyFill="1" applyBorder="1" applyAlignment="1">
      <alignment horizontal="right" vertical="center" readingOrder="2"/>
    </xf>
    <xf numFmtId="0" fontId="12" fillId="2" borderId="6" xfId="0" applyFont="1" applyFill="1" applyBorder="1" applyAlignment="1">
      <alignment horizontal="right" vertical="center" wrapText="1" readingOrder="2"/>
    </xf>
    <xf numFmtId="0" fontId="59" fillId="8" borderId="1" xfId="0" applyFont="1" applyFill="1" applyBorder="1" applyAlignment="1">
      <alignment horizontal="right" vertical="center"/>
    </xf>
    <xf numFmtId="0" fontId="12" fillId="2" borderId="5" xfId="0" applyFont="1" applyFill="1" applyBorder="1" applyAlignment="1">
      <alignment horizontal="right" vertical="center" wrapText="1" readingOrder="2"/>
    </xf>
    <xf numFmtId="1" fontId="34" fillId="2" borderId="6" xfId="0" applyNumberFormat="1" applyFont="1" applyFill="1" applyBorder="1" applyAlignment="1">
      <alignment horizontal="center" vertical="center" wrapText="1" readingOrder="2"/>
    </xf>
    <xf numFmtId="1" fontId="64" fillId="2" borderId="0" xfId="0" applyNumberFormat="1" applyFont="1" applyFill="1" applyBorder="1" applyAlignment="1">
      <alignment horizontal="center" vertical="center" wrapText="1" readingOrder="2"/>
    </xf>
    <xf numFmtId="1" fontId="48" fillId="8" borderId="1" xfId="0" applyNumberFormat="1" applyFont="1" applyFill="1" applyBorder="1" applyAlignment="1">
      <alignment horizontal="center" vertical="center" readingOrder="2"/>
    </xf>
    <xf numFmtId="1" fontId="4" fillId="0" borderId="0" xfId="0" applyNumberFormat="1" applyFont="1" applyAlignment="1">
      <alignment horizontal="center" vertical="center" readingOrder="2"/>
    </xf>
    <xf numFmtId="0" fontId="12" fillId="2" borderId="1" xfId="0" applyFont="1" applyFill="1" applyBorder="1" applyAlignment="1">
      <alignment horizontal="center" vertical="center" wrapText="1" readingOrder="2"/>
    </xf>
    <xf numFmtId="43" fontId="24" fillId="0" borderId="0" xfId="0" applyNumberFormat="1" applyFont="1" applyFill="1" applyBorder="1" applyAlignment="1">
      <alignment horizontal="right" readingOrder="2"/>
    </xf>
    <xf numFmtId="43" fontId="24" fillId="0" borderId="0" xfId="5" applyFont="1" applyFill="1" applyBorder="1" applyAlignment="1">
      <alignment horizontal="right" readingOrder="2"/>
    </xf>
    <xf numFmtId="1" fontId="43" fillId="0" borderId="0" xfId="0" applyNumberFormat="1" applyFont="1" applyFill="1" applyBorder="1" applyAlignment="1">
      <alignment horizontal="right" vertical="center" readingOrder="2"/>
    </xf>
    <xf numFmtId="1" fontId="45" fillId="0" borderId="0" xfId="0" applyNumberFormat="1" applyFont="1" applyFill="1" applyBorder="1" applyAlignment="1">
      <alignment horizontal="right" vertical="center" readingOrder="2"/>
    </xf>
    <xf numFmtId="1" fontId="19" fillId="0" borderId="0" xfId="0" applyNumberFormat="1" applyFont="1" applyFill="1" applyBorder="1"/>
    <xf numFmtId="0" fontId="55" fillId="0" borderId="8" xfId="0" applyFont="1" applyFill="1" applyBorder="1" applyAlignment="1">
      <alignment horizontal="right" vertical="center" readingOrder="2"/>
    </xf>
    <xf numFmtId="0" fontId="53" fillId="0" borderId="8" xfId="0" applyNumberFormat="1" applyFont="1" applyFill="1" applyBorder="1" applyAlignment="1">
      <alignment vertical="center" readingOrder="2"/>
    </xf>
    <xf numFmtId="0" fontId="52" fillId="0" borderId="8" xfId="0" applyNumberFormat="1" applyFont="1" applyFill="1" applyBorder="1" applyAlignment="1">
      <alignment vertical="center" readingOrder="2"/>
    </xf>
    <xf numFmtId="0" fontId="52" fillId="0" borderId="8" xfId="0" applyNumberFormat="1" applyFont="1" applyFill="1" applyBorder="1" applyAlignment="1">
      <alignment horizontal="right" vertical="center" readingOrder="2"/>
    </xf>
    <xf numFmtId="0" fontId="56" fillId="0" borderId="8" xfId="0" applyFont="1" applyFill="1" applyBorder="1" applyAlignment="1">
      <alignment horizontal="center" vertical="top" readingOrder="2"/>
    </xf>
    <xf numFmtId="41" fontId="56" fillId="0" borderId="8" xfId="6" applyFont="1" applyFill="1" applyBorder="1" applyAlignment="1">
      <alignment horizontal="right" vertical="center" readingOrder="2"/>
    </xf>
    <xf numFmtId="1" fontId="56" fillId="0" borderId="8" xfId="0" applyNumberFormat="1" applyFont="1" applyFill="1" applyBorder="1" applyAlignment="1">
      <alignment horizontal="right" vertical="center" readingOrder="2"/>
    </xf>
    <xf numFmtId="3" fontId="56" fillId="0" borderId="8" xfId="6" applyNumberFormat="1" applyFont="1" applyFill="1" applyBorder="1" applyAlignment="1">
      <alignment horizontal="center" vertical="center" readingOrder="2"/>
    </xf>
    <xf numFmtId="3" fontId="56" fillId="0" borderId="8" xfId="0" applyNumberFormat="1" applyFont="1" applyFill="1" applyBorder="1" applyAlignment="1">
      <alignment horizontal="right" vertical="center" readingOrder="2"/>
    </xf>
    <xf numFmtId="2" fontId="56" fillId="0" borderId="8" xfId="0" applyNumberFormat="1" applyFont="1" applyFill="1" applyBorder="1" applyAlignment="1">
      <alignment horizontal="right" vertical="center" readingOrder="1"/>
    </xf>
    <xf numFmtId="0" fontId="55" fillId="0" borderId="0" xfId="0" applyFont="1" applyFill="1" applyAlignment="1">
      <alignment horizontal="right" vertical="center" readingOrder="2"/>
    </xf>
    <xf numFmtId="165" fontId="25" fillId="2" borderId="1" xfId="5" applyNumberFormat="1" applyFont="1" applyFill="1" applyBorder="1" applyAlignment="1">
      <alignment horizontal="center" vertical="center" wrapText="1"/>
    </xf>
    <xf numFmtId="165" fontId="31" fillId="7" borderId="1" xfId="5" applyNumberFormat="1" applyFont="1" applyFill="1" applyBorder="1" applyAlignment="1">
      <alignment horizontal="right" vertical="center"/>
    </xf>
    <xf numFmtId="0" fontId="22" fillId="2" borderId="0" xfId="0" applyFont="1" applyFill="1" applyBorder="1" applyAlignment="1">
      <alignment horizontal="right" vertical="center" readingOrder="2"/>
    </xf>
    <xf numFmtId="0" fontId="34" fillId="2" borderId="0" xfId="0" applyFont="1" applyFill="1" applyBorder="1" applyAlignment="1">
      <alignment horizontal="right" vertical="center" readingOrder="2"/>
    </xf>
    <xf numFmtId="0" fontId="4" fillId="2" borderId="0" xfId="0" applyFont="1" applyFill="1" applyBorder="1" applyAlignment="1">
      <alignment horizontal="right" readingOrder="2"/>
    </xf>
    <xf numFmtId="0" fontId="4" fillId="2" borderId="0" xfId="0" applyFont="1" applyFill="1" applyBorder="1" applyAlignment="1">
      <alignment horizontal="right" vertical="center" readingOrder="2"/>
    </xf>
    <xf numFmtId="165" fontId="12" fillId="2" borderId="1" xfId="5" applyNumberFormat="1" applyFont="1" applyFill="1" applyBorder="1" applyAlignment="1">
      <alignment horizontal="center" wrapText="1"/>
    </xf>
    <xf numFmtId="165" fontId="12" fillId="2" borderId="1" xfId="5" applyNumberFormat="1" applyFont="1" applyFill="1" applyBorder="1" applyAlignment="1">
      <alignment horizontal="center" vertical="center" wrapText="1"/>
    </xf>
    <xf numFmtId="165" fontId="34" fillId="2" borderId="1" xfId="5" applyNumberFormat="1" applyFont="1" applyFill="1" applyBorder="1" applyAlignment="1">
      <alignment horizontal="center" vertical="center" wrapText="1"/>
    </xf>
    <xf numFmtId="1" fontId="12" fillId="2" borderId="1" xfId="0" applyNumberFormat="1" applyFont="1" applyFill="1" applyBorder="1" applyAlignment="1">
      <alignment horizontal="center" vertical="center" wrapText="1" readingOrder="2"/>
    </xf>
    <xf numFmtId="1" fontId="34" fillId="2" borderId="6" xfId="0" applyNumberFormat="1" applyFont="1" applyFill="1" applyBorder="1" applyAlignment="1">
      <alignment horizontal="right" vertical="center" wrapText="1" readingOrder="2"/>
    </xf>
    <xf numFmtId="165" fontId="37" fillId="0" borderId="1" xfId="5" applyNumberFormat="1" applyFont="1" applyFill="1" applyBorder="1" applyAlignment="1">
      <alignment readingOrder="1"/>
    </xf>
    <xf numFmtId="165" fontId="64" fillId="2" borderId="0" xfId="5" applyNumberFormat="1" applyFont="1" applyFill="1" applyBorder="1" applyAlignment="1">
      <alignment vertical="center" wrapText="1" readingOrder="1"/>
    </xf>
    <xf numFmtId="165" fontId="34" fillId="2" borderId="6" xfId="5" applyNumberFormat="1" applyFont="1" applyFill="1" applyBorder="1" applyAlignment="1">
      <alignment vertical="center" wrapText="1" readingOrder="1"/>
    </xf>
    <xf numFmtId="165" fontId="4" fillId="0" borderId="0" xfId="5" applyNumberFormat="1" applyFont="1" applyAlignment="1">
      <alignment vertical="center" readingOrder="1"/>
    </xf>
    <xf numFmtId="9" fontId="50" fillId="8" borderId="1" xfId="5" applyNumberFormat="1" applyFont="1" applyFill="1" applyBorder="1" applyAlignment="1">
      <alignment readingOrder="2"/>
    </xf>
    <xf numFmtId="9" fontId="50" fillId="8" borderId="1" xfId="0" applyNumberFormat="1" applyFont="1" applyFill="1" applyBorder="1" applyAlignment="1">
      <alignment readingOrder="2"/>
    </xf>
    <xf numFmtId="9" fontId="48" fillId="8" borderId="1" xfId="0" applyNumberFormat="1" applyFont="1" applyFill="1" applyBorder="1" applyAlignment="1">
      <alignment readingOrder="2"/>
    </xf>
    <xf numFmtId="165" fontId="78" fillId="7" borderId="1" xfId="5" applyNumberFormat="1" applyFont="1" applyFill="1" applyBorder="1" applyAlignment="1">
      <alignment readingOrder="1"/>
    </xf>
    <xf numFmtId="0" fontId="79" fillId="7" borderId="1" xfId="0" applyFont="1" applyFill="1" applyBorder="1" applyAlignment="1"/>
    <xf numFmtId="0" fontId="79" fillId="7" borderId="1" xfId="0" applyFont="1" applyFill="1" applyBorder="1" applyAlignment="1">
      <alignment horizontal="right" wrapText="1"/>
    </xf>
    <xf numFmtId="1" fontId="78" fillId="7" borderId="1" xfId="0" applyNumberFormat="1" applyFont="1" applyFill="1" applyBorder="1" applyAlignment="1">
      <alignment horizontal="right" readingOrder="2"/>
    </xf>
    <xf numFmtId="1" fontId="78" fillId="7" borderId="1" xfId="0" applyNumberFormat="1" applyFont="1" applyFill="1" applyBorder="1" applyAlignment="1">
      <alignment horizontal="center" readingOrder="2"/>
    </xf>
    <xf numFmtId="0" fontId="78" fillId="2" borderId="6" xfId="0" applyFont="1" applyFill="1" applyBorder="1" applyAlignment="1">
      <alignment horizontal="right" vertical="center" wrapText="1" readingOrder="2"/>
    </xf>
    <xf numFmtId="0" fontId="78" fillId="2" borderId="1" xfId="0" applyFont="1" applyFill="1" applyBorder="1" applyAlignment="1">
      <alignment horizontal="right" vertical="center" wrapText="1" readingOrder="2"/>
    </xf>
    <xf numFmtId="0" fontId="78" fillId="2" borderId="1" xfId="0" applyFont="1" applyFill="1" applyBorder="1" applyAlignment="1">
      <alignment horizontal="center" vertical="center" wrapText="1" readingOrder="2"/>
    </xf>
    <xf numFmtId="0" fontId="37" fillId="2" borderId="0" xfId="0" applyFont="1" applyFill="1" applyAlignment="1">
      <alignment horizontal="right" readingOrder="2"/>
    </xf>
    <xf numFmtId="0" fontId="37" fillId="2" borderId="0" xfId="0" applyFont="1" applyFill="1" applyAlignment="1">
      <alignment horizontal="right" vertical="center" readingOrder="2"/>
    </xf>
    <xf numFmtId="165" fontId="80" fillId="2" borderId="0" xfId="5" applyNumberFormat="1" applyFont="1" applyFill="1" applyAlignment="1">
      <alignment horizontal="right" readingOrder="2"/>
    </xf>
    <xf numFmtId="1" fontId="0" fillId="0" borderId="0" xfId="0" applyNumberFormat="1" applyFill="1" applyBorder="1"/>
    <xf numFmtId="43" fontId="0" fillId="0" borderId="0" xfId="0" applyNumberFormat="1" applyFill="1" applyBorder="1"/>
    <xf numFmtId="0" fontId="12" fillId="2" borderId="5" xfId="0" applyFont="1" applyFill="1" applyBorder="1" applyAlignment="1">
      <alignment horizontal="right" vertical="center" wrapText="1" readingOrder="2"/>
    </xf>
    <xf numFmtId="0" fontId="64" fillId="2" borderId="8" xfId="0" applyFont="1" applyFill="1" applyBorder="1" applyAlignment="1">
      <alignment horizontal="right" vertical="center" wrapText="1" readingOrder="2"/>
    </xf>
    <xf numFmtId="0" fontId="64" fillId="2" borderId="12" xfId="0" applyFont="1" applyFill="1" applyBorder="1" applyAlignment="1">
      <alignment horizontal="right" vertical="center" wrapText="1" readingOrder="2"/>
    </xf>
    <xf numFmtId="0" fontId="64" fillId="2" borderId="11" xfId="0" applyFont="1" applyFill="1" applyBorder="1" applyAlignment="1">
      <alignment horizontal="right" vertical="center" wrapText="1" readingOrder="2"/>
    </xf>
    <xf numFmtId="0" fontId="64" fillId="2" borderId="10" xfId="0" applyFont="1" applyFill="1" applyBorder="1" applyAlignment="1">
      <alignment horizontal="right" vertical="center" wrapText="1" readingOrder="2"/>
    </xf>
    <xf numFmtId="165" fontId="12" fillId="2" borderId="8" xfId="5" applyNumberFormat="1" applyFont="1" applyFill="1" applyBorder="1" applyAlignment="1">
      <alignment horizontal="right" wrapText="1"/>
    </xf>
    <xf numFmtId="1" fontId="12" fillId="2" borderId="6" xfId="0" applyNumberFormat="1" applyFont="1" applyFill="1" applyBorder="1" applyAlignment="1">
      <alignment horizontal="right" vertical="center" wrapText="1" readingOrder="2"/>
    </xf>
    <xf numFmtId="165" fontId="12" fillId="2" borderId="7" xfId="5" applyNumberFormat="1" applyFont="1" applyFill="1" applyBorder="1" applyAlignment="1">
      <alignment horizontal="right" vertical="center" wrapText="1"/>
    </xf>
    <xf numFmtId="1" fontId="38" fillId="5" borderId="1" xfId="0" applyNumberFormat="1" applyFont="1" applyFill="1" applyBorder="1" applyAlignment="1">
      <alignment horizontal="right"/>
    </xf>
    <xf numFmtId="0" fontId="35" fillId="2" borderId="0" xfId="0" applyFont="1" applyFill="1" applyAlignment="1">
      <alignment horizontal="right"/>
    </xf>
    <xf numFmtId="165" fontId="34" fillId="0" borderId="1" xfId="5" applyNumberFormat="1" applyFont="1" applyFill="1" applyBorder="1" applyAlignment="1">
      <alignment horizontal="right" readingOrder="1"/>
    </xf>
    <xf numFmtId="165" fontId="35" fillId="0" borderId="1" xfId="5" applyNumberFormat="1" applyFont="1" applyBorder="1" applyAlignment="1">
      <alignment horizontal="right" vertical="center"/>
    </xf>
    <xf numFmtId="0" fontId="4" fillId="0" borderId="0" xfId="0" applyFont="1" applyAlignment="1">
      <alignment horizontal="right" vertical="center" readingOrder="1"/>
    </xf>
    <xf numFmtId="165" fontId="4" fillId="0" borderId="0" xfId="5" applyNumberFormat="1" applyFont="1" applyAlignment="1">
      <alignment horizontal="right" vertical="center"/>
    </xf>
    <xf numFmtId="165" fontId="37" fillId="0" borderId="0" xfId="5" applyNumberFormat="1" applyFont="1" applyAlignment="1">
      <alignment horizontal="right" vertical="center"/>
    </xf>
    <xf numFmtId="0" fontId="4" fillId="0" borderId="0" xfId="0" applyFont="1" applyFill="1" applyAlignment="1">
      <alignment vertical="center" readingOrder="2"/>
    </xf>
    <xf numFmtId="0" fontId="4" fillId="0" borderId="1" xfId="0" applyFont="1" applyFill="1" applyBorder="1" applyAlignment="1">
      <alignment horizontal="center"/>
    </xf>
    <xf numFmtId="0" fontId="4" fillId="0" borderId="1" xfId="0" applyFont="1" applyFill="1" applyBorder="1" applyAlignment="1">
      <alignment horizontal="center"/>
    </xf>
    <xf numFmtId="0" fontId="4" fillId="0" borderId="1" xfId="0" applyFont="1" applyFill="1" applyBorder="1" applyAlignment="1">
      <alignment horizontal="center"/>
    </xf>
    <xf numFmtId="0" fontId="49" fillId="8" borderId="1" xfId="0" applyFont="1" applyFill="1" applyBorder="1" applyAlignment="1">
      <alignment vertical="center" readingOrder="2"/>
    </xf>
    <xf numFmtId="0" fontId="30" fillId="6" borderId="1" xfId="0" applyFont="1" applyFill="1" applyBorder="1" applyAlignment="1">
      <alignment vertical="center" readingOrder="2"/>
    </xf>
    <xf numFmtId="0" fontId="81" fillId="6" borderId="1" xfId="0" applyNumberFormat="1" applyFont="1" applyFill="1" applyBorder="1" applyAlignment="1">
      <alignment horizontal="right" vertical="center" readingOrder="2"/>
    </xf>
    <xf numFmtId="0" fontId="81" fillId="6" borderId="1" xfId="0" applyFont="1" applyFill="1" applyBorder="1" applyAlignment="1">
      <alignment horizontal="center" vertical="center" readingOrder="2"/>
    </xf>
    <xf numFmtId="165" fontId="81" fillId="6" borderId="1" xfId="5" applyNumberFormat="1" applyFont="1" applyFill="1" applyBorder="1" applyAlignment="1">
      <alignment horizontal="right" vertical="center" readingOrder="2"/>
    </xf>
    <xf numFmtId="41" fontId="81" fillId="6" borderId="1" xfId="6" applyFont="1" applyFill="1" applyBorder="1" applyAlignment="1">
      <alignment horizontal="right" vertical="center" readingOrder="2"/>
    </xf>
    <xf numFmtId="1" fontId="81" fillId="6" borderId="1" xfId="0" applyNumberFormat="1" applyFont="1" applyFill="1" applyBorder="1" applyAlignment="1">
      <alignment horizontal="right" vertical="center" readingOrder="2"/>
    </xf>
    <xf numFmtId="2" fontId="81" fillId="6" borderId="1" xfId="6" applyNumberFormat="1" applyFont="1" applyFill="1" applyBorder="1" applyAlignment="1">
      <alignment horizontal="right" vertical="center" readingOrder="1"/>
    </xf>
    <xf numFmtId="3" fontId="81" fillId="6" borderId="1" xfId="0" applyNumberFormat="1" applyFont="1" applyFill="1" applyBorder="1" applyAlignment="1">
      <alignment horizontal="right" vertical="center" readingOrder="2"/>
    </xf>
    <xf numFmtId="0" fontId="52" fillId="6" borderId="1" xfId="0" applyNumberFormat="1" applyFont="1" applyFill="1" applyBorder="1" applyAlignment="1">
      <alignment horizontal="center" vertical="center" wrapText="1" readingOrder="2"/>
    </xf>
    <xf numFmtId="41" fontId="4" fillId="0" borderId="1" xfId="6" applyFont="1" applyFill="1" applyBorder="1" applyAlignment="1">
      <alignment horizontal="center" vertical="center" readingOrder="2"/>
    </xf>
    <xf numFmtId="2" fontId="4" fillId="0" borderId="1" xfId="5" applyNumberFormat="1" applyFont="1" applyFill="1" applyBorder="1" applyAlignment="1">
      <alignment horizontal="center" vertical="center" readingOrder="2"/>
    </xf>
    <xf numFmtId="41" fontId="4" fillId="7" borderId="1" xfId="6" applyFont="1" applyFill="1" applyBorder="1" applyAlignment="1">
      <alignment horizontal="center" vertical="center" readingOrder="2"/>
    </xf>
    <xf numFmtId="2" fontId="4" fillId="7" borderId="1" xfId="5" applyNumberFormat="1" applyFont="1" applyFill="1" applyBorder="1" applyAlignment="1">
      <alignment horizontal="center" vertical="center" readingOrder="2"/>
    </xf>
    <xf numFmtId="43" fontId="50" fillId="8" borderId="1" xfId="5" applyFont="1" applyFill="1" applyBorder="1" applyAlignment="1">
      <alignment horizontal="center" vertical="center" readingOrder="2"/>
    </xf>
    <xf numFmtId="2" fontId="50" fillId="8" borderId="1" xfId="5" applyNumberFormat="1" applyFont="1" applyFill="1" applyBorder="1" applyAlignment="1">
      <alignment horizontal="center" vertical="center" readingOrder="2"/>
    </xf>
    <xf numFmtId="2" fontId="21" fillId="8" borderId="1" xfId="5" applyNumberFormat="1" applyFont="1" applyFill="1" applyBorder="1" applyAlignment="1">
      <alignment horizontal="center"/>
    </xf>
    <xf numFmtId="2" fontId="21" fillId="8" borderId="1" xfId="5" applyNumberFormat="1" applyFont="1" applyFill="1" applyBorder="1" applyAlignment="1">
      <alignment horizontal="center" readingOrder="2"/>
    </xf>
    <xf numFmtId="9" fontId="29" fillId="7" borderId="1" xfId="2" applyNumberFormat="1" applyFont="1" applyFill="1" applyBorder="1" applyAlignment="1">
      <alignment horizontal="center" vertical="center"/>
    </xf>
    <xf numFmtId="165" fontId="29" fillId="7" borderId="1" xfId="5" applyNumberFormat="1" applyFont="1" applyFill="1" applyBorder="1" applyAlignment="1">
      <alignment horizontal="center" vertical="center"/>
    </xf>
    <xf numFmtId="9" fontId="29" fillId="0" borderId="1" xfId="2" applyNumberFormat="1" applyFont="1" applyFill="1" applyBorder="1" applyAlignment="1">
      <alignment horizontal="center" vertical="center"/>
    </xf>
    <xf numFmtId="165" fontId="29" fillId="0" borderId="1" xfId="5" applyNumberFormat="1" applyFont="1" applyFill="1" applyBorder="1" applyAlignment="1">
      <alignment horizontal="center" vertical="center"/>
    </xf>
    <xf numFmtId="167" fontId="48" fillId="8" borderId="1" xfId="7" applyNumberFormat="1" applyFont="1" applyFill="1" applyBorder="1" applyAlignment="1">
      <alignment readingOrder="2"/>
    </xf>
    <xf numFmtId="0" fontId="4" fillId="0" borderId="1" xfId="0" applyFont="1" applyFill="1" applyBorder="1" applyAlignment="1">
      <alignment horizontal="center"/>
    </xf>
    <xf numFmtId="3" fontId="81" fillId="6" borderId="1" xfId="0" applyNumberFormat="1" applyFont="1" applyFill="1" applyBorder="1" applyAlignment="1">
      <alignment horizontal="center" vertical="center" readingOrder="2"/>
    </xf>
    <xf numFmtId="1" fontId="63" fillId="9" borderId="1" xfId="5" applyNumberFormat="1" applyFont="1" applyFill="1" applyBorder="1" applyAlignment="1">
      <alignment horizontal="center" vertical="center"/>
    </xf>
    <xf numFmtId="10" fontId="25" fillId="2" borderId="1" xfId="2" applyNumberFormat="1" applyFont="1" applyFill="1" applyBorder="1" applyAlignment="1">
      <alignment horizontal="center" vertical="center" wrapText="1" readingOrder="1"/>
    </xf>
    <xf numFmtId="9" fontId="25" fillId="2" borderId="1" xfId="2" applyNumberFormat="1" applyFont="1" applyFill="1" applyBorder="1" applyAlignment="1">
      <alignment horizontal="center" vertical="center" wrapText="1"/>
    </xf>
    <xf numFmtId="10" fontId="25" fillId="2" borderId="1" xfId="2" applyNumberFormat="1" applyFont="1" applyFill="1" applyBorder="1" applyAlignment="1">
      <alignment horizontal="center" vertical="center" wrapText="1"/>
    </xf>
    <xf numFmtId="0" fontId="38" fillId="7" borderId="6" xfId="0" applyFont="1" applyFill="1" applyBorder="1" applyAlignment="1">
      <alignment horizontal="right"/>
    </xf>
    <xf numFmtId="0" fontId="39" fillId="7" borderId="6" xfId="0" applyFont="1" applyFill="1" applyBorder="1" applyAlignment="1">
      <alignment horizontal="right" wrapText="1"/>
    </xf>
    <xf numFmtId="165" fontId="34" fillId="7" borderId="6" xfId="5" applyNumberFormat="1" applyFont="1" applyFill="1" applyBorder="1" applyAlignment="1">
      <alignment horizontal="right" wrapText="1" readingOrder="1"/>
    </xf>
    <xf numFmtId="165" fontId="34" fillId="7" borderId="6" xfId="5" applyNumberFormat="1" applyFont="1" applyFill="1" applyBorder="1" applyAlignment="1">
      <alignment horizontal="right" readingOrder="1"/>
    </xf>
    <xf numFmtId="165" fontId="34" fillId="7" borderId="7" xfId="5" applyNumberFormat="1" applyFont="1" applyFill="1" applyBorder="1" applyAlignment="1">
      <alignment horizontal="right" wrapText="1"/>
    </xf>
    <xf numFmtId="9" fontId="34" fillId="7" borderId="6" xfId="7" applyFont="1" applyFill="1" applyBorder="1" applyAlignment="1">
      <alignment horizontal="center" vertical="center" wrapText="1"/>
    </xf>
    <xf numFmtId="2" fontId="34" fillId="7" borderId="6" xfId="5" applyNumberFormat="1" applyFont="1" applyFill="1" applyBorder="1" applyAlignment="1">
      <alignment wrapText="1" readingOrder="1"/>
    </xf>
    <xf numFmtId="43" fontId="29" fillId="2" borderId="1" xfId="7" applyNumberFormat="1" applyFont="1" applyFill="1" applyBorder="1" applyAlignment="1">
      <alignment horizontal="right" vertical="center"/>
    </xf>
    <xf numFmtId="43" fontId="57" fillId="8" borderId="1" xfId="0" applyNumberFormat="1" applyFont="1" applyFill="1" applyBorder="1" applyAlignment="1">
      <alignment horizontal="right" vertical="center" readingOrder="2"/>
    </xf>
    <xf numFmtId="0" fontId="4" fillId="0" borderId="1" xfId="0" applyFont="1" applyFill="1" applyBorder="1" applyAlignment="1">
      <alignment horizontal="center"/>
    </xf>
    <xf numFmtId="165" fontId="34" fillId="2" borderId="1" xfId="5" applyNumberFormat="1" applyFont="1" applyFill="1" applyBorder="1" applyAlignment="1">
      <alignment horizontal="right" readingOrder="1"/>
    </xf>
    <xf numFmtId="0" fontId="38" fillId="2" borderId="1" xfId="0" applyFont="1" applyFill="1" applyBorder="1" applyAlignment="1">
      <alignment horizontal="right"/>
    </xf>
    <xf numFmtId="0" fontId="39" fillId="2" borderId="1" xfId="0" applyFont="1" applyFill="1" applyBorder="1" applyAlignment="1">
      <alignment horizontal="right" wrapText="1"/>
    </xf>
    <xf numFmtId="1" fontId="34" fillId="2" borderId="1" xfId="0" applyNumberFormat="1" applyFont="1" applyFill="1" applyBorder="1" applyAlignment="1">
      <alignment horizontal="right" readingOrder="2"/>
    </xf>
    <xf numFmtId="165" fontId="34" fillId="2" borderId="1" xfId="5" applyNumberFormat="1" applyFont="1" applyFill="1" applyBorder="1" applyAlignment="1">
      <alignment horizontal="right" wrapText="1" readingOrder="1"/>
    </xf>
    <xf numFmtId="165" fontId="34" fillId="2" borderId="1" xfId="5" applyNumberFormat="1" applyFont="1" applyFill="1" applyBorder="1" applyAlignment="1">
      <alignment horizontal="right" wrapText="1"/>
    </xf>
    <xf numFmtId="9" fontId="34" fillId="2" borderId="1" xfId="7" applyFont="1" applyFill="1" applyBorder="1" applyAlignment="1">
      <alignment horizontal="center" vertical="center" wrapText="1"/>
    </xf>
    <xf numFmtId="2" fontId="34" fillId="2" borderId="1" xfId="5" applyNumberFormat="1" applyFont="1" applyFill="1" applyBorder="1" applyAlignment="1">
      <alignment wrapText="1" readingOrder="1"/>
    </xf>
    <xf numFmtId="2" fontId="86" fillId="0" borderId="0" xfId="7" applyNumberFormat="1" applyFont="1" applyFill="1" applyAlignment="1">
      <alignment horizontal="right" vertical="center" readingOrder="2"/>
    </xf>
    <xf numFmtId="1" fontId="4" fillId="7" borderId="1" xfId="5" applyNumberFormat="1" applyFont="1" applyFill="1" applyBorder="1" applyAlignment="1">
      <alignment horizontal="center" vertical="center" readingOrder="2"/>
    </xf>
    <xf numFmtId="165" fontId="58" fillId="2" borderId="0" xfId="5" applyNumberFormat="1" applyFont="1" applyFill="1" applyAlignment="1">
      <alignment horizontal="right" vertical="center"/>
    </xf>
    <xf numFmtId="0" fontId="48" fillId="2" borderId="0" xfId="0" applyFont="1" applyFill="1" applyAlignment="1">
      <alignment horizontal="right" vertical="center" readingOrder="2"/>
    </xf>
    <xf numFmtId="0" fontId="70" fillId="2" borderId="0" xfId="0" applyFont="1" applyFill="1" applyBorder="1" applyAlignment="1">
      <alignment horizontal="left" vertical="center" wrapText="1" readingOrder="2"/>
    </xf>
    <xf numFmtId="0" fontId="62" fillId="2" borderId="1" xfId="0" applyFont="1" applyFill="1" applyBorder="1" applyAlignment="1">
      <alignment horizontal="center" vertical="center" textRotation="90" wrapText="1" readingOrder="2"/>
    </xf>
    <xf numFmtId="0" fontId="62" fillId="2" borderId="1" xfId="0" applyFont="1" applyFill="1" applyBorder="1" applyAlignment="1">
      <alignment horizontal="center" vertical="center" wrapText="1" readingOrder="2"/>
    </xf>
    <xf numFmtId="0" fontId="62" fillId="2" borderId="2" xfId="0" applyFont="1" applyFill="1" applyBorder="1" applyAlignment="1">
      <alignment horizontal="center" vertical="center" wrapText="1" readingOrder="2"/>
    </xf>
    <xf numFmtId="0" fontId="62" fillId="2" borderId="4" xfId="0" applyFont="1" applyFill="1" applyBorder="1" applyAlignment="1">
      <alignment horizontal="center" vertical="center" wrapText="1" readingOrder="2"/>
    </xf>
    <xf numFmtId="0" fontId="62" fillId="2" borderId="5" xfId="0" applyFont="1" applyFill="1" applyBorder="1" applyAlignment="1">
      <alignment horizontal="center" vertical="center" wrapText="1" readingOrder="2"/>
    </xf>
    <xf numFmtId="0" fontId="62" fillId="2" borderId="6" xfId="0" applyFont="1" applyFill="1" applyBorder="1" applyAlignment="1">
      <alignment horizontal="center" vertical="center" wrapText="1" readingOrder="2"/>
    </xf>
    <xf numFmtId="1" fontId="11" fillId="0" borderId="5" xfId="0" applyNumberFormat="1" applyFont="1" applyFill="1" applyBorder="1" applyAlignment="1">
      <alignment horizontal="center" vertical="center" readingOrder="2"/>
    </xf>
    <xf numFmtId="1" fontId="11" fillId="0" borderId="6" xfId="0" applyNumberFormat="1" applyFont="1" applyFill="1" applyBorder="1" applyAlignment="1">
      <alignment horizontal="center" vertical="center" readingOrder="2"/>
    </xf>
    <xf numFmtId="0" fontId="77" fillId="0" borderId="8" xfId="0" applyFont="1" applyFill="1" applyBorder="1" applyAlignment="1">
      <alignment horizontal="right" vertical="center" readingOrder="2"/>
    </xf>
    <xf numFmtId="3" fontId="62" fillId="2" borderId="1" xfId="0" applyNumberFormat="1" applyFont="1" applyFill="1" applyBorder="1" applyAlignment="1">
      <alignment horizontal="center" vertical="center" wrapText="1" readingOrder="2"/>
    </xf>
    <xf numFmtId="2" fontId="62" fillId="2" borderId="1" xfId="0" applyNumberFormat="1" applyFont="1" applyFill="1" applyBorder="1" applyAlignment="1">
      <alignment horizontal="center" vertical="center" wrapText="1" readingOrder="1"/>
    </xf>
    <xf numFmtId="3" fontId="12" fillId="2" borderId="1" xfId="6" applyNumberFormat="1" applyFont="1" applyFill="1" applyBorder="1" applyAlignment="1">
      <alignment horizontal="center" vertical="center" wrapText="1" readingOrder="2"/>
    </xf>
    <xf numFmtId="0" fontId="63" fillId="2" borderId="2" xfId="0" applyFont="1" applyFill="1" applyBorder="1" applyAlignment="1">
      <alignment horizontal="center" vertical="center"/>
    </xf>
    <xf numFmtId="0" fontId="63" fillId="2" borderId="3" xfId="0" applyFont="1" applyFill="1" applyBorder="1" applyAlignment="1">
      <alignment horizontal="center" vertical="center"/>
    </xf>
    <xf numFmtId="0" fontId="63" fillId="2" borderId="4" xfId="0" applyFont="1" applyFill="1" applyBorder="1" applyAlignment="1">
      <alignment horizontal="center" vertical="center"/>
    </xf>
    <xf numFmtId="0" fontId="63" fillId="2" borderId="2" xfId="0" applyFont="1" applyFill="1" applyBorder="1" applyAlignment="1">
      <alignment horizontal="left" vertical="center"/>
    </xf>
    <xf numFmtId="0" fontId="63" fillId="2" borderId="3" xfId="0" applyFont="1" applyFill="1" applyBorder="1" applyAlignment="1">
      <alignment horizontal="left" vertical="center"/>
    </xf>
    <xf numFmtId="0" fontId="63" fillId="2" borderId="4" xfId="0" applyFont="1" applyFill="1" applyBorder="1" applyAlignment="1">
      <alignment horizontal="left" vertical="center"/>
    </xf>
    <xf numFmtId="1" fontId="0" fillId="0" borderId="14" xfId="0" applyNumberFormat="1" applyFill="1" applyBorder="1" applyAlignment="1">
      <alignment horizontal="center" vertical="center"/>
    </xf>
    <xf numFmtId="0" fontId="63" fillId="0" borderId="1" xfId="0" applyFont="1" applyFill="1" applyBorder="1" applyAlignment="1">
      <alignment horizontal="right" vertical="center" readingOrder="2"/>
    </xf>
    <xf numFmtId="1" fontId="63" fillId="9" borderId="1" xfId="0" applyNumberFormat="1" applyFont="1" applyFill="1" applyBorder="1" applyAlignment="1">
      <alignment horizontal="right" vertical="center" readingOrder="2"/>
    </xf>
    <xf numFmtId="41" fontId="63" fillId="9" borderId="1" xfId="6" applyFont="1" applyFill="1" applyBorder="1" applyAlignment="1">
      <alignment horizontal="center" vertical="center" wrapText="1"/>
    </xf>
    <xf numFmtId="0" fontId="30" fillId="0" borderId="1" xfId="0" applyFont="1" applyBorder="1" applyAlignment="1">
      <alignment horizontal="right" wrapText="1" readingOrder="2"/>
    </xf>
    <xf numFmtId="2" fontId="18" fillId="8" borderId="1" xfId="0" applyNumberFormat="1" applyFont="1" applyFill="1" applyBorder="1" applyAlignment="1">
      <alignment horizontal="right" vertical="center"/>
    </xf>
    <xf numFmtId="0" fontId="20" fillId="0" borderId="1" xfId="0" applyFont="1" applyBorder="1" applyAlignment="1">
      <alignment horizontal="right" readingOrder="2"/>
    </xf>
    <xf numFmtId="0" fontId="63" fillId="9" borderId="1" xfId="0" applyFont="1" applyFill="1" applyBorder="1" applyAlignment="1">
      <alignment horizontal="center" vertical="center"/>
    </xf>
    <xf numFmtId="2" fontId="63" fillId="9" borderId="1" xfId="5" applyNumberFormat="1" applyFont="1" applyFill="1" applyBorder="1" applyAlignment="1">
      <alignment horizontal="center" vertical="center"/>
    </xf>
    <xf numFmtId="0" fontId="67" fillId="2" borderId="0" xfId="1" applyFont="1" applyFill="1" applyBorder="1" applyAlignment="1">
      <alignment horizontal="center" vertical="center"/>
    </xf>
    <xf numFmtId="0" fontId="25" fillId="2" borderId="1" xfId="2" applyFont="1" applyFill="1" applyBorder="1" applyAlignment="1">
      <alignment horizontal="center" vertical="center"/>
    </xf>
    <xf numFmtId="0" fontId="25" fillId="2" borderId="0" xfId="2" applyFont="1" applyFill="1" applyBorder="1" applyAlignment="1">
      <alignment horizontal="left" vertical="center"/>
    </xf>
    <xf numFmtId="0" fontId="49" fillId="0" borderId="1" xfId="0" applyFont="1" applyFill="1" applyBorder="1" applyAlignment="1">
      <alignment horizontal="center" vertical="center"/>
    </xf>
    <xf numFmtId="0" fontId="60" fillId="8" borderId="1" xfId="0" applyFont="1" applyFill="1" applyBorder="1" applyAlignment="1">
      <alignment horizontal="right" vertical="center" readingOrder="2"/>
    </xf>
    <xf numFmtId="0" fontId="49" fillId="8" borderId="1" xfId="0" applyFont="1" applyFill="1" applyBorder="1" applyAlignment="1">
      <alignment horizontal="right" vertical="center" wrapText="1" readingOrder="2"/>
    </xf>
    <xf numFmtId="0" fontId="49" fillId="8" borderId="1" xfId="0" applyFont="1" applyFill="1" applyBorder="1" applyAlignment="1">
      <alignment horizontal="right" vertical="center" readingOrder="2"/>
    </xf>
    <xf numFmtId="0" fontId="31" fillId="2" borderId="1" xfId="0" applyFont="1" applyFill="1" applyBorder="1" applyAlignment="1">
      <alignment horizontal="center" vertical="center"/>
    </xf>
    <xf numFmtId="0" fontId="25" fillId="2" borderId="0" xfId="0" applyFont="1" applyFill="1" applyBorder="1" applyAlignment="1">
      <alignment horizontal="left" vertical="center"/>
    </xf>
    <xf numFmtId="0" fontId="25" fillId="2" borderId="2" xfId="2" applyFont="1" applyFill="1" applyBorder="1" applyAlignment="1">
      <alignment horizontal="left" vertical="center"/>
    </xf>
    <xf numFmtId="0" fontId="25" fillId="2" borderId="3" xfId="2" applyFont="1" applyFill="1" applyBorder="1" applyAlignment="1">
      <alignment horizontal="left" vertical="center"/>
    </xf>
    <xf numFmtId="10" fontId="25" fillId="2" borderId="2" xfId="2" applyNumberFormat="1" applyFont="1" applyFill="1" applyBorder="1" applyAlignment="1">
      <alignment horizontal="left" vertical="center"/>
    </xf>
    <xf numFmtId="10" fontId="25" fillId="2" borderId="3" xfId="2" applyNumberFormat="1" applyFont="1" applyFill="1" applyBorder="1" applyAlignment="1">
      <alignment horizontal="left" vertical="center"/>
    </xf>
    <xf numFmtId="0" fontId="4" fillId="0" borderId="1" xfId="0" applyFont="1" applyFill="1" applyBorder="1" applyAlignment="1">
      <alignment horizontal="center"/>
    </xf>
    <xf numFmtId="0" fontId="17" fillId="8" borderId="1" xfId="0" applyFont="1" applyFill="1" applyBorder="1" applyAlignment="1">
      <alignment horizontal="right" vertical="center" readingOrder="2"/>
    </xf>
    <xf numFmtId="0" fontId="25" fillId="2" borderId="1" xfId="0" applyFont="1" applyFill="1" applyBorder="1" applyAlignment="1">
      <alignment horizontal="center" vertical="center"/>
    </xf>
    <xf numFmtId="0" fontId="64" fillId="2" borderId="9" xfId="0" applyFont="1" applyFill="1" applyBorder="1" applyAlignment="1">
      <alignment horizontal="left" vertical="center" wrapText="1" readingOrder="2"/>
    </xf>
    <xf numFmtId="0" fontId="64" fillId="2" borderId="8" xfId="0" applyFont="1" applyFill="1" applyBorder="1" applyAlignment="1">
      <alignment horizontal="left" vertical="center" wrapText="1" readingOrder="2"/>
    </xf>
    <xf numFmtId="0" fontId="64" fillId="2" borderId="9" xfId="0" applyFont="1" applyFill="1" applyBorder="1" applyAlignment="1">
      <alignment horizontal="right" vertical="center" wrapText="1" readingOrder="2"/>
    </xf>
    <xf numFmtId="0" fontId="64" fillId="2" borderId="8" xfId="0" applyFont="1" applyFill="1" applyBorder="1" applyAlignment="1">
      <alignment horizontal="right" vertical="center" wrapText="1" readingOrder="2"/>
    </xf>
    <xf numFmtId="0" fontId="12" fillId="2" borderId="1" xfId="0" applyFont="1" applyFill="1" applyBorder="1" applyAlignment="1">
      <alignment horizontal="right" vertical="center" textRotation="90" wrapText="1" readingOrder="1"/>
    </xf>
    <xf numFmtId="0" fontId="12" fillId="2" borderId="5" xfId="0" applyFont="1" applyFill="1" applyBorder="1" applyAlignment="1">
      <alignment horizontal="right" vertical="center" wrapText="1" readingOrder="2"/>
    </xf>
    <xf numFmtId="0" fontId="12" fillId="2" borderId="6" xfId="0" applyFont="1" applyFill="1" applyBorder="1" applyAlignment="1">
      <alignment horizontal="right" vertical="center" wrapText="1" readingOrder="2"/>
    </xf>
    <xf numFmtId="2" fontId="12" fillId="2" borderId="5" xfId="0" applyNumberFormat="1" applyFont="1" applyFill="1" applyBorder="1" applyAlignment="1">
      <alignment horizontal="right" vertical="center" wrapText="1" readingOrder="2"/>
    </xf>
    <xf numFmtId="2" fontId="12" fillId="2" borderId="6" xfId="0" applyNumberFormat="1" applyFont="1" applyFill="1" applyBorder="1" applyAlignment="1">
      <alignment horizontal="right" vertical="center" wrapText="1" readingOrder="2"/>
    </xf>
    <xf numFmtId="165" fontId="12" fillId="2" borderId="5" xfId="5" applyNumberFormat="1" applyFont="1" applyFill="1" applyBorder="1" applyAlignment="1">
      <alignment horizontal="right" vertical="center" wrapText="1"/>
    </xf>
    <xf numFmtId="165" fontId="12" fillId="2" borderId="6" xfId="5" applyNumberFormat="1" applyFont="1" applyFill="1" applyBorder="1" applyAlignment="1">
      <alignment horizontal="right" vertical="center" wrapText="1"/>
    </xf>
    <xf numFmtId="0" fontId="64" fillId="2" borderId="1" xfId="0" applyFont="1" applyFill="1" applyBorder="1" applyAlignment="1">
      <alignment vertical="top" wrapText="1" readingOrder="2"/>
    </xf>
    <xf numFmtId="2" fontId="12" fillId="2" borderId="5" xfId="0" applyNumberFormat="1" applyFont="1" applyFill="1" applyBorder="1" applyAlignment="1">
      <alignment vertical="center" wrapText="1" readingOrder="2"/>
    </xf>
    <xf numFmtId="2" fontId="12" fillId="2" borderId="6" xfId="0" applyNumberFormat="1" applyFont="1" applyFill="1" applyBorder="1" applyAlignment="1">
      <alignment vertical="center" wrapText="1" readingOrder="2"/>
    </xf>
    <xf numFmtId="165" fontId="4" fillId="0" borderId="2" xfId="5" applyNumberFormat="1" applyFont="1" applyBorder="1" applyAlignment="1">
      <alignment horizontal="right" vertical="center"/>
    </xf>
    <xf numFmtId="165" fontId="4" fillId="0" borderId="3" xfId="5" applyNumberFormat="1" applyFont="1" applyBorder="1" applyAlignment="1">
      <alignment horizontal="right" vertical="center"/>
    </xf>
    <xf numFmtId="0" fontId="12" fillId="2" borderId="1" xfId="0" applyFont="1" applyFill="1" applyBorder="1" applyAlignment="1">
      <alignment horizontal="right" vertical="center" wrapText="1" readingOrder="2"/>
    </xf>
    <xf numFmtId="0" fontId="64" fillId="2" borderId="9" xfId="0" applyFont="1" applyFill="1" applyBorder="1" applyAlignment="1">
      <alignment horizontal="center" vertical="center" wrapText="1" readingOrder="2"/>
    </xf>
    <xf numFmtId="0" fontId="64" fillId="2" borderId="8" xfId="0" applyFont="1" applyFill="1" applyBorder="1" applyAlignment="1">
      <alignment horizontal="center" vertical="center" wrapText="1" readingOrder="2"/>
    </xf>
    <xf numFmtId="165" fontId="12" fillId="2" borderId="1" xfId="5" applyNumberFormat="1" applyFont="1" applyFill="1" applyBorder="1" applyAlignment="1">
      <alignment vertical="center" textRotation="90" wrapText="1" readingOrder="1"/>
    </xf>
    <xf numFmtId="1" fontId="12" fillId="2" borderId="5" xfId="0" applyNumberFormat="1" applyFont="1" applyFill="1" applyBorder="1" applyAlignment="1">
      <alignment horizontal="center" vertical="center" wrapText="1" readingOrder="2"/>
    </xf>
    <xf numFmtId="1" fontId="12" fillId="2" borderId="6" xfId="0" applyNumberFormat="1" applyFont="1" applyFill="1" applyBorder="1" applyAlignment="1">
      <alignment horizontal="center" vertical="center" wrapText="1" readingOrder="2"/>
    </xf>
  </cellXfs>
  <cellStyles count="8">
    <cellStyle name="Comma" xfId="5" builtinId="3"/>
    <cellStyle name="Comma [0]" xfId="6" builtinId="6"/>
    <cellStyle name="Normal" xfId="0" builtinId="0"/>
    <cellStyle name="Normal 2" xfId="3"/>
    <cellStyle name="Normal 2 2" xfId="1"/>
    <cellStyle name="Normal 2 3" xfId="2"/>
    <cellStyle name="Normal 3" xfId="4"/>
    <cellStyle name="Percent" xfId="7" builtinId="5"/>
  </cellStyles>
  <dxfs count="1">
    <dxf>
      <font>
        <color rgb="FF9C0006"/>
      </font>
      <fill>
        <patternFill>
          <bgColor rgb="FFFFC7CE"/>
        </patternFill>
      </fill>
    </dxf>
  </dxfs>
  <tableStyles count="0" defaultTableStyle="TableStyleMedium9" defaultPivotStyle="PivotStyleLight16"/>
  <colors>
    <mruColors>
      <color rgb="FFFFFF00"/>
      <color rgb="FFF8F8F8"/>
      <color rgb="FFFF66FF"/>
      <color rgb="FF99FF33"/>
      <color rgb="FFFF99FF"/>
      <color rgb="FF336600"/>
      <color rgb="FF339933"/>
      <color rgb="FFCCFF99"/>
      <color rgb="FFCCFF3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177"/>
  <sheetViews>
    <sheetView rightToLeft="1" tabSelected="1" view="pageBreakPreview" zoomScale="40" zoomScaleNormal="48" zoomScaleSheetLayoutView="40" workbookViewId="0">
      <pane xSplit="5" ySplit="4" topLeftCell="F167" activePane="bottomRight" state="frozen"/>
      <selection pane="topRight" activeCell="F1" sqref="F1"/>
      <selection pane="bottomLeft" activeCell="A4" sqref="A4"/>
      <selection pane="bottomRight" activeCell="J174" sqref="J174"/>
    </sheetView>
  </sheetViews>
  <sheetFormatPr defaultColWidth="42.28515625" defaultRowHeight="47.25" x14ac:dyDescent="0.25"/>
  <cols>
    <col min="1" max="1" width="42.28515625" style="37" hidden="1" customWidth="1"/>
    <col min="2" max="2" width="34.28515625" style="37" hidden="1" customWidth="1"/>
    <col min="3" max="3" width="5.140625" style="36" hidden="1" customWidth="1"/>
    <col min="4" max="4" width="9.28515625" style="37" bestFit="1" customWidth="1"/>
    <col min="5" max="5" width="47.42578125" style="39" customWidth="1"/>
    <col min="6" max="6" width="40.5703125" style="39" customWidth="1"/>
    <col min="7" max="7" width="54.140625" style="40" customWidth="1"/>
    <col min="8" max="8" width="37" style="41" customWidth="1"/>
    <col min="9" max="9" width="51.5703125" style="38" customWidth="1"/>
    <col min="10" max="10" width="50.140625" style="72" customWidth="1"/>
    <col min="11" max="11" width="32" style="37" customWidth="1"/>
    <col min="12" max="12" width="47.5703125" style="185" customWidth="1"/>
    <col min="13" max="13" width="45.85546875" style="37" customWidth="1"/>
    <col min="14" max="14" width="50.140625" style="37" customWidth="1"/>
    <col min="15" max="15" width="46.85546875" style="42" customWidth="1"/>
    <col min="16" max="16" width="33" style="87" customWidth="1"/>
    <col min="17" max="17" width="32" style="87" customWidth="1"/>
    <col min="18" max="18" width="29.42578125" style="87" customWidth="1"/>
    <col min="19" max="19" width="31.5703125" style="43" customWidth="1"/>
    <col min="20" max="20" width="26.140625" style="43" customWidth="1"/>
    <col min="21" max="21" width="27.7109375" style="43" customWidth="1"/>
    <col min="22" max="22" width="25.85546875" style="37" customWidth="1"/>
    <col min="23" max="23" width="31.140625" style="37" customWidth="1"/>
    <col min="24" max="24" width="28" style="44" hidden="1" customWidth="1"/>
    <col min="25" max="25" width="27.7109375" style="59" hidden="1" customWidth="1"/>
    <col min="26" max="26" width="30.85546875" style="45" hidden="1" customWidth="1"/>
    <col min="27" max="27" width="36.5703125" style="61" hidden="1" customWidth="1"/>
    <col min="28" max="28" width="48.42578125" style="60" hidden="1" customWidth="1"/>
    <col min="29" max="29" width="35.140625" style="37" hidden="1" customWidth="1"/>
    <col min="30" max="30" width="23.42578125" style="37" hidden="1" customWidth="1"/>
    <col min="31" max="31" width="32.28515625" style="37" hidden="1" customWidth="1"/>
    <col min="32" max="34" width="42.28515625" style="231" hidden="1" customWidth="1"/>
    <col min="35" max="37" width="42.28515625" style="37" customWidth="1"/>
    <col min="38" max="16384" width="42.28515625" style="37"/>
  </cols>
  <sheetData>
    <row r="1" spans="1:36" s="6" customFormat="1" ht="78" x14ac:dyDescent="0.25">
      <c r="C1" s="140"/>
      <c r="D1" s="394" t="s">
        <v>387</v>
      </c>
      <c r="E1" s="394"/>
      <c r="F1" s="394"/>
      <c r="G1" s="394"/>
      <c r="H1" s="394"/>
      <c r="I1" s="394"/>
      <c r="J1" s="394"/>
      <c r="K1" s="394"/>
      <c r="L1" s="208" t="s">
        <v>598</v>
      </c>
      <c r="M1" s="209" t="s">
        <v>313</v>
      </c>
      <c r="N1" s="210"/>
      <c r="O1" s="138"/>
      <c r="P1" s="139"/>
      <c r="Q1" s="139"/>
      <c r="R1" s="139"/>
      <c r="S1" s="138"/>
      <c r="T1" s="138"/>
      <c r="U1" s="138"/>
      <c r="V1" s="138"/>
      <c r="W1" s="138"/>
      <c r="X1" s="136"/>
      <c r="Y1" s="88"/>
      <c r="Z1" s="75"/>
      <c r="AA1" s="76"/>
      <c r="AB1" s="77"/>
      <c r="AF1" s="227"/>
      <c r="AG1" s="227"/>
      <c r="AH1" s="227"/>
    </row>
    <row r="2" spans="1:36" s="6" customFormat="1" ht="59.25" x14ac:dyDescent="0.25">
      <c r="C2" s="140"/>
      <c r="D2" s="179"/>
      <c r="E2" s="179"/>
      <c r="F2" s="179"/>
      <c r="G2" s="179"/>
      <c r="H2" s="179"/>
      <c r="I2" s="179"/>
      <c r="J2" s="179"/>
      <c r="K2" s="179"/>
      <c r="L2" s="180"/>
      <c r="M2" s="178"/>
      <c r="N2" s="138"/>
      <c r="O2" s="138"/>
      <c r="P2" s="139"/>
      <c r="Q2" s="139"/>
      <c r="R2" s="139"/>
      <c r="S2" s="138"/>
      <c r="T2" s="138"/>
      <c r="U2" s="138"/>
      <c r="V2" s="138"/>
      <c r="W2" s="138"/>
      <c r="X2" s="136"/>
      <c r="Y2" s="88"/>
      <c r="Z2" s="75"/>
      <c r="AA2" s="76"/>
      <c r="AB2" s="77"/>
      <c r="AF2" s="227"/>
      <c r="AG2" s="227"/>
      <c r="AH2" s="227"/>
    </row>
    <row r="3" spans="1:36" s="58" customFormat="1" ht="47.25" customHeight="1" x14ac:dyDescent="0.25">
      <c r="C3" s="401" t="s">
        <v>162</v>
      </c>
      <c r="D3" s="395" t="s">
        <v>48</v>
      </c>
      <c r="E3" s="396" t="s">
        <v>1</v>
      </c>
      <c r="F3" s="396" t="s">
        <v>2</v>
      </c>
      <c r="G3" s="399" t="s">
        <v>3</v>
      </c>
      <c r="H3" s="397" t="s">
        <v>340</v>
      </c>
      <c r="I3" s="150" t="s">
        <v>258</v>
      </c>
      <c r="J3" s="151" t="s">
        <v>258</v>
      </c>
      <c r="K3" s="398" t="s">
        <v>4</v>
      </c>
      <c r="L3" s="406" t="s">
        <v>581</v>
      </c>
      <c r="M3" s="396" t="s">
        <v>6</v>
      </c>
      <c r="N3" s="396" t="s">
        <v>7</v>
      </c>
      <c r="O3" s="396" t="s">
        <v>8</v>
      </c>
      <c r="P3" s="405" t="s">
        <v>9</v>
      </c>
      <c r="Q3" s="405" t="s">
        <v>42</v>
      </c>
      <c r="R3" s="405" t="s">
        <v>240</v>
      </c>
      <c r="S3" s="404" t="s">
        <v>10</v>
      </c>
      <c r="T3" s="404" t="s">
        <v>11</v>
      </c>
      <c r="U3" s="404" t="s">
        <v>12</v>
      </c>
      <c r="V3" s="404" t="s">
        <v>13</v>
      </c>
      <c r="W3" s="404" t="s">
        <v>14</v>
      </c>
      <c r="X3" s="78"/>
      <c r="Y3" s="79"/>
      <c r="Z3" s="80"/>
      <c r="AA3" s="81"/>
      <c r="AB3" s="77"/>
      <c r="AF3" s="228"/>
      <c r="AG3" s="228"/>
      <c r="AH3" s="228"/>
    </row>
    <row r="4" spans="1:36" s="7" customFormat="1" ht="47.25" customHeight="1" x14ac:dyDescent="0.25">
      <c r="C4" s="402"/>
      <c r="D4" s="395"/>
      <c r="E4" s="396"/>
      <c r="F4" s="396"/>
      <c r="G4" s="400"/>
      <c r="H4" s="396"/>
      <c r="I4" s="149" t="s">
        <v>353</v>
      </c>
      <c r="J4" s="137" t="s">
        <v>598</v>
      </c>
      <c r="K4" s="396"/>
      <c r="L4" s="406"/>
      <c r="M4" s="396"/>
      <c r="N4" s="396"/>
      <c r="O4" s="396"/>
      <c r="P4" s="405"/>
      <c r="Q4" s="405"/>
      <c r="R4" s="405"/>
      <c r="S4" s="404"/>
      <c r="T4" s="404"/>
      <c r="U4" s="404"/>
      <c r="V4" s="404"/>
      <c r="W4" s="404"/>
      <c r="X4" s="73" t="s">
        <v>185</v>
      </c>
      <c r="Y4" s="74" t="s">
        <v>186</v>
      </c>
      <c r="Z4" s="73" t="s">
        <v>231</v>
      </c>
      <c r="AA4" s="82" t="s">
        <v>266</v>
      </c>
      <c r="AB4" s="77" t="s">
        <v>267</v>
      </c>
      <c r="AC4" s="77" t="s">
        <v>288</v>
      </c>
      <c r="AD4" s="77" t="s">
        <v>306</v>
      </c>
      <c r="AE4" s="77" t="s">
        <v>307</v>
      </c>
      <c r="AF4" s="229" t="s">
        <v>335</v>
      </c>
      <c r="AG4" s="229" t="s">
        <v>336</v>
      </c>
      <c r="AH4" s="229" t="s">
        <v>337</v>
      </c>
    </row>
    <row r="5" spans="1:36" s="5" customFormat="1" x14ac:dyDescent="1.25">
      <c r="A5" s="83">
        <v>7</v>
      </c>
      <c r="B5" s="68">
        <v>10581</v>
      </c>
      <c r="C5" s="83">
        <v>7</v>
      </c>
      <c r="D5" s="16">
        <v>1</v>
      </c>
      <c r="E5" s="68" t="s">
        <v>418</v>
      </c>
      <c r="F5" s="10" t="s">
        <v>15</v>
      </c>
      <c r="G5" s="10" t="s">
        <v>322</v>
      </c>
      <c r="H5" s="11">
        <v>17</v>
      </c>
      <c r="I5" s="12">
        <v>10473187.797747999</v>
      </c>
      <c r="J5" s="12">
        <v>16756307.301031001</v>
      </c>
      <c r="K5" s="12" t="s">
        <v>72</v>
      </c>
      <c r="L5" s="181">
        <v>153.9</v>
      </c>
      <c r="M5" s="54">
        <v>16671456</v>
      </c>
      <c r="N5" s="54">
        <v>20000000</v>
      </c>
      <c r="O5" s="54">
        <v>1005089</v>
      </c>
      <c r="P5" s="214">
        <v>2.79</v>
      </c>
      <c r="Q5" s="214">
        <v>6.87</v>
      </c>
      <c r="R5" s="214">
        <v>23.06</v>
      </c>
      <c r="S5" s="53">
        <v>6550</v>
      </c>
      <c r="T5" s="53">
        <v>75</v>
      </c>
      <c r="U5" s="53">
        <v>44</v>
      </c>
      <c r="V5" s="53">
        <v>25</v>
      </c>
      <c r="W5" s="12">
        <f>S5+U5</f>
        <v>6594</v>
      </c>
      <c r="X5" s="84">
        <f t="shared" ref="X5:X36" si="0">T5*J5/$J$85</f>
        <v>0.68567143498069527</v>
      </c>
      <c r="Y5" s="85">
        <f t="shared" ref="Y5:Y36" si="1">T5*J5/$J$174</f>
        <v>0.64486653938742566</v>
      </c>
      <c r="Z5" s="86">
        <v>10581</v>
      </c>
      <c r="AA5" s="77">
        <f t="shared" ref="AA5:AA37" si="2">IF(M5&gt;N5,1,0)</f>
        <v>0</v>
      </c>
      <c r="AB5" s="77">
        <f>IF(W5=0,1,0)</f>
        <v>0</v>
      </c>
      <c r="AC5" s="161">
        <f>IF((T5+V5)=100,0,1)</f>
        <v>0</v>
      </c>
      <c r="AD5" s="161">
        <f t="shared" ref="AD5:AD37" si="3">IF(J5=0,1,0)</f>
        <v>0</v>
      </c>
      <c r="AE5" s="161">
        <f t="shared" ref="AE5:AE37" si="4">IF(M5=0,1,0)</f>
        <v>0</v>
      </c>
      <c r="AF5" s="230">
        <f t="shared" ref="AF5:AF68" si="5">$J5/$J$85*P5</f>
        <v>2.5506977381281864E-2</v>
      </c>
      <c r="AG5" s="230">
        <f t="shared" ref="AG5:AG68" si="6">$J5/$J$85*Q5</f>
        <v>6.2807503444231694E-2</v>
      </c>
      <c r="AH5" s="230">
        <f t="shared" ref="AH5:AH68" si="7">$J5/$J$85*R5</f>
        <v>0.21082111054206443</v>
      </c>
      <c r="AJ5" s="390"/>
    </row>
    <row r="6" spans="1:36" s="8" customFormat="1" x14ac:dyDescent="1.25">
      <c r="A6" s="224">
        <v>11</v>
      </c>
      <c r="B6" s="68">
        <v>10639</v>
      </c>
      <c r="C6" s="224">
        <v>11</v>
      </c>
      <c r="D6" s="19">
        <v>2</v>
      </c>
      <c r="E6" s="69" t="s">
        <v>419</v>
      </c>
      <c r="F6" s="20" t="s">
        <v>17</v>
      </c>
      <c r="G6" s="20" t="s">
        <v>276</v>
      </c>
      <c r="H6" s="21">
        <v>15</v>
      </c>
      <c r="I6" s="18">
        <v>20149758.992051002</v>
      </c>
      <c r="J6" s="18">
        <v>22298498.902736001</v>
      </c>
      <c r="K6" s="18" t="s">
        <v>73</v>
      </c>
      <c r="L6" s="182">
        <v>134.93333333333334</v>
      </c>
      <c r="M6" s="56">
        <v>22251720</v>
      </c>
      <c r="N6" s="55">
        <v>40000000</v>
      </c>
      <c r="O6" s="56">
        <v>1002102</v>
      </c>
      <c r="P6" s="225">
        <v>1.73</v>
      </c>
      <c r="Q6" s="225">
        <v>5.09</v>
      </c>
      <c r="R6" s="225">
        <v>20.47</v>
      </c>
      <c r="S6" s="226">
        <v>28041</v>
      </c>
      <c r="T6" s="226">
        <v>93</v>
      </c>
      <c r="U6" s="226">
        <v>51</v>
      </c>
      <c r="V6" s="226">
        <v>7</v>
      </c>
      <c r="W6" s="18">
        <f t="shared" ref="W6:W69" si="8">S6+U6</f>
        <v>28092</v>
      </c>
      <c r="X6" s="84">
        <f t="shared" si="0"/>
        <v>1.1314491849359314</v>
      </c>
      <c r="Y6" s="85">
        <f t="shared" si="1"/>
        <v>1.0641156728410304</v>
      </c>
      <c r="Z6" s="86">
        <v>10639</v>
      </c>
      <c r="AA6" s="77">
        <f t="shared" si="2"/>
        <v>0</v>
      </c>
      <c r="AB6" s="77">
        <f t="shared" ref="AB6:AB69" si="9">IF(W6=0,1,0)</f>
        <v>0</v>
      </c>
      <c r="AC6" s="161">
        <f t="shared" ref="AC6:AC69" si="10">IF((T6+V6)=100,0,1)</f>
        <v>0</v>
      </c>
      <c r="AD6" s="161">
        <f t="shared" si="3"/>
        <v>0</v>
      </c>
      <c r="AE6" s="161">
        <f t="shared" si="4"/>
        <v>0</v>
      </c>
      <c r="AF6" s="230">
        <f t="shared" si="5"/>
        <v>2.1047388063861951E-2</v>
      </c>
      <c r="AG6" s="230">
        <f t="shared" si="6"/>
        <v>6.1925552164773016E-2</v>
      </c>
      <c r="AH6" s="230">
        <f t="shared" si="7"/>
        <v>0.24904048188858618</v>
      </c>
      <c r="AJ6" s="390"/>
    </row>
    <row r="7" spans="1:36" s="5" customFormat="1" x14ac:dyDescent="1.25">
      <c r="A7" s="83">
        <v>53</v>
      </c>
      <c r="B7" s="68">
        <v>10720</v>
      </c>
      <c r="C7" s="83">
        <v>53</v>
      </c>
      <c r="D7" s="16">
        <v>3</v>
      </c>
      <c r="E7" s="68" t="s">
        <v>420</v>
      </c>
      <c r="F7" s="10" t="s">
        <v>31</v>
      </c>
      <c r="G7" s="10" t="s">
        <v>322</v>
      </c>
      <c r="H7" s="11" t="s">
        <v>24</v>
      </c>
      <c r="I7" s="12">
        <v>131023.93539100001</v>
      </c>
      <c r="J7" s="12">
        <v>3571196.860442</v>
      </c>
      <c r="K7" s="12" t="s">
        <v>123</v>
      </c>
      <c r="L7" s="181">
        <v>130</v>
      </c>
      <c r="M7" s="54">
        <v>2927033</v>
      </c>
      <c r="N7" s="54">
        <v>3000000</v>
      </c>
      <c r="O7" s="54">
        <v>1220074</v>
      </c>
      <c r="P7" s="214">
        <v>4.54</v>
      </c>
      <c r="Q7" s="214">
        <v>15.65</v>
      </c>
      <c r="R7" s="214">
        <v>0</v>
      </c>
      <c r="S7" s="53">
        <v>1297</v>
      </c>
      <c r="T7" s="53">
        <v>53</v>
      </c>
      <c r="U7" s="53">
        <v>23</v>
      </c>
      <c r="V7" s="53">
        <v>47</v>
      </c>
      <c r="W7" s="12">
        <f t="shared" si="8"/>
        <v>1320</v>
      </c>
      <c r="X7" s="84">
        <f t="shared" si="0"/>
        <v>0.10326808844062299</v>
      </c>
      <c r="Y7" s="85">
        <f t="shared" si="1"/>
        <v>9.71225158646635E-2</v>
      </c>
      <c r="Z7" s="86">
        <v>10720</v>
      </c>
      <c r="AA7" s="77">
        <f t="shared" si="2"/>
        <v>0</v>
      </c>
      <c r="AB7" s="77">
        <f t="shared" si="9"/>
        <v>0</v>
      </c>
      <c r="AC7" s="161">
        <f t="shared" si="10"/>
        <v>0</v>
      </c>
      <c r="AD7" s="161">
        <f t="shared" si="3"/>
        <v>0</v>
      </c>
      <c r="AE7" s="161">
        <f t="shared" si="4"/>
        <v>0</v>
      </c>
      <c r="AF7" s="230">
        <f t="shared" si="5"/>
        <v>8.8459834249137431E-3</v>
      </c>
      <c r="AG7" s="230">
        <f t="shared" si="6"/>
        <v>3.0493312907466978E-2</v>
      </c>
      <c r="AH7" s="230">
        <f t="shared" si="7"/>
        <v>0</v>
      </c>
      <c r="AJ7" s="390"/>
    </row>
    <row r="8" spans="1:36" s="8" customFormat="1" x14ac:dyDescent="1.25">
      <c r="A8" s="224">
        <v>6</v>
      </c>
      <c r="B8" s="68">
        <v>10748</v>
      </c>
      <c r="C8" s="224">
        <v>6</v>
      </c>
      <c r="D8" s="19">
        <v>4</v>
      </c>
      <c r="E8" s="69" t="s">
        <v>421</v>
      </c>
      <c r="F8" s="20" t="s">
        <v>17</v>
      </c>
      <c r="G8" s="20" t="s">
        <v>276</v>
      </c>
      <c r="H8" s="21">
        <v>15</v>
      </c>
      <c r="I8" s="18">
        <v>1414881.6492630001</v>
      </c>
      <c r="J8" s="18">
        <v>3667438.072309</v>
      </c>
      <c r="K8" s="18" t="s">
        <v>74</v>
      </c>
      <c r="L8" s="182">
        <v>123.5</v>
      </c>
      <c r="M8" s="56">
        <v>3639657</v>
      </c>
      <c r="N8" s="55">
        <v>5000000</v>
      </c>
      <c r="O8" s="56">
        <v>1007632</v>
      </c>
      <c r="P8" s="225">
        <v>1.86</v>
      </c>
      <c r="Q8" s="225">
        <v>5.25</v>
      </c>
      <c r="R8" s="225">
        <v>20.09</v>
      </c>
      <c r="S8" s="226">
        <v>2402</v>
      </c>
      <c r="T8" s="226">
        <v>79</v>
      </c>
      <c r="U8" s="226">
        <v>11</v>
      </c>
      <c r="V8" s="226">
        <v>21</v>
      </c>
      <c r="W8" s="18">
        <f t="shared" si="8"/>
        <v>2413</v>
      </c>
      <c r="X8" s="84">
        <f t="shared" si="0"/>
        <v>0.15807615282990151</v>
      </c>
      <c r="Y8" s="85">
        <f t="shared" si="1"/>
        <v>0.14866890530151136</v>
      </c>
      <c r="Z8" s="86">
        <v>10748</v>
      </c>
      <c r="AA8" s="77">
        <f t="shared" si="2"/>
        <v>0</v>
      </c>
      <c r="AB8" s="77">
        <f t="shared" si="9"/>
        <v>0</v>
      </c>
      <c r="AC8" s="161">
        <f t="shared" si="10"/>
        <v>0</v>
      </c>
      <c r="AD8" s="161">
        <f t="shared" si="3"/>
        <v>0</v>
      </c>
      <c r="AE8" s="161">
        <f t="shared" si="4"/>
        <v>0</v>
      </c>
      <c r="AF8" s="230">
        <f t="shared" si="5"/>
        <v>3.7217929653622383E-3</v>
      </c>
      <c r="AG8" s="230">
        <f t="shared" si="6"/>
        <v>1.0505060789328897E-2</v>
      </c>
      <c r="AH8" s="230">
        <f t="shared" si="7"/>
        <v>4.0199365953831917E-2</v>
      </c>
      <c r="AJ8" s="390"/>
    </row>
    <row r="9" spans="1:36" s="5" customFormat="1" x14ac:dyDescent="1.25">
      <c r="A9" s="83">
        <v>56</v>
      </c>
      <c r="B9" s="68">
        <v>10766</v>
      </c>
      <c r="C9" s="83">
        <v>56</v>
      </c>
      <c r="D9" s="16">
        <v>5</v>
      </c>
      <c r="E9" s="68" t="s">
        <v>422</v>
      </c>
      <c r="F9" s="10" t="s">
        <v>309</v>
      </c>
      <c r="G9" s="10" t="s">
        <v>276</v>
      </c>
      <c r="H9" s="11">
        <v>15</v>
      </c>
      <c r="I9" s="12">
        <v>235425.18440299999</v>
      </c>
      <c r="J9" s="12">
        <v>9345656.3589069992</v>
      </c>
      <c r="K9" s="12" t="s">
        <v>127</v>
      </c>
      <c r="L9" s="181">
        <v>121.66666666666667</v>
      </c>
      <c r="M9" s="54">
        <v>9288521</v>
      </c>
      <c r="N9" s="54">
        <v>10000000</v>
      </c>
      <c r="O9" s="54">
        <v>1006151</v>
      </c>
      <c r="P9" s="214">
        <v>1.8</v>
      </c>
      <c r="Q9" s="214">
        <v>5.0599999999999996</v>
      </c>
      <c r="R9" s="214">
        <v>28.45</v>
      </c>
      <c r="S9" s="53">
        <v>5626</v>
      </c>
      <c r="T9" s="53">
        <v>93</v>
      </c>
      <c r="U9" s="53">
        <v>12</v>
      </c>
      <c r="V9" s="53">
        <v>7</v>
      </c>
      <c r="W9" s="12">
        <f t="shared" si="8"/>
        <v>5638</v>
      </c>
      <c r="X9" s="84">
        <f t="shared" si="0"/>
        <v>0.4742083902642969</v>
      </c>
      <c r="Y9" s="85">
        <f t="shared" si="1"/>
        <v>0.44598784195644464</v>
      </c>
      <c r="Z9" s="86">
        <v>10766</v>
      </c>
      <c r="AA9" s="77">
        <f t="shared" si="2"/>
        <v>0</v>
      </c>
      <c r="AB9" s="77">
        <f>IF(W9=0,1,0)</f>
        <v>0</v>
      </c>
      <c r="AC9" s="161">
        <f>IF((T9+V9)=100,0,1)</f>
        <v>0</v>
      </c>
      <c r="AD9" s="161">
        <f t="shared" si="3"/>
        <v>0</v>
      </c>
      <c r="AE9" s="161">
        <f t="shared" si="4"/>
        <v>0</v>
      </c>
      <c r="AF9" s="230">
        <f t="shared" si="5"/>
        <v>9.1782269083412298E-3</v>
      </c>
      <c r="AG9" s="230">
        <f t="shared" si="6"/>
        <v>2.580101564233701E-2</v>
      </c>
      <c r="AH9" s="230">
        <f t="shared" si="7"/>
        <v>0.14506697530128221</v>
      </c>
      <c r="AJ9" s="390"/>
    </row>
    <row r="10" spans="1:36" s="8" customFormat="1" x14ac:dyDescent="1.25">
      <c r="A10" s="224">
        <v>5</v>
      </c>
      <c r="B10" s="68">
        <v>10765</v>
      </c>
      <c r="C10" s="224">
        <v>5</v>
      </c>
      <c r="D10" s="19">
        <v>6</v>
      </c>
      <c r="E10" s="69" t="s">
        <v>423</v>
      </c>
      <c r="F10" s="20" t="s">
        <v>17</v>
      </c>
      <c r="G10" s="20" t="s">
        <v>276</v>
      </c>
      <c r="H10" s="21">
        <v>16</v>
      </c>
      <c r="I10" s="18">
        <v>93172926.748106003</v>
      </c>
      <c r="J10" s="18">
        <v>96540055.839932993</v>
      </c>
      <c r="K10" s="18" t="s">
        <v>75</v>
      </c>
      <c r="L10" s="182">
        <v>121.33333333333333</v>
      </c>
      <c r="M10" s="56">
        <v>95810204</v>
      </c>
      <c r="N10" s="55">
        <v>100000000</v>
      </c>
      <c r="O10" s="56">
        <v>1007617</v>
      </c>
      <c r="P10" s="225">
        <v>1.74</v>
      </c>
      <c r="Q10" s="225">
        <v>5.01</v>
      </c>
      <c r="R10" s="225">
        <v>20.39</v>
      </c>
      <c r="S10" s="226">
        <v>76926</v>
      </c>
      <c r="T10" s="226">
        <v>95</v>
      </c>
      <c r="U10" s="226">
        <v>170</v>
      </c>
      <c r="V10" s="226">
        <v>5</v>
      </c>
      <c r="W10" s="18">
        <f t="shared" si="8"/>
        <v>77096</v>
      </c>
      <c r="X10" s="84">
        <f t="shared" si="0"/>
        <v>5.0038885505495498</v>
      </c>
      <c r="Y10" s="85">
        <f t="shared" si="1"/>
        <v>4.706102848172609</v>
      </c>
      <c r="Z10" s="86">
        <v>10765</v>
      </c>
      <c r="AA10" s="77">
        <f t="shared" si="2"/>
        <v>0</v>
      </c>
      <c r="AB10" s="77">
        <f t="shared" si="9"/>
        <v>0</v>
      </c>
      <c r="AC10" s="161">
        <f t="shared" si="10"/>
        <v>0</v>
      </c>
      <c r="AD10" s="161">
        <f t="shared" si="3"/>
        <v>0</v>
      </c>
      <c r="AE10" s="161">
        <f t="shared" si="4"/>
        <v>0</v>
      </c>
      <c r="AF10" s="230">
        <f t="shared" si="5"/>
        <v>9.1650169241644389E-2</v>
      </c>
      <c r="AG10" s="230">
        <f t="shared" si="6"/>
        <v>0.26388928040266574</v>
      </c>
      <c r="AH10" s="230">
        <f t="shared" si="7"/>
        <v>1.0739925004811088</v>
      </c>
      <c r="AJ10" s="390"/>
    </row>
    <row r="11" spans="1:36" s="5" customFormat="1" x14ac:dyDescent="1.25">
      <c r="A11" s="83">
        <v>2</v>
      </c>
      <c r="B11" s="68">
        <v>10778</v>
      </c>
      <c r="C11" s="83">
        <v>2</v>
      </c>
      <c r="D11" s="16">
        <v>7</v>
      </c>
      <c r="E11" s="68" t="s">
        <v>424</v>
      </c>
      <c r="F11" s="10" t="s">
        <v>16</v>
      </c>
      <c r="G11" s="10" t="s">
        <v>276</v>
      </c>
      <c r="H11" s="11">
        <v>20</v>
      </c>
      <c r="I11" s="12">
        <v>2723227.4932800001</v>
      </c>
      <c r="J11" s="12">
        <v>1572020.9364199999</v>
      </c>
      <c r="K11" s="12" t="s">
        <v>76</v>
      </c>
      <c r="L11" s="181">
        <v>119.56666666666666</v>
      </c>
      <c r="M11" s="54">
        <v>1552874</v>
      </c>
      <c r="N11" s="54">
        <v>5000000</v>
      </c>
      <c r="O11" s="54">
        <v>1012330</v>
      </c>
      <c r="P11" s="214">
        <v>1.7</v>
      </c>
      <c r="Q11" s="214">
        <v>5.22</v>
      </c>
      <c r="R11" s="214">
        <v>21.49</v>
      </c>
      <c r="S11" s="53">
        <v>453</v>
      </c>
      <c r="T11" s="53">
        <v>46</v>
      </c>
      <c r="U11" s="53">
        <v>9</v>
      </c>
      <c r="V11" s="53">
        <v>54</v>
      </c>
      <c r="W11" s="12">
        <f t="shared" si="8"/>
        <v>462</v>
      </c>
      <c r="X11" s="84">
        <f t="shared" si="0"/>
        <v>3.9454144853271575E-2</v>
      </c>
      <c r="Y11" s="85">
        <f t="shared" si="1"/>
        <v>3.710619483037933E-2</v>
      </c>
      <c r="Z11" s="86">
        <v>10778</v>
      </c>
      <c r="AA11" s="77">
        <f t="shared" si="2"/>
        <v>0</v>
      </c>
      <c r="AB11" s="77">
        <f t="shared" si="9"/>
        <v>0</v>
      </c>
      <c r="AC11" s="161">
        <f t="shared" si="10"/>
        <v>0</v>
      </c>
      <c r="AD11" s="161">
        <f t="shared" si="3"/>
        <v>0</v>
      </c>
      <c r="AE11" s="161">
        <f t="shared" si="4"/>
        <v>0</v>
      </c>
      <c r="AF11" s="230">
        <f t="shared" si="5"/>
        <v>1.4580879619687324E-3</v>
      </c>
      <c r="AG11" s="230">
        <f t="shared" si="6"/>
        <v>4.4771877420451663E-3</v>
      </c>
      <c r="AH11" s="230">
        <f t="shared" si="7"/>
        <v>1.843194723688709E-2</v>
      </c>
      <c r="AJ11" s="390"/>
    </row>
    <row r="12" spans="1:36" s="8" customFormat="1" x14ac:dyDescent="1.25">
      <c r="A12" s="224">
        <v>42</v>
      </c>
      <c r="B12" s="68">
        <v>10784</v>
      </c>
      <c r="C12" s="224">
        <v>42</v>
      </c>
      <c r="D12" s="19">
        <v>8</v>
      </c>
      <c r="E12" s="69" t="s">
        <v>425</v>
      </c>
      <c r="F12" s="20" t="s">
        <v>326</v>
      </c>
      <c r="G12" s="20" t="s">
        <v>276</v>
      </c>
      <c r="H12" s="21">
        <v>17</v>
      </c>
      <c r="I12" s="18">
        <v>4478783.9767690003</v>
      </c>
      <c r="J12" s="18">
        <v>11440941.593674</v>
      </c>
      <c r="K12" s="18" t="s">
        <v>130</v>
      </c>
      <c r="L12" s="182">
        <v>117.46666666666667</v>
      </c>
      <c r="M12" s="56">
        <v>11343646</v>
      </c>
      <c r="N12" s="55">
        <v>15000000</v>
      </c>
      <c r="O12" s="56">
        <v>1008577</v>
      </c>
      <c r="P12" s="225">
        <v>1.89</v>
      </c>
      <c r="Q12" s="225">
        <v>6.76</v>
      </c>
      <c r="R12" s="225">
        <v>23.9</v>
      </c>
      <c r="S12" s="226">
        <v>10976</v>
      </c>
      <c r="T12" s="226">
        <v>81</v>
      </c>
      <c r="U12" s="226">
        <v>24</v>
      </c>
      <c r="V12" s="226">
        <v>19</v>
      </c>
      <c r="W12" s="18">
        <f t="shared" si="8"/>
        <v>11000</v>
      </c>
      <c r="X12" s="84">
        <f t="shared" si="0"/>
        <v>0.50561885951737484</v>
      </c>
      <c r="Y12" s="85">
        <f t="shared" si="1"/>
        <v>0.4755290472253178</v>
      </c>
      <c r="Z12" s="86">
        <v>10784</v>
      </c>
      <c r="AA12" s="77">
        <f t="shared" si="2"/>
        <v>0</v>
      </c>
      <c r="AB12" s="77">
        <f t="shared" si="9"/>
        <v>0</v>
      </c>
      <c r="AC12" s="161">
        <f t="shared" si="10"/>
        <v>0</v>
      </c>
      <c r="AD12" s="161">
        <f t="shared" si="3"/>
        <v>0</v>
      </c>
      <c r="AE12" s="161">
        <f t="shared" si="4"/>
        <v>0</v>
      </c>
      <c r="AF12" s="230">
        <f t="shared" si="5"/>
        <v>1.1797773388738747E-2</v>
      </c>
      <c r="AG12" s="230">
        <f t="shared" si="6"/>
        <v>4.2197327041203138E-2</v>
      </c>
      <c r="AH12" s="230">
        <f t="shared" si="7"/>
        <v>0.14918877459833654</v>
      </c>
      <c r="AJ12" s="390"/>
    </row>
    <row r="13" spans="1:36" s="5" customFormat="1" x14ac:dyDescent="1.25">
      <c r="A13" s="83">
        <v>1</v>
      </c>
      <c r="B13" s="68">
        <v>10837</v>
      </c>
      <c r="C13" s="83">
        <v>1</v>
      </c>
      <c r="D13" s="16">
        <v>9</v>
      </c>
      <c r="E13" s="68" t="s">
        <v>426</v>
      </c>
      <c r="F13" s="10" t="s">
        <v>18</v>
      </c>
      <c r="G13" s="10" t="s">
        <v>276</v>
      </c>
      <c r="H13" s="11">
        <v>16</v>
      </c>
      <c r="I13" s="12">
        <v>163188817.431317</v>
      </c>
      <c r="J13" s="12">
        <v>61110018.354673997</v>
      </c>
      <c r="K13" s="12" t="s">
        <v>77</v>
      </c>
      <c r="L13" s="181">
        <v>109.2</v>
      </c>
      <c r="M13" s="54">
        <v>56534485</v>
      </c>
      <c r="N13" s="54">
        <v>200000000</v>
      </c>
      <c r="O13" s="54">
        <v>1080933</v>
      </c>
      <c r="P13" s="214">
        <v>2.71</v>
      </c>
      <c r="Q13" s="214">
        <v>10.14</v>
      </c>
      <c r="R13" s="214">
        <v>26.09</v>
      </c>
      <c r="S13" s="53">
        <v>124455</v>
      </c>
      <c r="T13" s="53">
        <v>92</v>
      </c>
      <c r="U13" s="53">
        <v>412</v>
      </c>
      <c r="V13" s="53">
        <v>8</v>
      </c>
      <c r="W13" s="12">
        <f t="shared" si="8"/>
        <v>124867</v>
      </c>
      <c r="X13" s="84">
        <f t="shared" si="0"/>
        <v>3.0674445362567737</v>
      </c>
      <c r="Y13" s="85">
        <f t="shared" si="1"/>
        <v>2.8848982791801214</v>
      </c>
      <c r="Z13" s="86">
        <v>10837</v>
      </c>
      <c r="AA13" s="77">
        <f t="shared" si="2"/>
        <v>0</v>
      </c>
      <c r="AB13" s="77">
        <f t="shared" si="9"/>
        <v>0</v>
      </c>
      <c r="AC13" s="161">
        <f t="shared" si="10"/>
        <v>0</v>
      </c>
      <c r="AD13" s="161">
        <f t="shared" si="3"/>
        <v>0</v>
      </c>
      <c r="AE13" s="161">
        <f t="shared" si="4"/>
        <v>0</v>
      </c>
      <c r="AF13" s="230">
        <f t="shared" si="5"/>
        <v>9.0356246665824536E-2</v>
      </c>
      <c r="AG13" s="230">
        <f t="shared" si="6"/>
        <v>0.3380857347569966</v>
      </c>
      <c r="AH13" s="230">
        <f t="shared" si="7"/>
        <v>0.86988726033629593</v>
      </c>
      <c r="AJ13" s="390"/>
    </row>
    <row r="14" spans="1:36" s="8" customFormat="1" x14ac:dyDescent="1.25">
      <c r="A14" s="224">
        <v>3</v>
      </c>
      <c r="B14" s="68">
        <v>10845</v>
      </c>
      <c r="C14" s="224">
        <v>3</v>
      </c>
      <c r="D14" s="19">
        <v>10</v>
      </c>
      <c r="E14" s="69" t="s">
        <v>427</v>
      </c>
      <c r="F14" s="20" t="s">
        <v>15</v>
      </c>
      <c r="G14" s="20" t="s">
        <v>276</v>
      </c>
      <c r="H14" s="21">
        <v>17</v>
      </c>
      <c r="I14" s="18">
        <v>11047076.109066</v>
      </c>
      <c r="J14" s="18">
        <v>14609445.054329</v>
      </c>
      <c r="K14" s="18" t="s">
        <v>78</v>
      </c>
      <c r="L14" s="182">
        <v>108.6</v>
      </c>
      <c r="M14" s="56">
        <v>14609443</v>
      </c>
      <c r="N14" s="55">
        <v>15000000</v>
      </c>
      <c r="O14" s="56">
        <v>1026007</v>
      </c>
      <c r="P14" s="225">
        <v>2.65</v>
      </c>
      <c r="Q14" s="225">
        <v>6.72</v>
      </c>
      <c r="R14" s="225">
        <v>22.97</v>
      </c>
      <c r="S14" s="226">
        <v>5538</v>
      </c>
      <c r="T14" s="226">
        <v>75</v>
      </c>
      <c r="U14" s="226">
        <v>37</v>
      </c>
      <c r="V14" s="226">
        <v>25</v>
      </c>
      <c r="W14" s="18">
        <f t="shared" si="8"/>
        <v>5575</v>
      </c>
      <c r="X14" s="84">
        <f t="shared" si="0"/>
        <v>0.5978214038875399</v>
      </c>
      <c r="Y14" s="85">
        <f t="shared" si="1"/>
        <v>0.56224453904448324</v>
      </c>
      <c r="Z14" s="86">
        <v>10845</v>
      </c>
      <c r="AA14" s="77">
        <f t="shared" si="2"/>
        <v>0</v>
      </c>
      <c r="AB14" s="77">
        <f t="shared" si="9"/>
        <v>0</v>
      </c>
      <c r="AC14" s="161">
        <f t="shared" si="10"/>
        <v>0</v>
      </c>
      <c r="AD14" s="161">
        <f t="shared" si="3"/>
        <v>0</v>
      </c>
      <c r="AE14" s="161">
        <f t="shared" si="4"/>
        <v>0</v>
      </c>
      <c r="AF14" s="230">
        <f t="shared" si="5"/>
        <v>2.1123022937359744E-2</v>
      </c>
      <c r="AG14" s="230">
        <f t="shared" si="6"/>
        <v>5.356479778832357E-2</v>
      </c>
      <c r="AH14" s="230">
        <f t="shared" si="7"/>
        <v>0.18309276863062388</v>
      </c>
      <c r="AJ14" s="390"/>
    </row>
    <row r="15" spans="1:36" s="5" customFormat="1" x14ac:dyDescent="1.25">
      <c r="A15" s="83">
        <v>16</v>
      </c>
      <c r="B15" s="68">
        <v>10883</v>
      </c>
      <c r="C15" s="83">
        <v>16</v>
      </c>
      <c r="D15" s="16">
        <v>11</v>
      </c>
      <c r="E15" s="68" t="s">
        <v>428</v>
      </c>
      <c r="F15" s="10" t="s">
        <v>295</v>
      </c>
      <c r="G15" s="10" t="s">
        <v>276</v>
      </c>
      <c r="H15" s="11">
        <v>20</v>
      </c>
      <c r="I15" s="12">
        <v>11402363.9154</v>
      </c>
      <c r="J15" s="12">
        <v>23214739.726227999</v>
      </c>
      <c r="K15" s="12" t="s">
        <v>79</v>
      </c>
      <c r="L15" s="181">
        <v>105.06666666666666</v>
      </c>
      <c r="M15" s="54">
        <v>23163817</v>
      </c>
      <c r="N15" s="54">
        <v>25000000</v>
      </c>
      <c r="O15" s="54">
        <v>1002198</v>
      </c>
      <c r="P15" s="214">
        <v>1.78</v>
      </c>
      <c r="Q15" s="214">
        <v>5.14</v>
      </c>
      <c r="R15" s="214">
        <v>21.35</v>
      </c>
      <c r="S15" s="53">
        <v>10965</v>
      </c>
      <c r="T15" s="53">
        <v>80</v>
      </c>
      <c r="U15" s="53">
        <v>29</v>
      </c>
      <c r="V15" s="53">
        <v>20</v>
      </c>
      <c r="W15" s="12">
        <f t="shared" si="8"/>
        <v>10994</v>
      </c>
      <c r="X15" s="84">
        <f t="shared" si="0"/>
        <v>1.0132818957348966</v>
      </c>
      <c r="Y15" s="85">
        <f t="shared" si="1"/>
        <v>0.95298062044088216</v>
      </c>
      <c r="Z15" s="86">
        <v>10883</v>
      </c>
      <c r="AA15" s="77">
        <f t="shared" si="2"/>
        <v>0</v>
      </c>
      <c r="AB15" s="77">
        <f t="shared" si="9"/>
        <v>0</v>
      </c>
      <c r="AC15" s="161">
        <f t="shared" si="10"/>
        <v>0</v>
      </c>
      <c r="AD15" s="161">
        <f t="shared" si="3"/>
        <v>0</v>
      </c>
      <c r="AE15" s="161">
        <f t="shared" si="4"/>
        <v>0</v>
      </c>
      <c r="AF15" s="230">
        <f t="shared" si="5"/>
        <v>2.2545522180101446E-2</v>
      </c>
      <c r="AG15" s="230">
        <f t="shared" si="6"/>
        <v>6.5103361800967097E-2</v>
      </c>
      <c r="AH15" s="230">
        <f t="shared" si="7"/>
        <v>0.27041960592425052</v>
      </c>
      <c r="AJ15" s="390"/>
    </row>
    <row r="16" spans="1:36" s="8" customFormat="1" x14ac:dyDescent="1.25">
      <c r="A16" s="224">
        <v>102</v>
      </c>
      <c r="B16" s="68">
        <v>10895</v>
      </c>
      <c r="C16" s="224">
        <v>102</v>
      </c>
      <c r="D16" s="19">
        <v>12</v>
      </c>
      <c r="E16" s="69" t="s">
        <v>429</v>
      </c>
      <c r="F16" s="20" t="s">
        <v>29</v>
      </c>
      <c r="G16" s="20" t="s">
        <v>276</v>
      </c>
      <c r="H16" s="21">
        <v>17</v>
      </c>
      <c r="I16" s="18">
        <v>1066194</v>
      </c>
      <c r="J16" s="18">
        <v>603499.35986900004</v>
      </c>
      <c r="K16" s="18" t="s">
        <v>81</v>
      </c>
      <c r="L16" s="182">
        <v>104.16666666666667</v>
      </c>
      <c r="M16" s="56">
        <v>591517</v>
      </c>
      <c r="N16" s="55">
        <v>5000000</v>
      </c>
      <c r="O16" s="56">
        <v>1020257</v>
      </c>
      <c r="P16" s="225">
        <v>4.4400000000000004</v>
      </c>
      <c r="Q16" s="225">
        <v>8.67</v>
      </c>
      <c r="R16" s="225">
        <v>25.58</v>
      </c>
      <c r="S16" s="226">
        <v>21562</v>
      </c>
      <c r="T16" s="226">
        <v>63</v>
      </c>
      <c r="U16" s="226">
        <v>7</v>
      </c>
      <c r="V16" s="226">
        <v>37</v>
      </c>
      <c r="W16" s="18">
        <f t="shared" si="8"/>
        <v>21569</v>
      </c>
      <c r="X16" s="84">
        <f t="shared" si="0"/>
        <v>2.0744063850828984E-2</v>
      </c>
      <c r="Y16" s="85">
        <f t="shared" si="1"/>
        <v>1.9509566806866479E-2</v>
      </c>
      <c r="Z16" s="86">
        <v>10895</v>
      </c>
      <c r="AA16" s="77">
        <f t="shared" si="2"/>
        <v>0</v>
      </c>
      <c r="AB16" s="77">
        <f t="shared" si="9"/>
        <v>0</v>
      </c>
      <c r="AC16" s="161">
        <f t="shared" si="10"/>
        <v>0</v>
      </c>
      <c r="AD16" s="161">
        <f t="shared" si="3"/>
        <v>0</v>
      </c>
      <c r="AE16" s="161">
        <f t="shared" si="4"/>
        <v>0</v>
      </c>
      <c r="AF16" s="230">
        <f t="shared" si="5"/>
        <v>1.4619625952012809E-3</v>
      </c>
      <c r="AG16" s="230">
        <f t="shared" si="6"/>
        <v>2.8547783108997982E-3</v>
      </c>
      <c r="AH16" s="230">
        <f t="shared" si="7"/>
        <v>8.4227484651461168E-3</v>
      </c>
      <c r="AJ16" s="390"/>
    </row>
    <row r="17" spans="1:36" s="5" customFormat="1" x14ac:dyDescent="1.25">
      <c r="A17" s="83">
        <v>104</v>
      </c>
      <c r="B17" s="68">
        <v>10919</v>
      </c>
      <c r="C17" s="83">
        <v>104</v>
      </c>
      <c r="D17" s="16">
        <v>13</v>
      </c>
      <c r="E17" s="68" t="s">
        <v>405</v>
      </c>
      <c r="F17" s="10" t="s">
        <v>310</v>
      </c>
      <c r="G17" s="10" t="s">
        <v>276</v>
      </c>
      <c r="H17" s="11">
        <v>15</v>
      </c>
      <c r="I17" s="12">
        <v>271354148.22701198</v>
      </c>
      <c r="J17" s="12">
        <v>277872512.73695701</v>
      </c>
      <c r="K17" s="12" t="s">
        <v>82</v>
      </c>
      <c r="L17" s="181">
        <v>102.3</v>
      </c>
      <c r="M17" s="54">
        <v>274588720</v>
      </c>
      <c r="N17" s="54">
        <v>300000000</v>
      </c>
      <c r="O17" s="54">
        <v>1011958</v>
      </c>
      <c r="P17" s="214">
        <v>1.29</v>
      </c>
      <c r="Q17" s="214">
        <v>4.5199999999999996</v>
      </c>
      <c r="R17" s="214">
        <v>19.850000000000001</v>
      </c>
      <c r="S17" s="53">
        <v>459545</v>
      </c>
      <c r="T17" s="53">
        <v>98</v>
      </c>
      <c r="U17" s="53">
        <v>351</v>
      </c>
      <c r="V17" s="53">
        <v>2</v>
      </c>
      <c r="W17" s="12">
        <f t="shared" si="8"/>
        <v>459896</v>
      </c>
      <c r="X17" s="84">
        <f t="shared" si="0"/>
        <v>14.857582187180457</v>
      </c>
      <c r="Y17" s="85">
        <f t="shared" si="1"/>
        <v>13.973394719266777</v>
      </c>
      <c r="Z17" s="86">
        <v>10919</v>
      </c>
      <c r="AA17" s="77">
        <f t="shared" si="2"/>
        <v>0</v>
      </c>
      <c r="AB17" s="77">
        <f t="shared" si="9"/>
        <v>0</v>
      </c>
      <c r="AC17" s="161">
        <f t="shared" si="10"/>
        <v>0</v>
      </c>
      <c r="AD17" s="161">
        <f t="shared" si="3"/>
        <v>0</v>
      </c>
      <c r="AE17" s="161">
        <f t="shared" si="4"/>
        <v>0</v>
      </c>
      <c r="AF17" s="230">
        <f t="shared" si="5"/>
        <v>0.19557429613737543</v>
      </c>
      <c r="AG17" s="230">
        <f t="shared" si="6"/>
        <v>0.6852680763883231</v>
      </c>
      <c r="AH17" s="230">
        <f t="shared" si="7"/>
        <v>3.0094184328115521</v>
      </c>
      <c r="AJ17" s="390"/>
    </row>
    <row r="18" spans="1:36" s="8" customFormat="1" x14ac:dyDescent="1.25">
      <c r="A18" s="224">
        <v>105</v>
      </c>
      <c r="B18" s="68">
        <v>10915</v>
      </c>
      <c r="C18" s="224">
        <v>105</v>
      </c>
      <c r="D18" s="19">
        <v>14</v>
      </c>
      <c r="E18" s="69" t="s">
        <v>430</v>
      </c>
      <c r="F18" s="20" t="s">
        <v>203</v>
      </c>
      <c r="G18" s="20" t="s">
        <v>276</v>
      </c>
      <c r="H18" s="21">
        <v>20</v>
      </c>
      <c r="I18" s="18">
        <v>58632530.588536002</v>
      </c>
      <c r="J18" s="18">
        <v>58153035.843546003</v>
      </c>
      <c r="K18" s="18" t="s">
        <v>83</v>
      </c>
      <c r="L18" s="182">
        <v>102.1</v>
      </c>
      <c r="M18" s="56">
        <v>55710446</v>
      </c>
      <c r="N18" s="55">
        <v>60000000</v>
      </c>
      <c r="O18" s="56">
        <v>1043844</v>
      </c>
      <c r="P18" s="225">
        <v>2.86</v>
      </c>
      <c r="Q18" s="225">
        <v>8.0500000000000007</v>
      </c>
      <c r="R18" s="225">
        <v>26.64</v>
      </c>
      <c r="S18" s="226">
        <v>41658</v>
      </c>
      <c r="T18" s="226">
        <v>97</v>
      </c>
      <c r="U18" s="226">
        <v>39</v>
      </c>
      <c r="V18" s="226">
        <v>3</v>
      </c>
      <c r="W18" s="18">
        <f t="shared" si="8"/>
        <v>41697</v>
      </c>
      <c r="X18" s="84">
        <f t="shared" si="0"/>
        <v>3.0776597392583711</v>
      </c>
      <c r="Y18" s="85">
        <f t="shared" si="1"/>
        <v>2.894505566683597</v>
      </c>
      <c r="Z18" s="86">
        <v>10915</v>
      </c>
      <c r="AA18" s="77">
        <f t="shared" si="2"/>
        <v>0</v>
      </c>
      <c r="AB18" s="77">
        <f t="shared" si="9"/>
        <v>0</v>
      </c>
      <c r="AC18" s="161">
        <f t="shared" si="10"/>
        <v>0</v>
      </c>
      <c r="AD18" s="161">
        <f t="shared" si="3"/>
        <v>0</v>
      </c>
      <c r="AE18" s="161">
        <f t="shared" si="4"/>
        <v>0</v>
      </c>
      <c r="AF18" s="230">
        <f t="shared" si="5"/>
        <v>9.0743369631741663E-2</v>
      </c>
      <c r="AG18" s="230">
        <f t="shared" si="6"/>
        <v>0.25541402990752465</v>
      </c>
      <c r="AH18" s="230">
        <f t="shared" si="7"/>
        <v>0.8452459325138455</v>
      </c>
      <c r="AJ18" s="390"/>
    </row>
    <row r="19" spans="1:36" s="5" customFormat="1" x14ac:dyDescent="1.25">
      <c r="A19" s="83">
        <v>106</v>
      </c>
      <c r="B19" s="68">
        <v>10920</v>
      </c>
      <c r="C19" s="83">
        <v>106</v>
      </c>
      <c r="D19" s="16">
        <v>15</v>
      </c>
      <c r="E19" s="68" t="s">
        <v>431</v>
      </c>
      <c r="F19" s="10" t="s">
        <v>17</v>
      </c>
      <c r="G19" s="10" t="s">
        <v>294</v>
      </c>
      <c r="H19" s="11">
        <v>15</v>
      </c>
      <c r="I19" s="12">
        <v>176477.867898</v>
      </c>
      <c r="J19" s="12">
        <v>214462.04122700001</v>
      </c>
      <c r="K19" s="12" t="s">
        <v>84</v>
      </c>
      <c r="L19" s="181">
        <v>102.2</v>
      </c>
      <c r="M19" s="54">
        <v>21458446</v>
      </c>
      <c r="N19" s="54">
        <v>100000000</v>
      </c>
      <c r="O19" s="54">
        <v>9995</v>
      </c>
      <c r="P19" s="214">
        <v>2.0699999999999998</v>
      </c>
      <c r="Q19" s="214">
        <v>7.48</v>
      </c>
      <c r="R19" s="214">
        <v>0</v>
      </c>
      <c r="S19" s="53">
        <v>335</v>
      </c>
      <c r="T19" s="53">
        <v>7.45</v>
      </c>
      <c r="U19" s="53">
        <v>6</v>
      </c>
      <c r="V19" s="53">
        <v>92.55</v>
      </c>
      <c r="W19" s="12">
        <f t="shared" si="8"/>
        <v>341</v>
      </c>
      <c r="X19" s="84">
        <f t="shared" si="0"/>
        <v>8.7173239482765902E-4</v>
      </c>
      <c r="Y19" s="85">
        <f t="shared" si="1"/>
        <v>8.1985485182163456E-4</v>
      </c>
      <c r="Z19" s="86">
        <v>10920</v>
      </c>
      <c r="AA19" s="77">
        <f t="shared" si="2"/>
        <v>0</v>
      </c>
      <c r="AB19" s="77">
        <f t="shared" si="9"/>
        <v>0</v>
      </c>
      <c r="AC19" s="161">
        <f t="shared" si="10"/>
        <v>0</v>
      </c>
      <c r="AD19" s="161">
        <f t="shared" si="3"/>
        <v>0</v>
      </c>
      <c r="AE19" s="161">
        <f t="shared" si="4"/>
        <v>0</v>
      </c>
      <c r="AF19" s="230">
        <f t="shared" si="5"/>
        <v>2.4221289359640995E-4</v>
      </c>
      <c r="AG19" s="230">
        <f t="shared" si="6"/>
        <v>8.7524272661891145E-4</v>
      </c>
      <c r="AH19" s="230">
        <f t="shared" si="7"/>
        <v>0</v>
      </c>
      <c r="AJ19" s="390"/>
    </row>
    <row r="20" spans="1:36" s="8" customFormat="1" x14ac:dyDescent="1.25">
      <c r="A20" s="224">
        <v>110</v>
      </c>
      <c r="B20" s="68">
        <v>10929</v>
      </c>
      <c r="C20" s="224">
        <v>110</v>
      </c>
      <c r="D20" s="19">
        <v>16</v>
      </c>
      <c r="E20" s="69" t="s">
        <v>432</v>
      </c>
      <c r="F20" s="20" t="s">
        <v>16</v>
      </c>
      <c r="G20" s="20" t="s">
        <v>276</v>
      </c>
      <c r="H20" s="21">
        <v>16</v>
      </c>
      <c r="I20" s="18">
        <v>952254.91936599999</v>
      </c>
      <c r="J20" s="18">
        <v>2171928.7807109999</v>
      </c>
      <c r="K20" s="18" t="s">
        <v>85</v>
      </c>
      <c r="L20" s="182">
        <v>101.73333333333333</v>
      </c>
      <c r="M20" s="56">
        <v>2167808</v>
      </c>
      <c r="N20" s="55">
        <v>5000000</v>
      </c>
      <c r="O20" s="56">
        <v>1001900</v>
      </c>
      <c r="P20" s="225">
        <v>1.75</v>
      </c>
      <c r="Q20" s="225">
        <v>4.9800000000000004</v>
      </c>
      <c r="R20" s="225">
        <v>19.940000000000001</v>
      </c>
      <c r="S20" s="226">
        <v>1299</v>
      </c>
      <c r="T20" s="226">
        <v>76</v>
      </c>
      <c r="U20" s="226">
        <v>9</v>
      </c>
      <c r="V20" s="226">
        <v>24</v>
      </c>
      <c r="W20" s="18">
        <f t="shared" si="8"/>
        <v>1308</v>
      </c>
      <c r="X20" s="84">
        <f t="shared" si="0"/>
        <v>9.0060768777084729E-2</v>
      </c>
      <c r="Y20" s="85">
        <f t="shared" si="1"/>
        <v>8.4701175129870881E-2</v>
      </c>
      <c r="Z20" s="86">
        <v>10929</v>
      </c>
      <c r="AA20" s="77">
        <f t="shared" si="2"/>
        <v>0</v>
      </c>
      <c r="AB20" s="77">
        <f t="shared" si="9"/>
        <v>0</v>
      </c>
      <c r="AC20" s="161">
        <f t="shared" si="10"/>
        <v>0</v>
      </c>
      <c r="AD20" s="161">
        <f t="shared" si="3"/>
        <v>0</v>
      </c>
      <c r="AE20" s="161">
        <f t="shared" si="4"/>
        <v>0</v>
      </c>
      <c r="AF20" s="230">
        <f t="shared" si="5"/>
        <v>2.0737677021039247E-3</v>
      </c>
      <c r="AG20" s="230">
        <f t="shared" si="6"/>
        <v>5.9013503751300257E-3</v>
      </c>
      <c r="AH20" s="230">
        <f t="shared" si="7"/>
        <v>2.3629101702829863E-2</v>
      </c>
      <c r="AJ20" s="390"/>
    </row>
    <row r="21" spans="1:36" s="5" customFormat="1" x14ac:dyDescent="1.25">
      <c r="A21" s="83">
        <v>107</v>
      </c>
      <c r="B21" s="68">
        <v>10911</v>
      </c>
      <c r="C21" s="83">
        <v>107</v>
      </c>
      <c r="D21" s="16">
        <v>17</v>
      </c>
      <c r="E21" s="68" t="s">
        <v>433</v>
      </c>
      <c r="F21" s="10" t="s">
        <v>43</v>
      </c>
      <c r="G21" s="10" t="s">
        <v>276</v>
      </c>
      <c r="H21" s="11">
        <v>17.2</v>
      </c>
      <c r="I21" s="12">
        <v>46200725.346720003</v>
      </c>
      <c r="J21" s="12">
        <v>65508495.578290001</v>
      </c>
      <c r="K21" s="12" t="s">
        <v>86</v>
      </c>
      <c r="L21" s="181">
        <v>102.46666666666667</v>
      </c>
      <c r="M21" s="54">
        <v>65214601</v>
      </c>
      <c r="N21" s="54">
        <v>70000000</v>
      </c>
      <c r="O21" s="54">
        <v>1004506</v>
      </c>
      <c r="P21" s="214">
        <v>1.66</v>
      </c>
      <c r="Q21" s="214">
        <v>5.38</v>
      </c>
      <c r="R21" s="214">
        <v>22.18</v>
      </c>
      <c r="S21" s="53">
        <v>68294</v>
      </c>
      <c r="T21" s="53">
        <v>97</v>
      </c>
      <c r="U21" s="53">
        <v>77</v>
      </c>
      <c r="V21" s="53">
        <v>3</v>
      </c>
      <c r="W21" s="12">
        <f t="shared" si="8"/>
        <v>68371</v>
      </c>
      <c r="X21" s="84">
        <f t="shared" si="0"/>
        <v>3.4669361022372791</v>
      </c>
      <c r="Y21" s="85">
        <f t="shared" si="1"/>
        <v>3.2606157591938034</v>
      </c>
      <c r="Z21" s="86">
        <v>10911</v>
      </c>
      <c r="AA21" s="77">
        <f t="shared" si="2"/>
        <v>0</v>
      </c>
      <c r="AB21" s="77">
        <f t="shared" si="9"/>
        <v>0</v>
      </c>
      <c r="AC21" s="161">
        <f t="shared" si="10"/>
        <v>0</v>
      </c>
      <c r="AD21" s="161">
        <f t="shared" si="3"/>
        <v>0</v>
      </c>
      <c r="AE21" s="161">
        <f t="shared" si="4"/>
        <v>0</v>
      </c>
      <c r="AF21" s="230">
        <f t="shared" si="5"/>
        <v>5.9331071440349305E-2</v>
      </c>
      <c r="AG21" s="230">
        <f t="shared" si="6"/>
        <v>0.19228985804161403</v>
      </c>
      <c r="AH21" s="230">
        <f t="shared" si="7"/>
        <v>0.79274889430539019</v>
      </c>
      <c r="AJ21" s="390"/>
    </row>
    <row r="22" spans="1:36" s="8" customFormat="1" x14ac:dyDescent="1.25">
      <c r="A22" s="224">
        <v>108</v>
      </c>
      <c r="B22" s="68">
        <v>10923</v>
      </c>
      <c r="C22" s="224">
        <v>108</v>
      </c>
      <c r="D22" s="19">
        <v>18</v>
      </c>
      <c r="E22" s="69" t="s">
        <v>434</v>
      </c>
      <c r="F22" s="20" t="s">
        <v>17</v>
      </c>
      <c r="G22" s="20" t="s">
        <v>276</v>
      </c>
      <c r="H22" s="21">
        <v>20</v>
      </c>
      <c r="I22" s="18">
        <v>639444.66367299994</v>
      </c>
      <c r="J22" s="18">
        <v>1465040.532386</v>
      </c>
      <c r="K22" s="18" t="s">
        <v>87</v>
      </c>
      <c r="L22" s="182">
        <v>102.23333333333333</v>
      </c>
      <c r="M22" s="56">
        <v>1453666</v>
      </c>
      <c r="N22" s="55">
        <v>3000000</v>
      </c>
      <c r="O22" s="56">
        <v>1007824</v>
      </c>
      <c r="P22" s="225">
        <v>1.81</v>
      </c>
      <c r="Q22" s="225">
        <v>5.27</v>
      </c>
      <c r="R22" s="225">
        <v>21.25</v>
      </c>
      <c r="S22" s="226">
        <v>1387</v>
      </c>
      <c r="T22" s="226">
        <v>71</v>
      </c>
      <c r="U22" s="226">
        <v>8</v>
      </c>
      <c r="V22" s="226">
        <v>29</v>
      </c>
      <c r="W22" s="18">
        <f t="shared" si="8"/>
        <v>1395</v>
      </c>
      <c r="X22" s="84">
        <f t="shared" si="0"/>
        <v>5.6752430594678771E-2</v>
      </c>
      <c r="Y22" s="85">
        <f t="shared" si="1"/>
        <v>5.3375044740555579E-2</v>
      </c>
      <c r="Z22" s="86">
        <v>10923</v>
      </c>
      <c r="AA22" s="77">
        <f t="shared" si="2"/>
        <v>0</v>
      </c>
      <c r="AB22" s="77">
        <f t="shared" si="9"/>
        <v>0</v>
      </c>
      <c r="AC22" s="161">
        <f t="shared" si="10"/>
        <v>0</v>
      </c>
      <c r="AD22" s="161">
        <f t="shared" si="3"/>
        <v>0</v>
      </c>
      <c r="AE22" s="161">
        <f t="shared" si="4"/>
        <v>0</v>
      </c>
      <c r="AF22" s="230">
        <f t="shared" si="5"/>
        <v>1.4467873151601206E-3</v>
      </c>
      <c r="AG22" s="230">
        <f t="shared" si="6"/>
        <v>4.2124691441402405E-3</v>
      </c>
      <c r="AH22" s="230">
        <f t="shared" si="7"/>
        <v>1.698576267798484E-2</v>
      </c>
      <c r="AJ22" s="390"/>
    </row>
    <row r="23" spans="1:36" s="5" customFormat="1" x14ac:dyDescent="1.25">
      <c r="A23" s="83">
        <v>113</v>
      </c>
      <c r="B23" s="68">
        <v>11008</v>
      </c>
      <c r="C23" s="83">
        <v>113</v>
      </c>
      <c r="D23" s="16">
        <v>19</v>
      </c>
      <c r="E23" s="68" t="s">
        <v>435</v>
      </c>
      <c r="F23" s="10" t="s">
        <v>321</v>
      </c>
      <c r="G23" s="10" t="s">
        <v>276</v>
      </c>
      <c r="H23" s="11">
        <v>16</v>
      </c>
      <c r="I23" s="12">
        <v>36875489.789793</v>
      </c>
      <c r="J23" s="12">
        <v>38893593.692689002</v>
      </c>
      <c r="K23" s="12" t="s">
        <v>88</v>
      </c>
      <c r="L23" s="181">
        <v>97.9</v>
      </c>
      <c r="M23" s="54">
        <v>38808504</v>
      </c>
      <c r="N23" s="54">
        <v>40000000</v>
      </c>
      <c r="O23" s="54">
        <v>1002192</v>
      </c>
      <c r="P23" s="214">
        <v>1.62</v>
      </c>
      <c r="Q23" s="214">
        <v>4.8499999999999996</v>
      </c>
      <c r="R23" s="214">
        <v>20.72</v>
      </c>
      <c r="S23" s="53">
        <v>57948</v>
      </c>
      <c r="T23" s="53">
        <v>97</v>
      </c>
      <c r="U23" s="53">
        <v>67</v>
      </c>
      <c r="V23" s="53">
        <v>3</v>
      </c>
      <c r="W23" s="12">
        <f t="shared" si="8"/>
        <v>58015</v>
      </c>
      <c r="X23" s="84">
        <f t="shared" si="0"/>
        <v>2.0583834650542507</v>
      </c>
      <c r="Y23" s="85">
        <f t="shared" si="1"/>
        <v>1.9358872983810451</v>
      </c>
      <c r="Z23" s="86">
        <v>11008</v>
      </c>
      <c r="AA23" s="77">
        <f t="shared" si="2"/>
        <v>0</v>
      </c>
      <c r="AB23" s="77">
        <f t="shared" si="9"/>
        <v>0</v>
      </c>
      <c r="AC23" s="161">
        <f t="shared" si="10"/>
        <v>0</v>
      </c>
      <c r="AD23" s="161">
        <f t="shared" si="3"/>
        <v>0</v>
      </c>
      <c r="AE23" s="161">
        <f t="shared" si="4"/>
        <v>0</v>
      </c>
      <c r="AF23" s="230">
        <f t="shared" si="5"/>
        <v>3.4377125911215327E-2</v>
      </c>
      <c r="AG23" s="230">
        <f t="shared" si="6"/>
        <v>0.10291917325271253</v>
      </c>
      <c r="AH23" s="230">
        <f t="shared" si="7"/>
        <v>0.43968768449406259</v>
      </c>
      <c r="AJ23" s="390"/>
    </row>
    <row r="24" spans="1:36" s="8" customFormat="1" x14ac:dyDescent="1.25">
      <c r="A24" s="224">
        <v>114</v>
      </c>
      <c r="B24" s="68">
        <v>11014</v>
      </c>
      <c r="C24" s="224">
        <v>114</v>
      </c>
      <c r="D24" s="19">
        <v>20</v>
      </c>
      <c r="E24" s="69" t="s">
        <v>436</v>
      </c>
      <c r="F24" s="20" t="s">
        <v>29</v>
      </c>
      <c r="G24" s="20" t="s">
        <v>293</v>
      </c>
      <c r="H24" s="21">
        <v>16</v>
      </c>
      <c r="I24" s="18">
        <v>6215658</v>
      </c>
      <c r="J24" s="18">
        <v>3737874.552255</v>
      </c>
      <c r="K24" s="18" t="s">
        <v>89</v>
      </c>
      <c r="L24" s="182">
        <v>97.566666666666663</v>
      </c>
      <c r="M24" s="56">
        <v>3670899</v>
      </c>
      <c r="N24" s="55">
        <v>50000000</v>
      </c>
      <c r="O24" s="56">
        <v>1018245</v>
      </c>
      <c r="P24" s="225">
        <v>1.9</v>
      </c>
      <c r="Q24" s="225">
        <v>4.8600000000000003</v>
      </c>
      <c r="R24" s="225">
        <v>18.8</v>
      </c>
      <c r="S24" s="226">
        <v>6547</v>
      </c>
      <c r="T24" s="226">
        <v>96</v>
      </c>
      <c r="U24" s="226">
        <v>23</v>
      </c>
      <c r="V24" s="226">
        <v>4</v>
      </c>
      <c r="W24" s="18">
        <f t="shared" si="8"/>
        <v>6570</v>
      </c>
      <c r="X24" s="84">
        <f t="shared" si="0"/>
        <v>0.19578185189209088</v>
      </c>
      <c r="Y24" s="85">
        <f t="shared" si="1"/>
        <v>0.18413070585049054</v>
      </c>
      <c r="Z24" s="86">
        <v>11014</v>
      </c>
      <c r="AA24" s="77">
        <f t="shared" si="2"/>
        <v>0</v>
      </c>
      <c r="AB24" s="77">
        <f t="shared" si="9"/>
        <v>0</v>
      </c>
      <c r="AC24" s="161">
        <f t="shared" si="10"/>
        <v>0</v>
      </c>
      <c r="AD24" s="161">
        <f t="shared" si="3"/>
        <v>0</v>
      </c>
      <c r="AE24" s="161">
        <f t="shared" si="4"/>
        <v>0</v>
      </c>
      <c r="AF24" s="230">
        <f t="shared" si="5"/>
        <v>3.8748491520309652E-3</v>
      </c>
      <c r="AG24" s="230">
        <f t="shared" si="6"/>
        <v>9.911456252037102E-3</v>
      </c>
      <c r="AH24" s="230">
        <f t="shared" si="7"/>
        <v>3.834061266220113E-2</v>
      </c>
      <c r="AJ24" s="390"/>
    </row>
    <row r="25" spans="1:36" s="5" customFormat="1" x14ac:dyDescent="1.25">
      <c r="A25" s="83">
        <v>115</v>
      </c>
      <c r="B25" s="68">
        <v>11049</v>
      </c>
      <c r="C25" s="83">
        <v>115</v>
      </c>
      <c r="D25" s="16">
        <v>21</v>
      </c>
      <c r="E25" s="68" t="s">
        <v>437</v>
      </c>
      <c r="F25" s="10" t="s">
        <v>326</v>
      </c>
      <c r="G25" s="10" t="s">
        <v>276</v>
      </c>
      <c r="H25" s="11">
        <v>20</v>
      </c>
      <c r="I25" s="12">
        <v>16770754.770103</v>
      </c>
      <c r="J25" s="12">
        <v>27828755.629448999</v>
      </c>
      <c r="K25" s="12" t="s">
        <v>90</v>
      </c>
      <c r="L25" s="181">
        <v>95.333333333333343</v>
      </c>
      <c r="M25" s="54">
        <v>27764623</v>
      </c>
      <c r="N25" s="54">
        <v>30000000</v>
      </c>
      <c r="O25" s="54">
        <v>1002309</v>
      </c>
      <c r="P25" s="214">
        <v>2.3199999999999998</v>
      </c>
      <c r="Q25" s="214">
        <v>7</v>
      </c>
      <c r="R25" s="214">
        <v>25.62</v>
      </c>
      <c r="S25" s="53">
        <v>22627</v>
      </c>
      <c r="T25" s="53">
        <v>81</v>
      </c>
      <c r="U25" s="53">
        <v>94</v>
      </c>
      <c r="V25" s="53">
        <v>19</v>
      </c>
      <c r="W25" s="12">
        <f t="shared" si="8"/>
        <v>22721</v>
      </c>
      <c r="X25" s="84">
        <f t="shared" si="0"/>
        <v>1.2298588859967448</v>
      </c>
      <c r="Y25" s="85">
        <f t="shared" si="1"/>
        <v>1.1566689281287099</v>
      </c>
      <c r="Z25" s="86">
        <v>11049</v>
      </c>
      <c r="AA25" s="77">
        <f t="shared" si="2"/>
        <v>0</v>
      </c>
      <c r="AB25" s="77">
        <f t="shared" si="9"/>
        <v>0</v>
      </c>
      <c r="AC25" s="161">
        <f t="shared" si="10"/>
        <v>0</v>
      </c>
      <c r="AD25" s="161">
        <f t="shared" si="3"/>
        <v>0</v>
      </c>
      <c r="AE25" s="161">
        <f t="shared" si="4"/>
        <v>0</v>
      </c>
      <c r="AF25" s="230">
        <f t="shared" si="5"/>
        <v>3.5225587845832691E-2</v>
      </c>
      <c r="AG25" s="230">
        <f t="shared" si="6"/>
        <v>0.10628410125897794</v>
      </c>
      <c r="AH25" s="230">
        <f t="shared" si="7"/>
        <v>0.38899981060785932</v>
      </c>
      <c r="AJ25" s="390"/>
    </row>
    <row r="26" spans="1:36" s="8" customFormat="1" x14ac:dyDescent="1.25">
      <c r="A26" s="224">
        <v>118</v>
      </c>
      <c r="B26" s="68">
        <v>11075</v>
      </c>
      <c r="C26" s="224">
        <v>118</v>
      </c>
      <c r="D26" s="19">
        <v>22</v>
      </c>
      <c r="E26" s="69" t="s">
        <v>438</v>
      </c>
      <c r="F26" s="20" t="s">
        <v>29</v>
      </c>
      <c r="G26" s="20" t="s">
        <v>293</v>
      </c>
      <c r="H26" s="21">
        <v>17</v>
      </c>
      <c r="I26" s="18">
        <v>33269470</v>
      </c>
      <c r="J26" s="18">
        <v>68333297.009059995</v>
      </c>
      <c r="K26" s="18" t="s">
        <v>91</v>
      </c>
      <c r="L26" s="182">
        <v>93.1</v>
      </c>
      <c r="M26" s="56">
        <v>67486610</v>
      </c>
      <c r="N26" s="55">
        <v>70000000</v>
      </c>
      <c r="O26" s="56">
        <v>1012546</v>
      </c>
      <c r="P26" s="225">
        <v>2.61</v>
      </c>
      <c r="Q26" s="225">
        <v>6.45</v>
      </c>
      <c r="R26" s="225">
        <v>21.77</v>
      </c>
      <c r="S26" s="226">
        <v>14082</v>
      </c>
      <c r="T26" s="226">
        <v>76</v>
      </c>
      <c r="U26" s="226">
        <v>122</v>
      </c>
      <c r="V26" s="226">
        <v>24</v>
      </c>
      <c r="W26" s="18">
        <f t="shared" si="8"/>
        <v>14204</v>
      </c>
      <c r="X26" s="84">
        <f t="shared" si="0"/>
        <v>2.8334949637226101</v>
      </c>
      <c r="Y26" s="85">
        <f t="shared" si="1"/>
        <v>2.664871246501531</v>
      </c>
      <c r="Z26" s="86">
        <v>11075</v>
      </c>
      <c r="AA26" s="77">
        <f t="shared" si="2"/>
        <v>0</v>
      </c>
      <c r="AB26" s="77">
        <f t="shared" si="9"/>
        <v>0</v>
      </c>
      <c r="AC26" s="161">
        <f t="shared" si="10"/>
        <v>0</v>
      </c>
      <c r="AD26" s="161">
        <f t="shared" si="3"/>
        <v>0</v>
      </c>
      <c r="AE26" s="161">
        <f t="shared" si="4"/>
        <v>0</v>
      </c>
      <c r="AF26" s="230">
        <f t="shared" si="5"/>
        <v>9.7308182306789628E-2</v>
      </c>
      <c r="AG26" s="230">
        <f t="shared" si="6"/>
        <v>0.24047424363172151</v>
      </c>
      <c r="AH26" s="230">
        <f t="shared" si="7"/>
        <v>0.81164717579264756</v>
      </c>
      <c r="AJ26" s="390"/>
    </row>
    <row r="27" spans="1:36" s="5" customFormat="1" x14ac:dyDescent="1.25">
      <c r="A27" s="83">
        <v>121</v>
      </c>
      <c r="B27" s="68">
        <v>11090</v>
      </c>
      <c r="C27" s="83">
        <v>121</v>
      </c>
      <c r="D27" s="16">
        <v>23</v>
      </c>
      <c r="E27" s="68" t="s">
        <v>439</v>
      </c>
      <c r="F27" s="10" t="s">
        <v>37</v>
      </c>
      <c r="G27" s="10" t="s">
        <v>276</v>
      </c>
      <c r="H27" s="11">
        <v>15</v>
      </c>
      <c r="I27" s="12">
        <v>42507617</v>
      </c>
      <c r="J27" s="12">
        <v>52175630.706820004</v>
      </c>
      <c r="K27" s="12" t="s">
        <v>92</v>
      </c>
      <c r="L27" s="181">
        <v>90.566666666666663</v>
      </c>
      <c r="M27" s="54">
        <v>47951356</v>
      </c>
      <c r="N27" s="54">
        <v>50000000</v>
      </c>
      <c r="O27" s="54">
        <v>1088095</v>
      </c>
      <c r="P27" s="214">
        <v>3.56</v>
      </c>
      <c r="Q27" s="214">
        <v>8.91</v>
      </c>
      <c r="R27" s="214">
        <v>25.8</v>
      </c>
      <c r="S27" s="53">
        <v>48466</v>
      </c>
      <c r="T27" s="53">
        <v>89</v>
      </c>
      <c r="U27" s="53">
        <v>76</v>
      </c>
      <c r="V27" s="53">
        <v>11</v>
      </c>
      <c r="W27" s="12">
        <f t="shared" si="8"/>
        <v>48542</v>
      </c>
      <c r="X27" s="84">
        <f t="shared" si="0"/>
        <v>2.5335774883411233</v>
      </c>
      <c r="Y27" s="85">
        <f t="shared" si="1"/>
        <v>2.3828021174929437</v>
      </c>
      <c r="Z27" s="86">
        <v>11090</v>
      </c>
      <c r="AA27" s="77">
        <f t="shared" si="2"/>
        <v>0</v>
      </c>
      <c r="AB27" s="77">
        <f t="shared" si="9"/>
        <v>0</v>
      </c>
      <c r="AC27" s="161">
        <f t="shared" si="10"/>
        <v>0</v>
      </c>
      <c r="AD27" s="161">
        <f t="shared" si="3"/>
        <v>0</v>
      </c>
      <c r="AE27" s="161">
        <f t="shared" si="4"/>
        <v>0</v>
      </c>
      <c r="AF27" s="230">
        <f t="shared" si="5"/>
        <v>0.10134309953364493</v>
      </c>
      <c r="AG27" s="230">
        <f t="shared" si="6"/>
        <v>0.25364242046201585</v>
      </c>
      <c r="AH27" s="230">
        <f t="shared" si="7"/>
        <v>0.73445279999102231</v>
      </c>
      <c r="AJ27" s="390"/>
    </row>
    <row r="28" spans="1:36" s="8" customFormat="1" x14ac:dyDescent="1.25">
      <c r="A28" s="224">
        <v>123</v>
      </c>
      <c r="B28" s="68">
        <v>11098</v>
      </c>
      <c r="C28" s="224">
        <v>123</v>
      </c>
      <c r="D28" s="19">
        <v>24</v>
      </c>
      <c r="E28" s="69" t="s">
        <v>440</v>
      </c>
      <c r="F28" s="20" t="s">
        <v>39</v>
      </c>
      <c r="G28" s="20" t="s">
        <v>276</v>
      </c>
      <c r="H28" s="21">
        <v>17</v>
      </c>
      <c r="I28" s="18">
        <v>108671374.29690801</v>
      </c>
      <c r="J28" s="18">
        <v>158411621.93665901</v>
      </c>
      <c r="K28" s="18" t="s">
        <v>93</v>
      </c>
      <c r="L28" s="182">
        <v>89.866666666666674</v>
      </c>
      <c r="M28" s="56">
        <v>157053868</v>
      </c>
      <c r="N28" s="55">
        <v>200000000</v>
      </c>
      <c r="O28" s="56">
        <v>1008645</v>
      </c>
      <c r="P28" s="225">
        <v>1.78</v>
      </c>
      <c r="Q28" s="225">
        <v>6.28</v>
      </c>
      <c r="R28" s="225">
        <v>21.57</v>
      </c>
      <c r="S28" s="226">
        <v>193356</v>
      </c>
      <c r="T28" s="226">
        <v>94</v>
      </c>
      <c r="U28" s="226">
        <v>179</v>
      </c>
      <c r="V28" s="226">
        <v>6</v>
      </c>
      <c r="W28" s="18">
        <f t="shared" si="8"/>
        <v>193535</v>
      </c>
      <c r="X28" s="84">
        <f t="shared" si="0"/>
        <v>8.1244013850068644</v>
      </c>
      <c r="Y28" s="85">
        <f t="shared" si="1"/>
        <v>7.6409112855799366</v>
      </c>
      <c r="Z28" s="86">
        <v>11098</v>
      </c>
      <c r="AA28" s="77">
        <f t="shared" si="2"/>
        <v>0</v>
      </c>
      <c r="AB28" s="77">
        <f t="shared" si="9"/>
        <v>0</v>
      </c>
      <c r="AC28" s="161">
        <f t="shared" si="10"/>
        <v>0</v>
      </c>
      <c r="AD28" s="161">
        <f t="shared" si="3"/>
        <v>0</v>
      </c>
      <c r="AE28" s="161">
        <f t="shared" si="4"/>
        <v>0</v>
      </c>
      <c r="AF28" s="230">
        <f t="shared" si="5"/>
        <v>0.15384504750332145</v>
      </c>
      <c r="AG28" s="230">
        <f t="shared" si="6"/>
        <v>0.54277915636003304</v>
      </c>
      <c r="AH28" s="230">
        <f t="shared" si="7"/>
        <v>1.8642908284531707</v>
      </c>
      <c r="AJ28" s="390"/>
    </row>
    <row r="29" spans="1:36" s="5" customFormat="1" x14ac:dyDescent="1.25">
      <c r="A29" s="83">
        <v>130</v>
      </c>
      <c r="B29" s="68">
        <v>11142</v>
      </c>
      <c r="C29" s="83">
        <v>130</v>
      </c>
      <c r="D29" s="16">
        <v>25</v>
      </c>
      <c r="E29" s="68" t="s">
        <v>441</v>
      </c>
      <c r="F29" s="10" t="s">
        <v>34</v>
      </c>
      <c r="G29" s="10" t="s">
        <v>276</v>
      </c>
      <c r="H29" s="11">
        <v>17</v>
      </c>
      <c r="I29" s="12">
        <v>142887713.16044</v>
      </c>
      <c r="J29" s="12">
        <v>151064247.4244</v>
      </c>
      <c r="K29" s="12" t="s">
        <v>94</v>
      </c>
      <c r="L29" s="181">
        <v>83.133333333333326</v>
      </c>
      <c r="M29" s="54">
        <v>149464923</v>
      </c>
      <c r="N29" s="54">
        <v>150000000</v>
      </c>
      <c r="O29" s="54">
        <v>1010700</v>
      </c>
      <c r="P29" s="214">
        <v>1.64</v>
      </c>
      <c r="Q29" s="214">
        <v>5.61</v>
      </c>
      <c r="R29" s="214">
        <v>20.07</v>
      </c>
      <c r="S29" s="53">
        <v>154040</v>
      </c>
      <c r="T29" s="53">
        <v>98</v>
      </c>
      <c r="U29" s="53">
        <v>86</v>
      </c>
      <c r="V29" s="53">
        <v>2</v>
      </c>
      <c r="W29" s="12">
        <f t="shared" si="8"/>
        <v>154126</v>
      </c>
      <c r="X29" s="84">
        <f t="shared" si="0"/>
        <v>8.077263380769347</v>
      </c>
      <c r="Y29" s="85">
        <f t="shared" si="1"/>
        <v>7.5965785044321654</v>
      </c>
      <c r="Z29" s="86">
        <v>11142</v>
      </c>
      <c r="AA29" s="77">
        <f t="shared" si="2"/>
        <v>0</v>
      </c>
      <c r="AB29" s="77">
        <f t="shared" si="9"/>
        <v>0</v>
      </c>
      <c r="AC29" s="161">
        <f t="shared" si="10"/>
        <v>0</v>
      </c>
      <c r="AD29" s="161">
        <f t="shared" si="3"/>
        <v>0</v>
      </c>
      <c r="AE29" s="161">
        <f t="shared" si="4"/>
        <v>0</v>
      </c>
      <c r="AF29" s="230">
        <f t="shared" si="5"/>
        <v>0.13517053004552784</v>
      </c>
      <c r="AG29" s="230">
        <f t="shared" si="6"/>
        <v>0.46238211802159218</v>
      </c>
      <c r="AH29" s="230">
        <f t="shared" si="7"/>
        <v>1.6541905719595997</v>
      </c>
      <c r="AJ29" s="390"/>
    </row>
    <row r="30" spans="1:36" s="8" customFormat="1" x14ac:dyDescent="1.25">
      <c r="A30" s="224">
        <v>132</v>
      </c>
      <c r="B30" s="68">
        <v>11145</v>
      </c>
      <c r="C30" s="224">
        <v>132</v>
      </c>
      <c r="D30" s="19">
        <v>26</v>
      </c>
      <c r="E30" s="69" t="s">
        <v>442</v>
      </c>
      <c r="F30" s="20" t="s">
        <v>213</v>
      </c>
      <c r="G30" s="20" t="s">
        <v>276</v>
      </c>
      <c r="H30" s="21">
        <v>15</v>
      </c>
      <c r="I30" s="18">
        <v>41922532.406919003</v>
      </c>
      <c r="J30" s="18">
        <v>75093229.879316002</v>
      </c>
      <c r="K30" s="18" t="s">
        <v>95</v>
      </c>
      <c r="L30" s="182">
        <v>82.933333333333337</v>
      </c>
      <c r="M30" s="56">
        <v>74928954</v>
      </c>
      <c r="N30" s="55">
        <v>75000000</v>
      </c>
      <c r="O30" s="56">
        <v>1002192</v>
      </c>
      <c r="P30" s="225">
        <v>1.62</v>
      </c>
      <c r="Q30" s="225">
        <v>4.8499999999999996</v>
      </c>
      <c r="R30" s="225">
        <v>20</v>
      </c>
      <c r="S30" s="226">
        <v>52988</v>
      </c>
      <c r="T30" s="226">
        <v>93</v>
      </c>
      <c r="U30" s="226">
        <v>106</v>
      </c>
      <c r="V30" s="226">
        <v>7</v>
      </c>
      <c r="W30" s="18">
        <f t="shared" si="8"/>
        <v>53094</v>
      </c>
      <c r="X30" s="84">
        <f t="shared" si="0"/>
        <v>3.8103091204374127</v>
      </c>
      <c r="Y30" s="85">
        <f t="shared" si="1"/>
        <v>3.5835543543709085</v>
      </c>
      <c r="Z30" s="86">
        <v>11145</v>
      </c>
      <c r="AA30" s="77">
        <f t="shared" si="2"/>
        <v>0</v>
      </c>
      <c r="AB30" s="77">
        <f t="shared" si="9"/>
        <v>0</v>
      </c>
      <c r="AC30" s="161">
        <f t="shared" si="10"/>
        <v>0</v>
      </c>
      <c r="AD30" s="161">
        <f t="shared" si="3"/>
        <v>0</v>
      </c>
      <c r="AE30" s="161">
        <f t="shared" si="4"/>
        <v>0</v>
      </c>
      <c r="AF30" s="230">
        <f t="shared" si="5"/>
        <v>6.6373126614071062E-2</v>
      </c>
      <c r="AG30" s="230">
        <f t="shared" si="6"/>
        <v>0.1987096691841016</v>
      </c>
      <c r="AH30" s="230">
        <f t="shared" si="7"/>
        <v>0.81942131622309944</v>
      </c>
      <c r="AJ30" s="390"/>
    </row>
    <row r="31" spans="1:36" s="5" customFormat="1" x14ac:dyDescent="1.25">
      <c r="A31" s="83">
        <v>131</v>
      </c>
      <c r="B31" s="68">
        <v>11148</v>
      </c>
      <c r="C31" s="83">
        <v>131</v>
      </c>
      <c r="D31" s="16">
        <v>27</v>
      </c>
      <c r="E31" s="68" t="s">
        <v>443</v>
      </c>
      <c r="F31" s="10" t="s">
        <v>344</v>
      </c>
      <c r="G31" s="10" t="s">
        <v>279</v>
      </c>
      <c r="H31" s="11" t="s">
        <v>24</v>
      </c>
      <c r="I31" s="12">
        <v>12377.95289</v>
      </c>
      <c r="J31" s="12">
        <v>165473.30314500001</v>
      </c>
      <c r="K31" s="12" t="s">
        <v>144</v>
      </c>
      <c r="L31" s="181">
        <v>82.9</v>
      </c>
      <c r="M31" s="54">
        <v>163238</v>
      </c>
      <c r="N31" s="54">
        <v>1000000</v>
      </c>
      <c r="O31" s="54">
        <v>1000000</v>
      </c>
      <c r="P31" s="214">
        <v>1.77</v>
      </c>
      <c r="Q31" s="214">
        <v>7.92</v>
      </c>
      <c r="R31" s="214">
        <v>0</v>
      </c>
      <c r="S31" s="53">
        <v>276</v>
      </c>
      <c r="T31" s="53">
        <v>80</v>
      </c>
      <c r="U31" s="53">
        <v>3</v>
      </c>
      <c r="V31" s="53">
        <v>20</v>
      </c>
      <c r="W31" s="12">
        <f t="shared" si="8"/>
        <v>279</v>
      </c>
      <c r="X31" s="84">
        <f t="shared" si="0"/>
        <v>7.2226139203639709E-3</v>
      </c>
      <c r="Y31" s="85">
        <f t="shared" si="1"/>
        <v>6.7927899669434156E-3</v>
      </c>
      <c r="Z31" s="86">
        <v>11148</v>
      </c>
      <c r="AA31" s="77">
        <f>IF(M31&gt;N31,1,0)</f>
        <v>0</v>
      </c>
      <c r="AB31" s="77">
        <f>IF(W31=0,1,0)</f>
        <v>0</v>
      </c>
      <c r="AC31" s="161">
        <f>IF((T31+V31)=100,0,1)</f>
        <v>0</v>
      </c>
      <c r="AD31" s="161">
        <f>IF(J31=0,1,0)</f>
        <v>0</v>
      </c>
      <c r="AE31" s="161">
        <f>IF(M31=0,1,0)</f>
        <v>0</v>
      </c>
      <c r="AF31" s="230">
        <f t="shared" si="5"/>
        <v>1.5980033298805286E-4</v>
      </c>
      <c r="AG31" s="230">
        <f t="shared" si="6"/>
        <v>7.1503877811603307E-4</v>
      </c>
      <c r="AH31" s="230">
        <f t="shared" si="7"/>
        <v>0</v>
      </c>
      <c r="AJ31" s="390"/>
    </row>
    <row r="32" spans="1:36" s="8" customFormat="1" x14ac:dyDescent="1.25">
      <c r="A32" s="224">
        <v>136</v>
      </c>
      <c r="B32" s="68">
        <v>11158</v>
      </c>
      <c r="C32" s="224">
        <v>136</v>
      </c>
      <c r="D32" s="19">
        <v>28</v>
      </c>
      <c r="E32" s="69" t="s">
        <v>444</v>
      </c>
      <c r="F32" s="20" t="s">
        <v>39</v>
      </c>
      <c r="G32" s="20" t="s">
        <v>276</v>
      </c>
      <c r="H32" s="21">
        <v>17</v>
      </c>
      <c r="I32" s="18">
        <v>7014142.8974270001</v>
      </c>
      <c r="J32" s="18">
        <v>7500897.6178489998</v>
      </c>
      <c r="K32" s="18" t="s">
        <v>96</v>
      </c>
      <c r="L32" s="182">
        <v>80.966666666666669</v>
      </c>
      <c r="M32" s="56">
        <v>7420475</v>
      </c>
      <c r="N32" s="55">
        <v>10000000</v>
      </c>
      <c r="O32" s="56">
        <v>1010837</v>
      </c>
      <c r="P32" s="225">
        <v>-2.3199999999999998</v>
      </c>
      <c r="Q32" s="225">
        <v>9.23</v>
      </c>
      <c r="R32" s="225">
        <v>28.73</v>
      </c>
      <c r="S32" s="226">
        <v>5492</v>
      </c>
      <c r="T32" s="226">
        <v>46</v>
      </c>
      <c r="U32" s="226">
        <v>16</v>
      </c>
      <c r="V32" s="226">
        <v>54</v>
      </c>
      <c r="W32" s="18">
        <f t="shared" si="8"/>
        <v>5508</v>
      </c>
      <c r="X32" s="84">
        <f t="shared" si="0"/>
        <v>0.18825544513302012</v>
      </c>
      <c r="Y32" s="85">
        <f t="shared" si="1"/>
        <v>0.17705220201741087</v>
      </c>
      <c r="Z32" s="86">
        <v>11158</v>
      </c>
      <c r="AA32" s="77">
        <f t="shared" si="2"/>
        <v>0</v>
      </c>
      <c r="AB32" s="77">
        <f t="shared" si="9"/>
        <v>0</v>
      </c>
      <c r="AC32" s="161">
        <f t="shared" si="10"/>
        <v>0</v>
      </c>
      <c r="AD32" s="161">
        <f t="shared" si="3"/>
        <v>0</v>
      </c>
      <c r="AE32" s="161">
        <f t="shared" si="4"/>
        <v>0</v>
      </c>
      <c r="AF32" s="230">
        <f t="shared" si="5"/>
        <v>-9.4946224501870988E-3</v>
      </c>
      <c r="AG32" s="230">
        <f t="shared" si="6"/>
        <v>3.7773864316908164E-2</v>
      </c>
      <c r="AH32" s="230">
        <f t="shared" si="7"/>
        <v>0.11757780301460145</v>
      </c>
      <c r="AJ32" s="390"/>
    </row>
    <row r="33" spans="1:36" s="5" customFormat="1" x14ac:dyDescent="1.25">
      <c r="A33" s="83">
        <v>138</v>
      </c>
      <c r="B33" s="68">
        <v>11161</v>
      </c>
      <c r="C33" s="83">
        <v>138</v>
      </c>
      <c r="D33" s="16">
        <v>29</v>
      </c>
      <c r="E33" s="68" t="s">
        <v>445</v>
      </c>
      <c r="F33" s="10" t="s">
        <v>16</v>
      </c>
      <c r="G33" s="10" t="s">
        <v>276</v>
      </c>
      <c r="H33" s="11">
        <v>18</v>
      </c>
      <c r="I33" s="12">
        <v>19779278.078315001</v>
      </c>
      <c r="J33" s="12">
        <v>19985014.153967999</v>
      </c>
      <c r="K33" s="12" t="s">
        <v>97</v>
      </c>
      <c r="L33" s="181">
        <v>80.733333333333334</v>
      </c>
      <c r="M33" s="54">
        <v>19943452</v>
      </c>
      <c r="N33" s="54">
        <v>20000000</v>
      </c>
      <c r="O33" s="54">
        <v>1002084</v>
      </c>
      <c r="P33" s="214">
        <v>1.63</v>
      </c>
      <c r="Q33" s="214">
        <v>4.9000000000000004</v>
      </c>
      <c r="R33" s="214">
        <v>19.850000000000001</v>
      </c>
      <c r="S33" s="53">
        <v>19889</v>
      </c>
      <c r="T33" s="53">
        <v>96</v>
      </c>
      <c r="U33" s="53">
        <v>67</v>
      </c>
      <c r="V33" s="53">
        <v>4</v>
      </c>
      <c r="W33" s="12">
        <f t="shared" si="8"/>
        <v>19956</v>
      </c>
      <c r="X33" s="84">
        <f t="shared" si="0"/>
        <v>1.0467721766620102</v>
      </c>
      <c r="Y33" s="85">
        <f t="shared" si="1"/>
        <v>0.98447786600600984</v>
      </c>
      <c r="Z33" s="86">
        <v>11161</v>
      </c>
      <c r="AA33" s="77">
        <f t="shared" si="2"/>
        <v>0</v>
      </c>
      <c r="AB33" s="77">
        <f t="shared" si="9"/>
        <v>0</v>
      </c>
      <c r="AC33" s="161">
        <f t="shared" si="10"/>
        <v>0</v>
      </c>
      <c r="AD33" s="161">
        <f t="shared" si="3"/>
        <v>0</v>
      </c>
      <c r="AE33" s="161">
        <f t="shared" si="4"/>
        <v>0</v>
      </c>
      <c r="AF33" s="230">
        <f t="shared" si="5"/>
        <v>1.7773319249573712E-2</v>
      </c>
      <c r="AG33" s="230">
        <f t="shared" si="6"/>
        <v>5.3428996517123434E-2</v>
      </c>
      <c r="AH33" s="230">
        <f t="shared" si="7"/>
        <v>0.21644195527855106</v>
      </c>
      <c r="AJ33" s="390"/>
    </row>
    <row r="34" spans="1:36" s="8" customFormat="1" x14ac:dyDescent="1.25">
      <c r="A34" s="224">
        <v>139</v>
      </c>
      <c r="B34" s="68">
        <v>11168</v>
      </c>
      <c r="C34" s="224">
        <v>139</v>
      </c>
      <c r="D34" s="19" t="s">
        <v>399</v>
      </c>
      <c r="E34" s="69" t="s">
        <v>446</v>
      </c>
      <c r="F34" s="20" t="s">
        <v>234</v>
      </c>
      <c r="G34" s="20" t="s">
        <v>276</v>
      </c>
      <c r="H34" s="21">
        <v>16</v>
      </c>
      <c r="I34" s="18">
        <v>202434.30690299999</v>
      </c>
      <c r="J34" s="18">
        <v>621171.24186800001</v>
      </c>
      <c r="K34" s="18" t="s">
        <v>98</v>
      </c>
      <c r="L34" s="182">
        <v>79.333333333333343</v>
      </c>
      <c r="M34" s="56">
        <v>621171</v>
      </c>
      <c r="N34" s="55">
        <v>25000000</v>
      </c>
      <c r="O34" s="56">
        <v>1000000</v>
      </c>
      <c r="P34" s="225">
        <v>3.51</v>
      </c>
      <c r="Q34" s="225">
        <v>17.8</v>
      </c>
      <c r="R34" s="225">
        <v>0</v>
      </c>
      <c r="S34" s="226">
        <v>409</v>
      </c>
      <c r="T34" s="226">
        <v>70</v>
      </c>
      <c r="U34" s="226">
        <v>4</v>
      </c>
      <c r="V34" s="226">
        <v>30</v>
      </c>
      <c r="W34" s="18">
        <f t="shared" si="8"/>
        <v>413</v>
      </c>
      <c r="X34" s="84">
        <f t="shared" si="0"/>
        <v>2.3723887639445555E-2</v>
      </c>
      <c r="Y34" s="85">
        <f t="shared" si="1"/>
        <v>2.2312058724301538E-2</v>
      </c>
      <c r="Z34" s="86">
        <v>11168</v>
      </c>
      <c r="AA34" s="77">
        <f t="shared" si="2"/>
        <v>0</v>
      </c>
      <c r="AB34" s="77">
        <f t="shared" si="9"/>
        <v>0</v>
      </c>
      <c r="AC34" s="161">
        <f t="shared" si="10"/>
        <v>0</v>
      </c>
      <c r="AD34" s="161">
        <f t="shared" si="3"/>
        <v>0</v>
      </c>
      <c r="AE34" s="161">
        <f t="shared" si="4"/>
        <v>0</v>
      </c>
      <c r="AF34" s="230">
        <f t="shared" si="5"/>
        <v>1.1895835087779127E-3</v>
      </c>
      <c r="AG34" s="230">
        <f t="shared" si="6"/>
        <v>6.0326457140304412E-3</v>
      </c>
      <c r="AH34" s="230">
        <f t="shared" si="7"/>
        <v>0</v>
      </c>
      <c r="AJ34" s="390"/>
    </row>
    <row r="35" spans="1:36" s="5" customFormat="1" x14ac:dyDescent="1.25">
      <c r="A35" s="83">
        <v>150</v>
      </c>
      <c r="B35" s="68">
        <v>11198</v>
      </c>
      <c r="C35" s="83">
        <v>150</v>
      </c>
      <c r="D35" s="16">
        <v>31</v>
      </c>
      <c r="E35" s="68" t="s">
        <v>447</v>
      </c>
      <c r="F35" s="10" t="s">
        <v>326</v>
      </c>
      <c r="G35" s="10" t="s">
        <v>276</v>
      </c>
      <c r="H35" s="11">
        <v>17</v>
      </c>
      <c r="I35" s="12">
        <v>5841.4672810000002</v>
      </c>
      <c r="J35" s="12">
        <v>1017.743147</v>
      </c>
      <c r="K35" s="12" t="s">
        <v>210</v>
      </c>
      <c r="L35" s="181">
        <v>74.333333333333343</v>
      </c>
      <c r="M35" s="54">
        <v>1000</v>
      </c>
      <c r="N35" s="54">
        <v>500000</v>
      </c>
      <c r="O35" s="54">
        <v>1017743</v>
      </c>
      <c r="P35" s="214">
        <v>2.74</v>
      </c>
      <c r="Q35" s="214">
        <v>11.48</v>
      </c>
      <c r="R35" s="214">
        <v>4.1399999999999997</v>
      </c>
      <c r="S35" s="53">
        <v>2</v>
      </c>
      <c r="T35" s="53">
        <v>0</v>
      </c>
      <c r="U35" s="53">
        <v>1</v>
      </c>
      <c r="V35" s="53">
        <v>100</v>
      </c>
      <c r="W35" s="12">
        <f t="shared" si="8"/>
        <v>3</v>
      </c>
      <c r="X35" s="84">
        <f t="shared" si="0"/>
        <v>0</v>
      </c>
      <c r="Y35" s="85">
        <f t="shared" si="1"/>
        <v>0</v>
      </c>
      <c r="Z35" s="86">
        <v>11198</v>
      </c>
      <c r="AA35" s="77">
        <f t="shared" si="2"/>
        <v>0</v>
      </c>
      <c r="AB35" s="77">
        <f t="shared" si="9"/>
        <v>0</v>
      </c>
      <c r="AC35" s="161">
        <f t="shared" si="10"/>
        <v>0</v>
      </c>
      <c r="AD35" s="161">
        <f t="shared" si="3"/>
        <v>0</v>
      </c>
      <c r="AE35" s="161">
        <f t="shared" si="4"/>
        <v>0</v>
      </c>
      <c r="AF35" s="230">
        <f t="shared" si="5"/>
        <v>1.5214764229637164E-6</v>
      </c>
      <c r="AG35" s="230">
        <f t="shared" si="6"/>
        <v>6.3746530421983445E-6</v>
      </c>
      <c r="AH35" s="230">
        <f t="shared" si="7"/>
        <v>2.2988731354269289E-6</v>
      </c>
      <c r="AJ35" s="390"/>
    </row>
    <row r="36" spans="1:36" s="8" customFormat="1" x14ac:dyDescent="1.25">
      <c r="A36" s="224">
        <v>154</v>
      </c>
      <c r="B36" s="68">
        <v>11217</v>
      </c>
      <c r="C36" s="224">
        <v>154</v>
      </c>
      <c r="D36" s="19">
        <v>32</v>
      </c>
      <c r="E36" s="69" t="s">
        <v>448</v>
      </c>
      <c r="F36" s="20" t="s">
        <v>38</v>
      </c>
      <c r="G36" s="20" t="s">
        <v>276</v>
      </c>
      <c r="H36" s="21">
        <v>18</v>
      </c>
      <c r="I36" s="18">
        <v>4708466.2490389999</v>
      </c>
      <c r="J36" s="18">
        <v>8073646.5677429996</v>
      </c>
      <c r="K36" s="18" t="s">
        <v>211</v>
      </c>
      <c r="L36" s="182">
        <v>74.233333333333334</v>
      </c>
      <c r="M36" s="56">
        <v>8000000</v>
      </c>
      <c r="N36" s="55">
        <v>8000000</v>
      </c>
      <c r="O36" s="56">
        <v>1009205</v>
      </c>
      <c r="P36" s="225">
        <v>3.23</v>
      </c>
      <c r="Q36" s="225">
        <v>7.86</v>
      </c>
      <c r="R36" s="225">
        <v>24.06</v>
      </c>
      <c r="S36" s="226">
        <v>1461</v>
      </c>
      <c r="T36" s="226">
        <v>20</v>
      </c>
      <c r="U36" s="226">
        <v>51</v>
      </c>
      <c r="V36" s="226">
        <v>80</v>
      </c>
      <c r="W36" s="18">
        <f t="shared" si="8"/>
        <v>1512</v>
      </c>
      <c r="X36" s="84">
        <f t="shared" si="0"/>
        <v>8.8100060523330082E-2</v>
      </c>
      <c r="Y36" s="85">
        <f t="shared" si="1"/>
        <v>8.2857150307132393E-2</v>
      </c>
      <c r="Z36" s="86">
        <v>11217</v>
      </c>
      <c r="AA36" s="77">
        <f t="shared" si="2"/>
        <v>0</v>
      </c>
      <c r="AB36" s="77">
        <f t="shared" si="9"/>
        <v>0</v>
      </c>
      <c r="AC36" s="161">
        <f t="shared" si="10"/>
        <v>0</v>
      </c>
      <c r="AD36" s="161">
        <f t="shared" si="3"/>
        <v>0</v>
      </c>
      <c r="AE36" s="161">
        <f t="shared" si="4"/>
        <v>0</v>
      </c>
      <c r="AF36" s="230">
        <f t="shared" si="5"/>
        <v>1.4228159774517808E-2</v>
      </c>
      <c r="AG36" s="230">
        <f t="shared" si="6"/>
        <v>3.4623323785668722E-2</v>
      </c>
      <c r="AH36" s="230">
        <f t="shared" si="7"/>
        <v>0.10598437280956609</v>
      </c>
      <c r="AJ36" s="390"/>
    </row>
    <row r="37" spans="1:36" s="5" customFormat="1" x14ac:dyDescent="1.25">
      <c r="A37" s="83">
        <v>164</v>
      </c>
      <c r="B37" s="68">
        <v>11256</v>
      </c>
      <c r="C37" s="83">
        <v>164</v>
      </c>
      <c r="D37" s="16">
        <v>33</v>
      </c>
      <c r="E37" s="68" t="s">
        <v>449</v>
      </c>
      <c r="F37" s="10" t="s">
        <v>41</v>
      </c>
      <c r="G37" s="10" t="s">
        <v>276</v>
      </c>
      <c r="H37" s="11">
        <v>15</v>
      </c>
      <c r="I37" s="12">
        <v>17471.314052000002</v>
      </c>
      <c r="J37" s="12">
        <v>46221.496519</v>
      </c>
      <c r="K37" s="12" t="s">
        <v>154</v>
      </c>
      <c r="L37" s="181">
        <v>70.133333333333326</v>
      </c>
      <c r="M37" s="54">
        <v>46043</v>
      </c>
      <c r="N37" s="54">
        <v>50000</v>
      </c>
      <c r="O37" s="54">
        <v>1016376</v>
      </c>
      <c r="P37" s="214">
        <v>1.51</v>
      </c>
      <c r="Q37" s="214">
        <v>7.18</v>
      </c>
      <c r="R37" s="214">
        <v>25.69</v>
      </c>
      <c r="S37" s="53">
        <v>41</v>
      </c>
      <c r="T37" s="53">
        <v>3</v>
      </c>
      <c r="U37" s="53">
        <v>7</v>
      </c>
      <c r="V37" s="53">
        <v>97</v>
      </c>
      <c r="W37" s="12">
        <f t="shared" si="8"/>
        <v>48</v>
      </c>
      <c r="X37" s="84">
        <f t="shared" ref="X37:X68" si="11">T37*J37/$J$85</f>
        <v>7.5655714056253707E-5</v>
      </c>
      <c r="Y37" s="85">
        <f t="shared" ref="Y37:Y68" si="12">T37*J37/$J$174</f>
        <v>7.115337757903614E-5</v>
      </c>
      <c r="Z37" s="86">
        <v>11256</v>
      </c>
      <c r="AA37" s="77">
        <f t="shared" si="2"/>
        <v>0</v>
      </c>
      <c r="AB37" s="77">
        <f t="shared" si="9"/>
        <v>0</v>
      </c>
      <c r="AC37" s="161">
        <f t="shared" si="10"/>
        <v>0</v>
      </c>
      <c r="AD37" s="161">
        <f t="shared" si="3"/>
        <v>0</v>
      </c>
      <c r="AE37" s="161">
        <f t="shared" si="4"/>
        <v>0</v>
      </c>
      <c r="AF37" s="230">
        <f t="shared" si="5"/>
        <v>3.8080042741647699E-5</v>
      </c>
      <c r="AG37" s="230">
        <f t="shared" si="6"/>
        <v>1.8106934230796719E-4</v>
      </c>
      <c r="AH37" s="230">
        <f t="shared" si="7"/>
        <v>6.4786509803505259E-4</v>
      </c>
      <c r="AJ37" s="390"/>
    </row>
    <row r="38" spans="1:36" s="8" customFormat="1" x14ac:dyDescent="1.25">
      <c r="A38" s="224">
        <v>172</v>
      </c>
      <c r="B38" s="68">
        <v>11277</v>
      </c>
      <c r="C38" s="224">
        <v>172</v>
      </c>
      <c r="D38" s="19">
        <v>34</v>
      </c>
      <c r="E38" s="69" t="s">
        <v>450</v>
      </c>
      <c r="F38" s="20" t="s">
        <v>291</v>
      </c>
      <c r="G38" s="20" t="s">
        <v>279</v>
      </c>
      <c r="H38" s="21" t="s">
        <v>24</v>
      </c>
      <c r="I38" s="18">
        <v>5870614.2147960002</v>
      </c>
      <c r="J38" s="18">
        <v>32725739.339370001</v>
      </c>
      <c r="K38" s="18" t="s">
        <v>160</v>
      </c>
      <c r="L38" s="182">
        <v>66.966666666666669</v>
      </c>
      <c r="M38" s="56">
        <v>1032520566</v>
      </c>
      <c r="N38" s="55">
        <v>2000000000</v>
      </c>
      <c r="O38" s="56">
        <v>31695</v>
      </c>
      <c r="P38" s="225">
        <v>1.7</v>
      </c>
      <c r="Q38" s="225">
        <v>4.96</v>
      </c>
      <c r="R38" s="225">
        <v>21.83</v>
      </c>
      <c r="S38" s="226">
        <v>247493</v>
      </c>
      <c r="T38" s="226">
        <v>79</v>
      </c>
      <c r="U38" s="226">
        <v>451</v>
      </c>
      <c r="V38" s="226">
        <v>21</v>
      </c>
      <c r="W38" s="18">
        <f t="shared" si="8"/>
        <v>247944</v>
      </c>
      <c r="X38" s="84">
        <f t="shared" si="11"/>
        <v>1.4105647788143232</v>
      </c>
      <c r="Y38" s="85">
        <f t="shared" si="12"/>
        <v>1.3266208581685952</v>
      </c>
      <c r="Z38" s="86">
        <v>11277</v>
      </c>
      <c r="AA38" s="77">
        <f t="shared" ref="AA38:AA69" si="13">IF(M38&gt;N38,1,0)</f>
        <v>0</v>
      </c>
      <c r="AB38" s="77">
        <f t="shared" si="9"/>
        <v>0</v>
      </c>
      <c r="AC38" s="161">
        <f t="shared" si="10"/>
        <v>0</v>
      </c>
      <c r="AD38" s="161">
        <f t="shared" ref="AD38:AD69" si="14">IF(J38=0,1,0)</f>
        <v>0</v>
      </c>
      <c r="AE38" s="161">
        <f t="shared" ref="AE38:AE69" si="15">IF(M38=0,1,0)</f>
        <v>0</v>
      </c>
      <c r="AF38" s="230">
        <f t="shared" si="5"/>
        <v>3.0353925620055053E-2</v>
      </c>
      <c r="AG38" s="230">
        <f t="shared" si="6"/>
        <v>8.8562041809101807E-2</v>
      </c>
      <c r="AH38" s="230">
        <f t="shared" si="7"/>
        <v>0.38978011546223634</v>
      </c>
      <c r="AJ38" s="390"/>
    </row>
    <row r="39" spans="1:36" s="5" customFormat="1" x14ac:dyDescent="1.25">
      <c r="A39" s="83">
        <v>175</v>
      </c>
      <c r="B39" s="68">
        <v>11290</v>
      </c>
      <c r="C39" s="83">
        <v>175</v>
      </c>
      <c r="D39" s="16">
        <v>35</v>
      </c>
      <c r="E39" s="68" t="s">
        <v>451</v>
      </c>
      <c r="F39" s="10" t="s">
        <v>39</v>
      </c>
      <c r="G39" s="10" t="s">
        <v>276</v>
      </c>
      <c r="H39" s="11">
        <v>17</v>
      </c>
      <c r="I39" s="12">
        <v>53092.019763999997</v>
      </c>
      <c r="J39" s="12">
        <v>52697.011170999998</v>
      </c>
      <c r="K39" s="12" t="s">
        <v>165</v>
      </c>
      <c r="L39" s="181">
        <v>65.866666666666674</v>
      </c>
      <c r="M39" s="54">
        <v>52697</v>
      </c>
      <c r="N39" s="54">
        <v>200000</v>
      </c>
      <c r="O39" s="54">
        <v>1138143</v>
      </c>
      <c r="P39" s="214">
        <v>1.79</v>
      </c>
      <c r="Q39" s="214">
        <v>13.17</v>
      </c>
      <c r="R39" s="214">
        <v>37.869999999999997</v>
      </c>
      <c r="S39" s="53">
        <v>14</v>
      </c>
      <c r="T39" s="53">
        <v>1</v>
      </c>
      <c r="U39" s="53">
        <v>10</v>
      </c>
      <c r="V39" s="53">
        <v>99</v>
      </c>
      <c r="W39" s="12">
        <f t="shared" si="8"/>
        <v>24</v>
      </c>
      <c r="X39" s="84">
        <f t="shared" si="11"/>
        <v>2.8751629357374443E-5</v>
      </c>
      <c r="Y39" s="85">
        <f t="shared" si="12"/>
        <v>2.7040595217390064E-5</v>
      </c>
      <c r="Z39" s="86">
        <v>11290</v>
      </c>
      <c r="AA39" s="77">
        <f t="shared" si="13"/>
        <v>0</v>
      </c>
      <c r="AB39" s="77">
        <f t="shared" si="9"/>
        <v>0</v>
      </c>
      <c r="AC39" s="161">
        <f t="shared" si="10"/>
        <v>0</v>
      </c>
      <c r="AD39" s="161">
        <f t="shared" si="14"/>
        <v>0</v>
      </c>
      <c r="AE39" s="161">
        <f t="shared" si="15"/>
        <v>0</v>
      </c>
      <c r="AF39" s="230">
        <f t="shared" si="5"/>
        <v>5.1465416549700253E-5</v>
      </c>
      <c r="AG39" s="230">
        <f t="shared" si="6"/>
        <v>3.786589586366214E-4</v>
      </c>
      <c r="AH39" s="230">
        <f t="shared" si="7"/>
        <v>1.0888242037637701E-3</v>
      </c>
      <c r="AJ39" s="390"/>
    </row>
    <row r="40" spans="1:36" s="8" customFormat="1" x14ac:dyDescent="1.25">
      <c r="A40" s="224">
        <v>178</v>
      </c>
      <c r="B40" s="68">
        <v>11302</v>
      </c>
      <c r="C40" s="224">
        <v>178</v>
      </c>
      <c r="D40" s="19">
        <v>36</v>
      </c>
      <c r="E40" s="69" t="s">
        <v>452</v>
      </c>
      <c r="F40" s="20" t="s">
        <v>41</v>
      </c>
      <c r="G40" s="20" t="s">
        <v>279</v>
      </c>
      <c r="H40" s="21" t="s">
        <v>24</v>
      </c>
      <c r="I40" s="18">
        <v>2491704.9743220001</v>
      </c>
      <c r="J40" s="18">
        <v>7015270.6025510002</v>
      </c>
      <c r="K40" s="18" t="s">
        <v>169</v>
      </c>
      <c r="L40" s="182">
        <v>62.8</v>
      </c>
      <c r="M40" s="56">
        <v>6999090</v>
      </c>
      <c r="N40" s="55">
        <v>7000000</v>
      </c>
      <c r="O40" s="56">
        <v>1002311</v>
      </c>
      <c r="P40" s="225">
        <v>1.89</v>
      </c>
      <c r="Q40" s="225">
        <v>5.34</v>
      </c>
      <c r="R40" s="225">
        <v>21.29</v>
      </c>
      <c r="S40" s="226">
        <v>10174</v>
      </c>
      <c r="T40" s="226">
        <v>98</v>
      </c>
      <c r="U40" s="226">
        <v>19</v>
      </c>
      <c r="V40" s="226">
        <v>2</v>
      </c>
      <c r="W40" s="18">
        <f t="shared" si="8"/>
        <v>10193</v>
      </c>
      <c r="X40" s="84">
        <f t="shared" si="11"/>
        <v>0.37509992807881598</v>
      </c>
      <c r="Y40" s="85">
        <f t="shared" si="12"/>
        <v>0.35277740941835878</v>
      </c>
      <c r="Z40" s="86">
        <v>11302</v>
      </c>
      <c r="AA40" s="77">
        <f t="shared" si="13"/>
        <v>0</v>
      </c>
      <c r="AB40" s="77">
        <f t="shared" si="9"/>
        <v>0</v>
      </c>
      <c r="AC40" s="161">
        <f t="shared" si="10"/>
        <v>0</v>
      </c>
      <c r="AD40" s="161">
        <f t="shared" si="14"/>
        <v>0</v>
      </c>
      <c r="AE40" s="161">
        <f t="shared" si="15"/>
        <v>0</v>
      </c>
      <c r="AF40" s="230">
        <f t="shared" si="5"/>
        <v>7.2340700415200222E-3</v>
      </c>
      <c r="AG40" s="230">
        <f t="shared" si="6"/>
        <v>2.0439118530008953E-2</v>
      </c>
      <c r="AH40" s="230">
        <f t="shared" si="7"/>
        <v>8.1488545599979506E-2</v>
      </c>
      <c r="AJ40" s="390"/>
    </row>
    <row r="41" spans="1:36" s="5" customFormat="1" x14ac:dyDescent="1.25">
      <c r="A41" s="83">
        <v>183</v>
      </c>
      <c r="B41" s="68">
        <v>11310</v>
      </c>
      <c r="C41" s="83">
        <v>183</v>
      </c>
      <c r="D41" s="16">
        <v>37</v>
      </c>
      <c r="E41" s="68" t="s">
        <v>453</v>
      </c>
      <c r="F41" s="10" t="s">
        <v>178</v>
      </c>
      <c r="G41" s="10" t="s">
        <v>276</v>
      </c>
      <c r="H41" s="11">
        <v>20</v>
      </c>
      <c r="I41" s="12">
        <v>39647561</v>
      </c>
      <c r="J41" s="12">
        <v>60422334.923831999</v>
      </c>
      <c r="K41" s="12" t="s">
        <v>179</v>
      </c>
      <c r="L41" s="181">
        <v>59.8</v>
      </c>
      <c r="M41" s="54">
        <v>59801476</v>
      </c>
      <c r="N41" s="54">
        <v>60000000</v>
      </c>
      <c r="O41" s="54">
        <v>1010382</v>
      </c>
      <c r="P41" s="214">
        <v>1.77</v>
      </c>
      <c r="Q41" s="214">
        <v>5.04</v>
      </c>
      <c r="R41" s="214">
        <v>20.22</v>
      </c>
      <c r="S41" s="53">
        <v>55267</v>
      </c>
      <c r="T41" s="53">
        <v>84</v>
      </c>
      <c r="U41" s="53">
        <v>119</v>
      </c>
      <c r="V41" s="53">
        <v>16</v>
      </c>
      <c r="W41" s="12">
        <f t="shared" si="8"/>
        <v>55386</v>
      </c>
      <c r="X41" s="84">
        <f t="shared" si="11"/>
        <v>2.7691932685136416</v>
      </c>
      <c r="Y41" s="85">
        <f t="shared" si="12"/>
        <v>2.6043962003632593</v>
      </c>
      <c r="Z41" s="86">
        <v>11310</v>
      </c>
      <c r="AA41" s="77">
        <f t="shared" si="13"/>
        <v>0</v>
      </c>
      <c r="AB41" s="77">
        <f t="shared" si="9"/>
        <v>0</v>
      </c>
      <c r="AC41" s="161">
        <f t="shared" si="10"/>
        <v>0</v>
      </c>
      <c r="AD41" s="161">
        <f t="shared" si="14"/>
        <v>0</v>
      </c>
      <c r="AE41" s="161">
        <f t="shared" si="15"/>
        <v>0</v>
      </c>
      <c r="AF41" s="230">
        <f t="shared" si="5"/>
        <v>5.8350858157966021E-2</v>
      </c>
      <c r="AG41" s="230">
        <f t="shared" si="6"/>
        <v>0.16615159611081851</v>
      </c>
      <c r="AH41" s="230">
        <f t="shared" si="7"/>
        <v>0.66658437963506945</v>
      </c>
      <c r="AJ41" s="390"/>
    </row>
    <row r="42" spans="1:36" s="8" customFormat="1" x14ac:dyDescent="1.25">
      <c r="A42" s="224">
        <v>191</v>
      </c>
      <c r="B42" s="68">
        <v>11315</v>
      </c>
      <c r="C42" s="224">
        <v>191</v>
      </c>
      <c r="D42" s="19">
        <v>38</v>
      </c>
      <c r="E42" s="69" t="s">
        <v>454</v>
      </c>
      <c r="F42" s="20" t="s">
        <v>39</v>
      </c>
      <c r="G42" s="20" t="s">
        <v>277</v>
      </c>
      <c r="H42" s="21" t="s">
        <v>24</v>
      </c>
      <c r="I42" s="18">
        <v>10030017.11906</v>
      </c>
      <c r="J42" s="18">
        <v>13795509.024092</v>
      </c>
      <c r="K42" s="18" t="s">
        <v>187</v>
      </c>
      <c r="L42" s="182">
        <v>59.166666666666671</v>
      </c>
      <c r="M42" s="56">
        <v>478721420</v>
      </c>
      <c r="N42" s="55">
        <v>500000000</v>
      </c>
      <c r="O42" s="56">
        <v>28818</v>
      </c>
      <c r="P42" s="225">
        <v>1.05</v>
      </c>
      <c r="Q42" s="225">
        <v>4.41</v>
      </c>
      <c r="R42" s="225">
        <v>22.17</v>
      </c>
      <c r="S42" s="226">
        <v>6703</v>
      </c>
      <c r="T42" s="226">
        <v>21.17</v>
      </c>
      <c r="U42" s="226">
        <v>25</v>
      </c>
      <c r="V42" s="226">
        <v>78.83</v>
      </c>
      <c r="W42" s="18">
        <f t="shared" si="8"/>
        <v>6728</v>
      </c>
      <c r="X42" s="84">
        <f t="shared" si="11"/>
        <v>0.15934376148455687</v>
      </c>
      <c r="Y42" s="85">
        <f t="shared" si="12"/>
        <v>0.14986107747716598</v>
      </c>
      <c r="Z42" s="86">
        <v>11315</v>
      </c>
      <c r="AA42" s="77">
        <f t="shared" si="13"/>
        <v>0</v>
      </c>
      <c r="AB42" s="77">
        <f t="shared" si="9"/>
        <v>0</v>
      </c>
      <c r="AC42" s="161">
        <f t="shared" si="10"/>
        <v>0</v>
      </c>
      <c r="AD42" s="161">
        <f t="shared" si="14"/>
        <v>0</v>
      </c>
      <c r="AE42" s="161">
        <f t="shared" si="15"/>
        <v>0</v>
      </c>
      <c r="AF42" s="230">
        <f t="shared" si="5"/>
        <v>7.9032097099095283E-3</v>
      </c>
      <c r="AG42" s="230">
        <f t="shared" si="6"/>
        <v>3.3193480781620016E-2</v>
      </c>
      <c r="AH42" s="230">
        <f t="shared" si="7"/>
        <v>0.16687062787494689</v>
      </c>
      <c r="AJ42" s="390"/>
    </row>
    <row r="43" spans="1:36" s="5" customFormat="1" x14ac:dyDescent="1.25">
      <c r="A43" s="83">
        <v>195</v>
      </c>
      <c r="B43" s="68">
        <v>11338</v>
      </c>
      <c r="C43" s="83">
        <v>195</v>
      </c>
      <c r="D43" s="16">
        <v>39</v>
      </c>
      <c r="E43" s="68" t="s">
        <v>455</v>
      </c>
      <c r="F43" s="10" t="s">
        <v>189</v>
      </c>
      <c r="G43" s="10" t="s">
        <v>276</v>
      </c>
      <c r="H43" s="11">
        <v>17</v>
      </c>
      <c r="I43" s="12">
        <v>14396621.769119</v>
      </c>
      <c r="J43" s="12">
        <v>30038895.393263999</v>
      </c>
      <c r="K43" s="12" t="s">
        <v>191</v>
      </c>
      <c r="L43" s="181">
        <v>57.666666666666671</v>
      </c>
      <c r="M43" s="54">
        <v>28700209</v>
      </c>
      <c r="N43" s="54">
        <v>30000000</v>
      </c>
      <c r="O43" s="54">
        <v>1046643</v>
      </c>
      <c r="P43" s="214">
        <v>6.16</v>
      </c>
      <c r="Q43" s="214">
        <v>11.2</v>
      </c>
      <c r="R43" s="214">
        <v>26.78</v>
      </c>
      <c r="S43" s="53">
        <v>4088</v>
      </c>
      <c r="T43" s="53">
        <v>72</v>
      </c>
      <c r="U43" s="53">
        <v>50</v>
      </c>
      <c r="V43" s="53">
        <v>28</v>
      </c>
      <c r="W43" s="12">
        <f t="shared" si="8"/>
        <v>4138</v>
      </c>
      <c r="X43" s="84">
        <f t="shared" si="11"/>
        <v>1.1800296839827198</v>
      </c>
      <c r="Y43" s="85">
        <f t="shared" si="12"/>
        <v>1.1098051046939101</v>
      </c>
      <c r="Z43" s="86">
        <v>11338</v>
      </c>
      <c r="AA43" s="77">
        <f t="shared" si="13"/>
        <v>0</v>
      </c>
      <c r="AB43" s="77">
        <f t="shared" si="9"/>
        <v>0</v>
      </c>
      <c r="AC43" s="161">
        <f t="shared" si="10"/>
        <v>0</v>
      </c>
      <c r="AD43" s="161">
        <f t="shared" si="14"/>
        <v>0</v>
      </c>
      <c r="AE43" s="161">
        <f t="shared" si="15"/>
        <v>0</v>
      </c>
      <c r="AF43" s="230">
        <f t="shared" si="5"/>
        <v>0.10095809518518824</v>
      </c>
      <c r="AG43" s="230">
        <f t="shared" si="6"/>
        <v>0.18356017306397862</v>
      </c>
      <c r="AH43" s="230">
        <f t="shared" si="7"/>
        <v>0.43890548523690603</v>
      </c>
      <c r="AJ43" s="390"/>
    </row>
    <row r="44" spans="1:36" s="8" customFormat="1" x14ac:dyDescent="1.25">
      <c r="A44" s="224">
        <v>196</v>
      </c>
      <c r="B44" s="68">
        <v>11343</v>
      </c>
      <c r="C44" s="224">
        <v>196</v>
      </c>
      <c r="D44" s="19">
        <v>40</v>
      </c>
      <c r="E44" s="69" t="s">
        <v>456</v>
      </c>
      <c r="F44" s="20" t="s">
        <v>190</v>
      </c>
      <c r="G44" s="20" t="s">
        <v>276</v>
      </c>
      <c r="H44" s="21">
        <v>17</v>
      </c>
      <c r="I44" s="18">
        <v>23810396.394228</v>
      </c>
      <c r="J44" s="18">
        <v>27187820.866296001</v>
      </c>
      <c r="K44" s="18" t="s">
        <v>192</v>
      </c>
      <c r="L44" s="182">
        <v>57.3</v>
      </c>
      <c r="M44" s="56">
        <v>26606808</v>
      </c>
      <c r="N44" s="55">
        <v>50000000</v>
      </c>
      <c r="O44" s="56">
        <v>1021837</v>
      </c>
      <c r="P44" s="225">
        <v>1.67</v>
      </c>
      <c r="Q44" s="225">
        <v>6.34</v>
      </c>
      <c r="R44" s="225">
        <v>21.76</v>
      </c>
      <c r="S44" s="226">
        <v>45459</v>
      </c>
      <c r="T44" s="226">
        <v>92</v>
      </c>
      <c r="U44" s="226">
        <v>55</v>
      </c>
      <c r="V44" s="226">
        <v>8</v>
      </c>
      <c r="W44" s="18">
        <f t="shared" si="8"/>
        <v>45514</v>
      </c>
      <c r="X44" s="84">
        <f t="shared" si="11"/>
        <v>1.3647047540555834</v>
      </c>
      <c r="Y44" s="85">
        <f t="shared" si="12"/>
        <v>1.283490002843956</v>
      </c>
      <c r="Z44" s="86">
        <v>11343</v>
      </c>
      <c r="AA44" s="77">
        <f t="shared" si="13"/>
        <v>0</v>
      </c>
      <c r="AB44" s="77">
        <f t="shared" si="9"/>
        <v>0</v>
      </c>
      <c r="AC44" s="161">
        <f t="shared" si="10"/>
        <v>0</v>
      </c>
      <c r="AD44" s="161">
        <f t="shared" si="14"/>
        <v>0</v>
      </c>
      <c r="AE44" s="161">
        <f t="shared" si="15"/>
        <v>0</v>
      </c>
      <c r="AF44" s="230">
        <f t="shared" si="5"/>
        <v>2.4772358035574177E-2</v>
      </c>
      <c r="AG44" s="230">
        <f t="shared" si="6"/>
        <v>9.4045958051221734E-2</v>
      </c>
      <c r="AH44" s="230">
        <f t="shared" si="7"/>
        <v>0.32278234182879889</v>
      </c>
      <c r="AJ44" s="390"/>
    </row>
    <row r="45" spans="1:36" s="5" customFormat="1" x14ac:dyDescent="1.25">
      <c r="A45" s="83">
        <v>197</v>
      </c>
      <c r="B45" s="68">
        <v>11323</v>
      </c>
      <c r="C45" s="83">
        <v>197</v>
      </c>
      <c r="D45" s="16">
        <v>41</v>
      </c>
      <c r="E45" s="68" t="s">
        <v>457</v>
      </c>
      <c r="F45" s="10" t="s">
        <v>203</v>
      </c>
      <c r="G45" s="10" t="s">
        <v>278</v>
      </c>
      <c r="H45" s="11" t="s">
        <v>24</v>
      </c>
      <c r="I45" s="12">
        <v>64839.701908000003</v>
      </c>
      <c r="J45" s="12">
        <v>467668.203393</v>
      </c>
      <c r="K45" s="12" t="s">
        <v>198</v>
      </c>
      <c r="L45" s="181">
        <v>56.966666666666669</v>
      </c>
      <c r="M45" s="54">
        <v>45766782</v>
      </c>
      <c r="N45" s="54">
        <v>50000000</v>
      </c>
      <c r="O45" s="54">
        <v>10219</v>
      </c>
      <c r="P45" s="214">
        <v>2.98</v>
      </c>
      <c r="Q45" s="214">
        <v>8.35</v>
      </c>
      <c r="R45" s="214">
        <v>28.58</v>
      </c>
      <c r="S45" s="53">
        <v>327</v>
      </c>
      <c r="T45" s="53">
        <v>8.69</v>
      </c>
      <c r="U45" s="53">
        <v>7</v>
      </c>
      <c r="V45" s="53">
        <v>91.31</v>
      </c>
      <c r="W45" s="12">
        <f t="shared" si="8"/>
        <v>334</v>
      </c>
      <c r="X45" s="84">
        <f t="shared" si="11"/>
        <v>2.2173492184249062E-3</v>
      </c>
      <c r="Y45" s="85">
        <f t="shared" si="12"/>
        <v>2.0853928633316047E-3</v>
      </c>
      <c r="Z45" s="86">
        <v>11323</v>
      </c>
      <c r="AA45" s="77">
        <f t="shared" si="13"/>
        <v>0</v>
      </c>
      <c r="AB45" s="77">
        <f t="shared" si="9"/>
        <v>0</v>
      </c>
      <c r="AC45" s="161">
        <f t="shared" si="10"/>
        <v>0</v>
      </c>
      <c r="AD45" s="161">
        <f t="shared" si="14"/>
        <v>0</v>
      </c>
      <c r="AE45" s="161">
        <f t="shared" si="15"/>
        <v>0</v>
      </c>
      <c r="AF45" s="230">
        <f t="shared" si="5"/>
        <v>7.6037982403984129E-4</v>
      </c>
      <c r="AG45" s="230">
        <f t="shared" si="6"/>
        <v>2.1305944734002261E-3</v>
      </c>
      <c r="AH45" s="230">
        <f t="shared" si="7"/>
        <v>7.2925018023686783E-3</v>
      </c>
      <c r="AJ45" s="390"/>
    </row>
    <row r="46" spans="1:36" s="8" customFormat="1" x14ac:dyDescent="1.25">
      <c r="A46" s="224">
        <v>201</v>
      </c>
      <c r="B46" s="68">
        <v>11340</v>
      </c>
      <c r="C46" s="224">
        <v>201</v>
      </c>
      <c r="D46" s="19">
        <v>42</v>
      </c>
      <c r="E46" s="69" t="s">
        <v>458</v>
      </c>
      <c r="F46" s="20" t="s">
        <v>348</v>
      </c>
      <c r="G46" s="20" t="s">
        <v>278</v>
      </c>
      <c r="H46" s="21" t="s">
        <v>24</v>
      </c>
      <c r="I46" s="18">
        <v>498035.323301</v>
      </c>
      <c r="J46" s="18">
        <v>1039270.803477</v>
      </c>
      <c r="K46" s="18" t="s">
        <v>204</v>
      </c>
      <c r="L46" s="182">
        <v>55.666666666666671</v>
      </c>
      <c r="M46" s="56">
        <v>97100000</v>
      </c>
      <c r="N46" s="55">
        <v>100000000</v>
      </c>
      <c r="O46" s="56">
        <v>10704</v>
      </c>
      <c r="P46" s="225">
        <v>1.36</v>
      </c>
      <c r="Q46" s="225">
        <v>6.34</v>
      </c>
      <c r="R46" s="225">
        <v>27.58</v>
      </c>
      <c r="S46" s="226">
        <v>142</v>
      </c>
      <c r="T46" s="226">
        <v>3.42</v>
      </c>
      <c r="U46" s="226">
        <v>10</v>
      </c>
      <c r="V46" s="226">
        <v>96.58</v>
      </c>
      <c r="W46" s="18">
        <f t="shared" si="8"/>
        <v>152</v>
      </c>
      <c r="X46" s="84">
        <f t="shared" si="11"/>
        <v>1.9392388812185053E-3</v>
      </c>
      <c r="Y46" s="85">
        <f t="shared" si="12"/>
        <v>1.8238331109886898E-3</v>
      </c>
      <c r="Z46" s="86">
        <v>11340</v>
      </c>
      <c r="AA46" s="77">
        <f t="shared" si="13"/>
        <v>0</v>
      </c>
      <c r="AB46" s="77">
        <f t="shared" si="9"/>
        <v>0</v>
      </c>
      <c r="AC46" s="161">
        <f t="shared" si="10"/>
        <v>0</v>
      </c>
      <c r="AD46" s="161">
        <f t="shared" si="14"/>
        <v>0</v>
      </c>
      <c r="AE46" s="161">
        <f t="shared" si="15"/>
        <v>0</v>
      </c>
      <c r="AF46" s="230">
        <f t="shared" si="5"/>
        <v>7.7115932118630628E-4</v>
      </c>
      <c r="AG46" s="230">
        <f t="shared" si="6"/>
        <v>3.5949633061185156E-3</v>
      </c>
      <c r="AH46" s="230">
        <f t="shared" si="7"/>
        <v>1.5638657410528181E-2</v>
      </c>
      <c r="AJ46" s="390"/>
    </row>
    <row r="47" spans="1:36" s="5" customFormat="1" x14ac:dyDescent="1.25">
      <c r="A47" s="83">
        <v>207</v>
      </c>
      <c r="B47" s="68">
        <v>11367</v>
      </c>
      <c r="C47" s="83">
        <v>207</v>
      </c>
      <c r="D47" s="16">
        <v>43</v>
      </c>
      <c r="E47" s="68" t="s">
        <v>459</v>
      </c>
      <c r="F47" s="10" t="s">
        <v>310</v>
      </c>
      <c r="G47" s="10" t="s">
        <v>278</v>
      </c>
      <c r="H47" s="11" t="s">
        <v>24</v>
      </c>
      <c r="I47" s="12">
        <v>1010318.4</v>
      </c>
      <c r="J47" s="12">
        <v>5036000</v>
      </c>
      <c r="K47" s="12" t="s">
        <v>212</v>
      </c>
      <c r="L47" s="181">
        <v>54.233333333333334</v>
      </c>
      <c r="M47" s="54">
        <v>500000000</v>
      </c>
      <c r="N47" s="54">
        <v>500000000</v>
      </c>
      <c r="O47" s="54">
        <v>10072</v>
      </c>
      <c r="P47" s="214">
        <v>1.05</v>
      </c>
      <c r="Q47" s="214">
        <v>4.51</v>
      </c>
      <c r="R47" s="214">
        <v>22.42</v>
      </c>
      <c r="S47" s="53">
        <v>385</v>
      </c>
      <c r="T47" s="53">
        <v>5.62</v>
      </c>
      <c r="U47" s="53">
        <v>34</v>
      </c>
      <c r="V47" s="53">
        <v>94.38</v>
      </c>
      <c r="W47" s="12">
        <f t="shared" si="8"/>
        <v>419</v>
      </c>
      <c r="X47" s="84">
        <f t="shared" si="11"/>
        <v>1.5441821016248048E-2</v>
      </c>
      <c r="Y47" s="85">
        <f t="shared" si="12"/>
        <v>1.4522864994176488E-2</v>
      </c>
      <c r="Z47" s="86">
        <v>11367</v>
      </c>
      <c r="AA47" s="77">
        <f t="shared" si="13"/>
        <v>0</v>
      </c>
      <c r="AB47" s="77">
        <f t="shared" si="9"/>
        <v>0</v>
      </c>
      <c r="AC47" s="161">
        <f t="shared" si="10"/>
        <v>0</v>
      </c>
      <c r="AD47" s="161">
        <f t="shared" si="14"/>
        <v>0</v>
      </c>
      <c r="AE47" s="161">
        <f t="shared" si="15"/>
        <v>0</v>
      </c>
      <c r="AF47" s="230">
        <f t="shared" si="5"/>
        <v>2.8850377343523936E-3</v>
      </c>
      <c r="AG47" s="230">
        <f t="shared" si="6"/>
        <v>1.2391923982789804E-2</v>
      </c>
      <c r="AH47" s="230">
        <f t="shared" si="7"/>
        <v>6.1602424765886343E-2</v>
      </c>
      <c r="AJ47" s="390"/>
    </row>
    <row r="48" spans="1:36" s="8" customFormat="1" x14ac:dyDescent="1.25">
      <c r="A48" s="224">
        <v>208</v>
      </c>
      <c r="B48" s="68">
        <v>11379</v>
      </c>
      <c r="C48" s="224">
        <v>208</v>
      </c>
      <c r="D48" s="19">
        <v>44</v>
      </c>
      <c r="E48" s="69" t="s">
        <v>460</v>
      </c>
      <c r="F48" s="20" t="s">
        <v>235</v>
      </c>
      <c r="G48" s="20" t="s">
        <v>276</v>
      </c>
      <c r="H48" s="21">
        <v>16</v>
      </c>
      <c r="I48" s="18">
        <v>58180439.300504997</v>
      </c>
      <c r="J48" s="18">
        <v>34408150.024645999</v>
      </c>
      <c r="K48" s="18" t="s">
        <v>214</v>
      </c>
      <c r="L48" s="182">
        <v>53.3</v>
      </c>
      <c r="M48" s="56">
        <v>34048799</v>
      </c>
      <c r="N48" s="55">
        <v>100000000</v>
      </c>
      <c r="O48" s="56">
        <v>1010554</v>
      </c>
      <c r="P48" s="225">
        <v>1.62</v>
      </c>
      <c r="Q48" s="225">
        <v>4.33</v>
      </c>
      <c r="R48" s="225">
        <v>17.89</v>
      </c>
      <c r="S48" s="226">
        <v>90226</v>
      </c>
      <c r="T48" s="226">
        <v>99</v>
      </c>
      <c r="U48" s="226">
        <v>28</v>
      </c>
      <c r="V48" s="226">
        <v>1</v>
      </c>
      <c r="W48" s="18">
        <f t="shared" si="8"/>
        <v>90254</v>
      </c>
      <c r="X48" s="84">
        <f t="shared" si="11"/>
        <v>1.8585446325212434</v>
      </c>
      <c r="Y48" s="85">
        <f t="shared" si="12"/>
        <v>1.7479410462896015</v>
      </c>
      <c r="Z48" s="86">
        <v>11379</v>
      </c>
      <c r="AA48" s="77">
        <f t="shared" si="13"/>
        <v>0</v>
      </c>
      <c r="AB48" s="77">
        <f t="shared" si="9"/>
        <v>0</v>
      </c>
      <c r="AC48" s="161">
        <f t="shared" si="10"/>
        <v>0</v>
      </c>
      <c r="AD48" s="161">
        <f t="shared" si="14"/>
        <v>0</v>
      </c>
      <c r="AE48" s="161">
        <f t="shared" si="15"/>
        <v>0</v>
      </c>
      <c r="AF48" s="230">
        <f t="shared" si="5"/>
        <v>3.0412548532165806E-2</v>
      </c>
      <c r="AG48" s="230">
        <f t="shared" si="6"/>
        <v>8.1287861200171563E-2</v>
      </c>
      <c r="AH48" s="230">
        <f t="shared" si="7"/>
        <v>0.33585215632126314</v>
      </c>
      <c r="AJ48" s="390"/>
    </row>
    <row r="49" spans="1:36" s="5" customFormat="1" x14ac:dyDescent="1.25">
      <c r="A49" s="83">
        <v>210</v>
      </c>
      <c r="B49" s="68">
        <v>11385</v>
      </c>
      <c r="C49" s="83">
        <v>210</v>
      </c>
      <c r="D49" s="16">
        <v>45</v>
      </c>
      <c r="E49" s="68" t="s">
        <v>461</v>
      </c>
      <c r="F49" s="10" t="s">
        <v>215</v>
      </c>
      <c r="G49" s="10" t="s">
        <v>276</v>
      </c>
      <c r="H49" s="11">
        <v>15</v>
      </c>
      <c r="I49" s="12">
        <v>34019723.715787001</v>
      </c>
      <c r="J49" s="12">
        <v>46607100.407895997</v>
      </c>
      <c r="K49" s="12" t="s">
        <v>216</v>
      </c>
      <c r="L49" s="181">
        <v>52.4</v>
      </c>
      <c r="M49" s="54">
        <v>45363562</v>
      </c>
      <c r="N49" s="54">
        <v>50000000</v>
      </c>
      <c r="O49" s="54">
        <v>1027412</v>
      </c>
      <c r="P49" s="214">
        <v>2.86</v>
      </c>
      <c r="Q49" s="214">
        <v>6.48</v>
      </c>
      <c r="R49" s="214">
        <v>20.87</v>
      </c>
      <c r="S49" s="53">
        <v>75567</v>
      </c>
      <c r="T49" s="53">
        <v>92</v>
      </c>
      <c r="U49" s="53">
        <v>517</v>
      </c>
      <c r="V49" s="53">
        <v>8</v>
      </c>
      <c r="W49" s="12">
        <f t="shared" si="8"/>
        <v>76084</v>
      </c>
      <c r="X49" s="84">
        <f t="shared" si="11"/>
        <v>2.3394641230055657</v>
      </c>
      <c r="Y49" s="85">
        <f t="shared" si="12"/>
        <v>2.2002406051319796</v>
      </c>
      <c r="Z49" s="86">
        <v>11385</v>
      </c>
      <c r="AA49" s="77">
        <f t="shared" si="13"/>
        <v>0</v>
      </c>
      <c r="AB49" s="77">
        <f t="shared" si="9"/>
        <v>0</v>
      </c>
      <c r="AC49" s="161">
        <f t="shared" si="10"/>
        <v>0</v>
      </c>
      <c r="AD49" s="161">
        <f t="shared" si="14"/>
        <v>0</v>
      </c>
      <c r="AE49" s="161">
        <f t="shared" si="15"/>
        <v>0</v>
      </c>
      <c r="AF49" s="230">
        <f t="shared" si="5"/>
        <v>7.2726819476042578E-2</v>
      </c>
      <c r="AG49" s="230">
        <f t="shared" si="6"/>
        <v>0.16477964692473984</v>
      </c>
      <c r="AH49" s="230">
        <f t="shared" si="7"/>
        <v>0.53070235051224079</v>
      </c>
      <c r="AJ49" s="390"/>
    </row>
    <row r="50" spans="1:36" s="8" customFormat="1" x14ac:dyDescent="1.25">
      <c r="A50" s="224">
        <v>214</v>
      </c>
      <c r="B50" s="68">
        <v>11383</v>
      </c>
      <c r="C50" s="224">
        <v>214</v>
      </c>
      <c r="D50" s="19">
        <v>46</v>
      </c>
      <c r="E50" s="69" t="s">
        <v>462</v>
      </c>
      <c r="F50" s="20" t="s">
        <v>292</v>
      </c>
      <c r="G50" s="20" t="s">
        <v>276</v>
      </c>
      <c r="H50" s="21">
        <v>16</v>
      </c>
      <c r="I50" s="18">
        <v>39400680.921823002</v>
      </c>
      <c r="J50" s="18">
        <v>39999789.758412004</v>
      </c>
      <c r="K50" s="18" t="s">
        <v>222</v>
      </c>
      <c r="L50" s="182">
        <v>51.833333333333336</v>
      </c>
      <c r="M50" s="56">
        <v>39831462</v>
      </c>
      <c r="N50" s="55">
        <v>40000000</v>
      </c>
      <c r="O50" s="56">
        <v>1004226</v>
      </c>
      <c r="P50" s="225">
        <v>1.34</v>
      </c>
      <c r="Q50" s="225">
        <v>4.22</v>
      </c>
      <c r="R50" s="225">
        <v>18.670000000000002</v>
      </c>
      <c r="S50" s="226">
        <v>33938</v>
      </c>
      <c r="T50" s="226">
        <v>94</v>
      </c>
      <c r="U50" s="226">
        <v>152</v>
      </c>
      <c r="V50" s="226">
        <v>6</v>
      </c>
      <c r="W50" s="18">
        <f t="shared" si="8"/>
        <v>34090</v>
      </c>
      <c r="X50" s="84">
        <f t="shared" si="11"/>
        <v>2.0514552110524256</v>
      </c>
      <c r="Y50" s="85">
        <f t="shared" si="12"/>
        <v>1.9293713507212455</v>
      </c>
      <c r="Z50" s="86">
        <v>11383</v>
      </c>
      <c r="AA50" s="77">
        <f t="shared" si="13"/>
        <v>0</v>
      </c>
      <c r="AB50" s="77">
        <f t="shared" si="9"/>
        <v>0</v>
      </c>
      <c r="AC50" s="161">
        <f t="shared" si="10"/>
        <v>0</v>
      </c>
      <c r="AD50" s="161">
        <f t="shared" si="14"/>
        <v>0</v>
      </c>
      <c r="AE50" s="161">
        <f t="shared" si="15"/>
        <v>0</v>
      </c>
      <c r="AF50" s="230">
        <f t="shared" si="5"/>
        <v>2.9244148753300534E-2</v>
      </c>
      <c r="AG50" s="230">
        <f t="shared" si="6"/>
        <v>9.2097244581289733E-2</v>
      </c>
      <c r="AH50" s="230">
        <f t="shared" si="7"/>
        <v>0.40745392330158287</v>
      </c>
      <c r="AJ50" s="390"/>
    </row>
    <row r="51" spans="1:36" s="5" customFormat="1" x14ac:dyDescent="1.25">
      <c r="A51" s="83">
        <v>212</v>
      </c>
      <c r="B51" s="68">
        <v>11380</v>
      </c>
      <c r="C51" s="83">
        <v>212</v>
      </c>
      <c r="D51" s="16">
        <v>47</v>
      </c>
      <c r="E51" s="68" t="s">
        <v>463</v>
      </c>
      <c r="F51" s="10" t="s">
        <v>326</v>
      </c>
      <c r="G51" s="10" t="s">
        <v>276</v>
      </c>
      <c r="H51" s="11">
        <v>17</v>
      </c>
      <c r="I51" s="12">
        <v>240533.64407800001</v>
      </c>
      <c r="J51" s="12">
        <v>303062.42275600001</v>
      </c>
      <c r="K51" s="12" t="s">
        <v>223</v>
      </c>
      <c r="L51" s="181">
        <v>51.666666666666664</v>
      </c>
      <c r="M51" s="54">
        <v>247241</v>
      </c>
      <c r="N51" s="54">
        <v>500000</v>
      </c>
      <c r="O51" s="54">
        <v>1225777</v>
      </c>
      <c r="P51" s="214">
        <v>3.02</v>
      </c>
      <c r="Q51" s="214">
        <v>8.3000000000000007</v>
      </c>
      <c r="R51" s="214">
        <v>24.29</v>
      </c>
      <c r="S51" s="53">
        <v>21</v>
      </c>
      <c r="T51" s="53">
        <v>1</v>
      </c>
      <c r="U51" s="53">
        <v>18</v>
      </c>
      <c r="V51" s="53">
        <v>99</v>
      </c>
      <c r="W51" s="12">
        <f t="shared" si="8"/>
        <v>39</v>
      </c>
      <c r="X51" s="84">
        <f t="shared" si="11"/>
        <v>1.653516633600585E-4</v>
      </c>
      <c r="Y51" s="85">
        <f t="shared" si="12"/>
        <v>1.5551144395559898E-4</v>
      </c>
      <c r="Z51" s="86">
        <v>11380</v>
      </c>
      <c r="AA51" s="77">
        <f t="shared" si="13"/>
        <v>0</v>
      </c>
      <c r="AB51" s="77">
        <f t="shared" si="9"/>
        <v>0</v>
      </c>
      <c r="AC51" s="161">
        <f t="shared" si="10"/>
        <v>0</v>
      </c>
      <c r="AD51" s="161">
        <f t="shared" si="14"/>
        <v>0</v>
      </c>
      <c r="AE51" s="161">
        <f t="shared" si="15"/>
        <v>0</v>
      </c>
      <c r="AF51" s="230">
        <f t="shared" si="5"/>
        <v>4.9936202334737671E-4</v>
      </c>
      <c r="AG51" s="230">
        <f t="shared" si="6"/>
        <v>1.3724188058884858E-3</v>
      </c>
      <c r="AH51" s="230">
        <f t="shared" si="7"/>
        <v>4.0163919030158212E-3</v>
      </c>
      <c r="AJ51" s="390"/>
    </row>
    <row r="52" spans="1:36" s="8" customFormat="1" x14ac:dyDescent="1.25">
      <c r="A52" s="224">
        <v>215</v>
      </c>
      <c r="B52" s="68">
        <v>11391</v>
      </c>
      <c r="C52" s="224">
        <v>215</v>
      </c>
      <c r="D52" s="19">
        <v>48</v>
      </c>
      <c r="E52" s="69" t="s">
        <v>464</v>
      </c>
      <c r="F52" s="20" t="s">
        <v>219</v>
      </c>
      <c r="G52" s="20" t="s">
        <v>276</v>
      </c>
      <c r="H52" s="21" t="s">
        <v>24</v>
      </c>
      <c r="I52" s="18">
        <v>120122.239976</v>
      </c>
      <c r="J52" s="18">
        <v>269193.89985799999</v>
      </c>
      <c r="K52" s="18" t="s">
        <v>220</v>
      </c>
      <c r="L52" s="182">
        <v>51.333333333333336</v>
      </c>
      <c r="M52" s="56">
        <v>160537</v>
      </c>
      <c r="N52" s="55">
        <v>200000</v>
      </c>
      <c r="O52" s="56">
        <v>1676834</v>
      </c>
      <c r="P52" s="225">
        <v>2.73</v>
      </c>
      <c r="Q52" s="225">
        <v>8.4</v>
      </c>
      <c r="R52" s="225">
        <v>30.18</v>
      </c>
      <c r="S52" s="226">
        <v>111</v>
      </c>
      <c r="T52" s="226">
        <v>73</v>
      </c>
      <c r="U52" s="226">
        <v>6</v>
      </c>
      <c r="V52" s="226">
        <v>27</v>
      </c>
      <c r="W52" s="18">
        <f t="shared" si="8"/>
        <v>117</v>
      </c>
      <c r="X52" s="84">
        <f t="shared" si="11"/>
        <v>1.0721722229129331E-2</v>
      </c>
      <c r="Y52" s="85">
        <f t="shared" si="12"/>
        <v>1.0083663337042076E-2</v>
      </c>
      <c r="Z52" s="86">
        <v>11391</v>
      </c>
      <c r="AA52" s="77">
        <f t="shared" si="13"/>
        <v>0</v>
      </c>
      <c r="AB52" s="77">
        <f t="shared" si="9"/>
        <v>0</v>
      </c>
      <c r="AC52" s="161">
        <f t="shared" si="10"/>
        <v>0</v>
      </c>
      <c r="AD52" s="161">
        <f t="shared" si="14"/>
        <v>0</v>
      </c>
      <c r="AE52" s="161">
        <f t="shared" si="15"/>
        <v>0</v>
      </c>
      <c r="AF52" s="230">
        <f t="shared" si="5"/>
        <v>4.0096303678798726E-4</v>
      </c>
      <c r="AG52" s="230">
        <f t="shared" si="6"/>
        <v>1.2337324208861148E-3</v>
      </c>
      <c r="AH52" s="230">
        <f t="shared" si="7"/>
        <v>4.4326243407551121E-3</v>
      </c>
      <c r="AJ52" s="390"/>
    </row>
    <row r="53" spans="1:36" s="5" customFormat="1" x14ac:dyDescent="1.25">
      <c r="A53" s="83">
        <v>217</v>
      </c>
      <c r="B53" s="68">
        <v>11394</v>
      </c>
      <c r="C53" s="83">
        <v>217</v>
      </c>
      <c r="D53" s="16">
        <v>49</v>
      </c>
      <c r="E53" s="68" t="s">
        <v>465</v>
      </c>
      <c r="F53" s="10" t="s">
        <v>225</v>
      </c>
      <c r="G53" s="10" t="s">
        <v>276</v>
      </c>
      <c r="H53" s="11">
        <v>18</v>
      </c>
      <c r="I53" s="12">
        <v>4189002.2987119998</v>
      </c>
      <c r="J53" s="12">
        <v>4612750.2290019998</v>
      </c>
      <c r="K53" s="12" t="s">
        <v>226</v>
      </c>
      <c r="L53" s="181">
        <v>51.066666666666663</v>
      </c>
      <c r="M53" s="54">
        <v>4598090</v>
      </c>
      <c r="N53" s="54">
        <v>4600000</v>
      </c>
      <c r="O53" s="54">
        <v>1003188</v>
      </c>
      <c r="P53" s="214">
        <v>2.2999999999999998</v>
      </c>
      <c r="Q53" s="214">
        <v>6.47</v>
      </c>
      <c r="R53" s="214">
        <v>21.35</v>
      </c>
      <c r="S53" s="53">
        <v>5576</v>
      </c>
      <c r="T53" s="53">
        <v>74</v>
      </c>
      <c r="U53" s="53">
        <v>11</v>
      </c>
      <c r="V53" s="53">
        <v>26</v>
      </c>
      <c r="W53" s="12">
        <f t="shared" si="8"/>
        <v>5587</v>
      </c>
      <c r="X53" s="84">
        <f t="shared" si="11"/>
        <v>0.18623793009686307</v>
      </c>
      <c r="Y53" s="85">
        <f t="shared" si="12"/>
        <v>0.17515475103264683</v>
      </c>
      <c r="Z53" s="86">
        <v>11394</v>
      </c>
      <c r="AA53" s="77">
        <f t="shared" si="13"/>
        <v>0</v>
      </c>
      <c r="AB53" s="77">
        <f t="shared" si="9"/>
        <v>0</v>
      </c>
      <c r="AC53" s="161">
        <f t="shared" si="10"/>
        <v>0</v>
      </c>
      <c r="AD53" s="161">
        <f t="shared" si="14"/>
        <v>0</v>
      </c>
      <c r="AE53" s="161">
        <f t="shared" si="15"/>
        <v>0</v>
      </c>
      <c r="AF53" s="230">
        <f t="shared" si="5"/>
        <v>5.7884762057133108E-3</v>
      </c>
      <c r="AG53" s="230">
        <f t="shared" si="6"/>
        <v>1.6283235239550053E-2</v>
      </c>
      <c r="AH53" s="230">
        <f t="shared" si="7"/>
        <v>5.3732159561730088E-2</v>
      </c>
      <c r="AJ53" s="390"/>
    </row>
    <row r="54" spans="1:36" s="8" customFormat="1" x14ac:dyDescent="1.25">
      <c r="A54" s="224">
        <v>218</v>
      </c>
      <c r="B54" s="68">
        <v>11405</v>
      </c>
      <c r="C54" s="224">
        <v>218</v>
      </c>
      <c r="D54" s="19">
        <v>50</v>
      </c>
      <c r="E54" s="69" t="s">
        <v>416</v>
      </c>
      <c r="F54" s="20" t="s">
        <v>310</v>
      </c>
      <c r="G54" s="20" t="s">
        <v>276</v>
      </c>
      <c r="H54" s="21">
        <v>15</v>
      </c>
      <c r="I54" s="18">
        <v>14418944.118593</v>
      </c>
      <c r="J54" s="18">
        <v>20134608.580609001</v>
      </c>
      <c r="K54" s="18" t="s">
        <v>230</v>
      </c>
      <c r="L54" s="182">
        <v>49.233333333333334</v>
      </c>
      <c r="M54" s="56">
        <v>20000119</v>
      </c>
      <c r="N54" s="55">
        <v>20000000</v>
      </c>
      <c r="O54" s="56">
        <v>1006724</v>
      </c>
      <c r="P54" s="225">
        <v>1.24</v>
      </c>
      <c r="Q54" s="225">
        <v>4.6900000000000004</v>
      </c>
      <c r="R54" s="225">
        <v>20.59</v>
      </c>
      <c r="S54" s="226">
        <v>19624</v>
      </c>
      <c r="T54" s="226">
        <v>75</v>
      </c>
      <c r="U54" s="226">
        <v>47</v>
      </c>
      <c r="V54" s="226">
        <v>25</v>
      </c>
      <c r="W54" s="18">
        <f t="shared" si="8"/>
        <v>19671</v>
      </c>
      <c r="X54" s="84">
        <f t="shared" si="11"/>
        <v>0.82391219677567862</v>
      </c>
      <c r="Y54" s="85">
        <f t="shared" si="12"/>
        <v>0.7748804747988115</v>
      </c>
      <c r="Z54" s="86">
        <v>11405</v>
      </c>
      <c r="AA54" s="77">
        <f t="shared" si="13"/>
        <v>1</v>
      </c>
      <c r="AB54" s="77">
        <f t="shared" si="9"/>
        <v>0</v>
      </c>
      <c r="AC54" s="161">
        <f t="shared" si="10"/>
        <v>0</v>
      </c>
      <c r="AD54" s="161">
        <f t="shared" si="14"/>
        <v>0</v>
      </c>
      <c r="AE54" s="161">
        <f t="shared" si="15"/>
        <v>0</v>
      </c>
      <c r="AF54" s="230">
        <f t="shared" si="5"/>
        <v>1.362201498669122E-2</v>
      </c>
      <c r="AG54" s="230">
        <f t="shared" si="6"/>
        <v>5.1521976038372441E-2</v>
      </c>
      <c r="AH54" s="230">
        <f t="shared" si="7"/>
        <v>0.2261913617548163</v>
      </c>
      <c r="AJ54" s="390"/>
    </row>
    <row r="55" spans="1:36" s="5" customFormat="1" x14ac:dyDescent="1.25">
      <c r="A55" s="83">
        <v>220</v>
      </c>
      <c r="B55" s="68">
        <v>11411</v>
      </c>
      <c r="C55" s="83">
        <v>220</v>
      </c>
      <c r="D55" s="16">
        <v>51</v>
      </c>
      <c r="E55" s="68" t="s">
        <v>466</v>
      </c>
      <c r="F55" s="10" t="s">
        <v>232</v>
      </c>
      <c r="G55" s="10" t="s">
        <v>279</v>
      </c>
      <c r="H55" s="11" t="s">
        <v>24</v>
      </c>
      <c r="I55" s="12">
        <v>538988</v>
      </c>
      <c r="J55" s="12">
        <v>1055789.796358</v>
      </c>
      <c r="K55" s="12" t="s">
        <v>233</v>
      </c>
      <c r="L55" s="181">
        <v>48.566666666666663</v>
      </c>
      <c r="M55" s="54">
        <v>999658</v>
      </c>
      <c r="N55" s="54">
        <v>1000000</v>
      </c>
      <c r="O55" s="54">
        <v>1056151</v>
      </c>
      <c r="P55" s="214">
        <v>5.12</v>
      </c>
      <c r="Q55" s="214">
        <v>17.010000000000002</v>
      </c>
      <c r="R55" s="214">
        <v>34.979999999999997</v>
      </c>
      <c r="S55" s="53">
        <v>403</v>
      </c>
      <c r="T55" s="53">
        <v>67</v>
      </c>
      <c r="U55" s="53">
        <v>11</v>
      </c>
      <c r="V55" s="53">
        <v>33</v>
      </c>
      <c r="W55" s="12">
        <f t="shared" si="8"/>
        <v>414</v>
      </c>
      <c r="X55" s="84">
        <f t="shared" si="11"/>
        <v>3.859479517691345E-2</v>
      </c>
      <c r="Y55" s="85">
        <f t="shared" si="12"/>
        <v>3.6297985790823273E-2</v>
      </c>
      <c r="Z55" s="86">
        <v>11411</v>
      </c>
      <c r="AA55" s="77">
        <f t="shared" si="13"/>
        <v>0</v>
      </c>
      <c r="AB55" s="77">
        <f t="shared" si="9"/>
        <v>0</v>
      </c>
      <c r="AC55" s="161">
        <f t="shared" si="10"/>
        <v>0</v>
      </c>
      <c r="AD55" s="161">
        <f t="shared" si="14"/>
        <v>0</v>
      </c>
      <c r="AE55" s="161">
        <f t="shared" si="15"/>
        <v>0</v>
      </c>
      <c r="AF55" s="230">
        <f t="shared" si="5"/>
        <v>2.949333601579058E-3</v>
      </c>
      <c r="AG55" s="230">
        <f t="shared" si="6"/>
        <v>9.7984696411835496E-3</v>
      </c>
      <c r="AH55" s="230">
        <f t="shared" si="7"/>
        <v>2.014993933266317E-2</v>
      </c>
      <c r="AJ55" s="390"/>
    </row>
    <row r="56" spans="1:36" s="8" customFormat="1" x14ac:dyDescent="1.25">
      <c r="A56" s="224">
        <v>219</v>
      </c>
      <c r="B56" s="68">
        <v>11409</v>
      </c>
      <c r="C56" s="224">
        <v>219</v>
      </c>
      <c r="D56" s="19">
        <v>52</v>
      </c>
      <c r="E56" s="69" t="s">
        <v>467</v>
      </c>
      <c r="F56" s="20" t="s">
        <v>40</v>
      </c>
      <c r="G56" s="20" t="s">
        <v>294</v>
      </c>
      <c r="H56" s="21" t="s">
        <v>24</v>
      </c>
      <c r="I56" s="18">
        <v>1080930.1141570001</v>
      </c>
      <c r="J56" s="18">
        <v>8571143.4047350008</v>
      </c>
      <c r="K56" s="18" t="s">
        <v>233</v>
      </c>
      <c r="L56" s="182">
        <v>48.566666666666663</v>
      </c>
      <c r="M56" s="56">
        <v>373184042</v>
      </c>
      <c r="N56" s="55">
        <v>500000000</v>
      </c>
      <c r="O56" s="56">
        <v>22968</v>
      </c>
      <c r="P56" s="225">
        <v>2.0499999999999998</v>
      </c>
      <c r="Q56" s="225">
        <v>6.33</v>
      </c>
      <c r="R56" s="225">
        <v>23.42</v>
      </c>
      <c r="S56" s="226">
        <v>3994</v>
      </c>
      <c r="T56" s="226">
        <v>23.08</v>
      </c>
      <c r="U56" s="226">
        <v>208</v>
      </c>
      <c r="V56" s="226">
        <v>76.92</v>
      </c>
      <c r="W56" s="18">
        <f t="shared" si="8"/>
        <v>4202</v>
      </c>
      <c r="X56" s="84">
        <f t="shared" si="11"/>
        <v>0.10793220341232218</v>
      </c>
      <c r="Y56" s="85">
        <f t="shared" si="12"/>
        <v>0.10150906535128375</v>
      </c>
      <c r="Z56" s="86">
        <v>11409</v>
      </c>
      <c r="AA56" s="77">
        <f t="shared" si="13"/>
        <v>0</v>
      </c>
      <c r="AB56" s="77">
        <f t="shared" si="9"/>
        <v>0</v>
      </c>
      <c r="AC56" s="161">
        <f t="shared" si="10"/>
        <v>0</v>
      </c>
      <c r="AD56" s="161">
        <f t="shared" si="14"/>
        <v>0</v>
      </c>
      <c r="AE56" s="161">
        <f t="shared" si="15"/>
        <v>0</v>
      </c>
      <c r="AF56" s="230">
        <f t="shared" si="5"/>
        <v>9.5866991765710778E-3</v>
      </c>
      <c r="AG56" s="230">
        <f t="shared" si="6"/>
        <v>2.9601856481802406E-2</v>
      </c>
      <c r="AH56" s="230">
        <f t="shared" si="7"/>
        <v>0.10952219254404619</v>
      </c>
      <c r="AJ56" s="390"/>
    </row>
    <row r="57" spans="1:36" s="5" customFormat="1" x14ac:dyDescent="1.25">
      <c r="A57" s="83">
        <v>223</v>
      </c>
      <c r="B57" s="68">
        <v>11420</v>
      </c>
      <c r="C57" s="83">
        <v>223</v>
      </c>
      <c r="D57" s="16">
        <v>53</v>
      </c>
      <c r="E57" s="68" t="s">
        <v>468</v>
      </c>
      <c r="F57" s="10" t="s">
        <v>155</v>
      </c>
      <c r="G57" s="10" t="s">
        <v>279</v>
      </c>
      <c r="H57" s="11" t="s">
        <v>24</v>
      </c>
      <c r="I57" s="12">
        <v>126274.824718</v>
      </c>
      <c r="J57" s="12">
        <v>93499.805959999998</v>
      </c>
      <c r="K57" s="12" t="s">
        <v>237</v>
      </c>
      <c r="L57" s="181">
        <v>47.633333333333333</v>
      </c>
      <c r="M57" s="54">
        <v>33869</v>
      </c>
      <c r="N57" s="54">
        <v>500000</v>
      </c>
      <c r="O57" s="54">
        <v>2760630</v>
      </c>
      <c r="P57" s="214">
        <v>2.4300000000000002</v>
      </c>
      <c r="Q57" s="214">
        <v>10.54</v>
      </c>
      <c r="R57" s="214">
        <v>35.76</v>
      </c>
      <c r="S57" s="53">
        <v>108</v>
      </c>
      <c r="T57" s="53">
        <v>34</v>
      </c>
      <c r="U57" s="53">
        <v>5</v>
      </c>
      <c r="V57" s="53">
        <v>66</v>
      </c>
      <c r="W57" s="12">
        <f t="shared" si="8"/>
        <v>113</v>
      </c>
      <c r="X57" s="84">
        <f t="shared" si="11"/>
        <v>1.7344672498721039E-3</v>
      </c>
      <c r="Y57" s="85">
        <f t="shared" si="12"/>
        <v>1.6312476151749556E-3</v>
      </c>
      <c r="Z57" s="86">
        <v>11420</v>
      </c>
      <c r="AA57" s="77">
        <f t="shared" si="13"/>
        <v>0</v>
      </c>
      <c r="AB57" s="77">
        <f t="shared" si="9"/>
        <v>0</v>
      </c>
      <c r="AC57" s="161">
        <f t="shared" si="10"/>
        <v>0</v>
      </c>
      <c r="AD57" s="161">
        <f t="shared" si="14"/>
        <v>0</v>
      </c>
      <c r="AE57" s="161">
        <f t="shared" si="15"/>
        <v>0</v>
      </c>
      <c r="AF57" s="230">
        <f t="shared" si="5"/>
        <v>1.2396339462321211E-4</v>
      </c>
      <c r="AG57" s="230">
        <f t="shared" si="6"/>
        <v>5.3768484746035208E-4</v>
      </c>
      <c r="AH57" s="230">
        <f t="shared" si="7"/>
        <v>1.8242514369243067E-3</v>
      </c>
      <c r="AJ57" s="390"/>
    </row>
    <row r="58" spans="1:36" s="8" customFormat="1" x14ac:dyDescent="1.25">
      <c r="A58" s="224">
        <v>224</v>
      </c>
      <c r="B58" s="68">
        <v>11419</v>
      </c>
      <c r="C58" s="224">
        <v>224</v>
      </c>
      <c r="D58" s="19">
        <v>54</v>
      </c>
      <c r="E58" s="69" t="s">
        <v>469</v>
      </c>
      <c r="F58" s="20" t="s">
        <v>236</v>
      </c>
      <c r="G58" s="20" t="s">
        <v>276</v>
      </c>
      <c r="H58" s="21">
        <v>15</v>
      </c>
      <c r="I58" s="18">
        <v>115074.20899299999</v>
      </c>
      <c r="J58" s="18">
        <v>0</v>
      </c>
      <c r="K58" s="18" t="s">
        <v>238</v>
      </c>
      <c r="L58" s="182">
        <v>47.4</v>
      </c>
      <c r="M58" s="56">
        <v>0</v>
      </c>
      <c r="N58" s="55">
        <v>20000000</v>
      </c>
      <c r="O58" s="56">
        <v>0</v>
      </c>
      <c r="P58" s="225">
        <v>0</v>
      </c>
      <c r="Q58" s="225">
        <v>0</v>
      </c>
      <c r="R58" s="225">
        <v>0</v>
      </c>
      <c r="S58" s="226">
        <v>0</v>
      </c>
      <c r="T58" s="226">
        <v>0</v>
      </c>
      <c r="U58" s="226">
        <v>0</v>
      </c>
      <c r="V58" s="226">
        <v>0</v>
      </c>
      <c r="W58" s="18">
        <f t="shared" si="8"/>
        <v>0</v>
      </c>
      <c r="X58" s="84">
        <f t="shared" si="11"/>
        <v>0</v>
      </c>
      <c r="Y58" s="85">
        <f t="shared" si="12"/>
        <v>0</v>
      </c>
      <c r="Z58" s="86">
        <v>11419</v>
      </c>
      <c r="AA58" s="77">
        <f t="shared" si="13"/>
        <v>0</v>
      </c>
      <c r="AB58" s="77">
        <f t="shared" si="9"/>
        <v>1</v>
      </c>
      <c r="AC58" s="161">
        <f t="shared" si="10"/>
        <v>1</v>
      </c>
      <c r="AD58" s="161">
        <f t="shared" si="14"/>
        <v>1</v>
      </c>
      <c r="AE58" s="161">
        <f t="shared" si="15"/>
        <v>1</v>
      </c>
      <c r="AF58" s="230">
        <f t="shared" si="5"/>
        <v>0</v>
      </c>
      <c r="AG58" s="230">
        <f t="shared" si="6"/>
        <v>0</v>
      </c>
      <c r="AH58" s="230">
        <f t="shared" si="7"/>
        <v>0</v>
      </c>
      <c r="AJ58" s="390"/>
    </row>
    <row r="59" spans="1:36" s="5" customFormat="1" x14ac:dyDescent="1.25">
      <c r="A59" s="83">
        <v>225</v>
      </c>
      <c r="B59" s="68">
        <v>11421</v>
      </c>
      <c r="C59" s="83">
        <v>225</v>
      </c>
      <c r="D59" s="16">
        <v>55</v>
      </c>
      <c r="E59" s="68" t="s">
        <v>470</v>
      </c>
      <c r="F59" s="10" t="s">
        <v>40</v>
      </c>
      <c r="G59" s="10" t="s">
        <v>303</v>
      </c>
      <c r="H59" s="11" t="s">
        <v>24</v>
      </c>
      <c r="I59" s="12">
        <v>495265.03337800002</v>
      </c>
      <c r="J59" s="12">
        <v>1951055.3763540001</v>
      </c>
      <c r="K59" s="12" t="s">
        <v>239</v>
      </c>
      <c r="L59" s="181">
        <v>47.233333333333334</v>
      </c>
      <c r="M59" s="54">
        <v>1945600</v>
      </c>
      <c r="N59" s="54">
        <v>2000000</v>
      </c>
      <c r="O59" s="54">
        <v>1002803</v>
      </c>
      <c r="P59" s="214">
        <v>2.08</v>
      </c>
      <c r="Q59" s="214">
        <v>6.74</v>
      </c>
      <c r="R59" s="214">
        <v>27.85</v>
      </c>
      <c r="S59" s="53">
        <v>1690</v>
      </c>
      <c r="T59" s="53">
        <v>61</v>
      </c>
      <c r="U59" s="53">
        <v>21</v>
      </c>
      <c r="V59" s="53">
        <v>39</v>
      </c>
      <c r="W59" s="12">
        <f t="shared" si="8"/>
        <v>1711</v>
      </c>
      <c r="X59" s="84">
        <f t="shared" si="11"/>
        <v>6.4934560939925182E-2</v>
      </c>
      <c r="Y59" s="85">
        <f t="shared" si="12"/>
        <v>6.1070249486403647E-2</v>
      </c>
      <c r="Z59" s="86">
        <v>11421</v>
      </c>
      <c r="AA59" s="77">
        <f t="shared" si="13"/>
        <v>0</v>
      </c>
      <c r="AB59" s="77">
        <f t="shared" si="9"/>
        <v>0</v>
      </c>
      <c r="AC59" s="161">
        <f t="shared" si="10"/>
        <v>0</v>
      </c>
      <c r="AD59" s="161">
        <f t="shared" si="14"/>
        <v>0</v>
      </c>
      <c r="AE59" s="161">
        <f t="shared" si="15"/>
        <v>0</v>
      </c>
      <c r="AF59" s="230">
        <f t="shared" si="5"/>
        <v>2.2141620779515471E-3</v>
      </c>
      <c r="AG59" s="230">
        <f t="shared" si="6"/>
        <v>7.1747367333622252E-3</v>
      </c>
      <c r="AH59" s="230">
        <f t="shared" si="7"/>
        <v>2.96463528225724E-2</v>
      </c>
      <c r="AJ59" s="390"/>
    </row>
    <row r="60" spans="1:36" s="8" customFormat="1" x14ac:dyDescent="1.25">
      <c r="A60" s="224">
        <v>227</v>
      </c>
      <c r="B60" s="68">
        <v>11427</v>
      </c>
      <c r="C60" s="224">
        <v>227</v>
      </c>
      <c r="D60" s="19">
        <v>56</v>
      </c>
      <c r="E60" s="69" t="s">
        <v>471</v>
      </c>
      <c r="F60" s="20" t="s">
        <v>41</v>
      </c>
      <c r="G60" s="20" t="s">
        <v>303</v>
      </c>
      <c r="H60" s="21">
        <v>18</v>
      </c>
      <c r="I60" s="18">
        <v>91485.737049000003</v>
      </c>
      <c r="J60" s="18">
        <v>96591.466880000007</v>
      </c>
      <c r="K60" s="18" t="s">
        <v>253</v>
      </c>
      <c r="L60" s="182">
        <v>46.2</v>
      </c>
      <c r="M60" s="56">
        <v>86340</v>
      </c>
      <c r="N60" s="55">
        <v>500000</v>
      </c>
      <c r="O60" s="56">
        <v>1118733</v>
      </c>
      <c r="P60" s="225">
        <v>2.35</v>
      </c>
      <c r="Q60" s="225">
        <v>8.6999999999999993</v>
      </c>
      <c r="R60" s="225">
        <v>20.14</v>
      </c>
      <c r="S60" s="226">
        <v>92</v>
      </c>
      <c r="T60" s="226">
        <v>0</v>
      </c>
      <c r="U60" s="226">
        <v>8</v>
      </c>
      <c r="V60" s="226">
        <v>100</v>
      </c>
      <c r="W60" s="18">
        <f t="shared" si="8"/>
        <v>100</v>
      </c>
      <c r="X60" s="84">
        <f t="shared" si="11"/>
        <v>0</v>
      </c>
      <c r="Y60" s="85">
        <f t="shared" si="12"/>
        <v>0</v>
      </c>
      <c r="Z60" s="86">
        <v>11427</v>
      </c>
      <c r="AA60" s="77">
        <f t="shared" si="13"/>
        <v>0</v>
      </c>
      <c r="AB60" s="77">
        <f t="shared" si="9"/>
        <v>0</v>
      </c>
      <c r="AC60" s="161">
        <f t="shared" si="10"/>
        <v>0</v>
      </c>
      <c r="AD60" s="161">
        <f t="shared" si="14"/>
        <v>0</v>
      </c>
      <c r="AE60" s="161">
        <f t="shared" si="15"/>
        <v>0</v>
      </c>
      <c r="AF60" s="230">
        <f t="shared" si="5"/>
        <v>1.2384631848752527E-4</v>
      </c>
      <c r="AG60" s="230">
        <f t="shared" si="6"/>
        <v>4.5849488120913609E-4</v>
      </c>
      <c r="AH60" s="230">
        <f t="shared" si="7"/>
        <v>1.0613892997186208E-3</v>
      </c>
      <c r="AJ60" s="390"/>
    </row>
    <row r="61" spans="1:36" s="5" customFormat="1" x14ac:dyDescent="1.25">
      <c r="A61" s="83">
        <v>230</v>
      </c>
      <c r="B61" s="68">
        <v>11442</v>
      </c>
      <c r="C61" s="83">
        <v>230</v>
      </c>
      <c r="D61" s="16">
        <v>57</v>
      </c>
      <c r="E61" s="68" t="s">
        <v>472</v>
      </c>
      <c r="F61" s="10" t="s">
        <v>262</v>
      </c>
      <c r="G61" s="10" t="s">
        <v>303</v>
      </c>
      <c r="H61" s="11" t="s">
        <v>24</v>
      </c>
      <c r="I61" s="12">
        <v>49812.114175000002</v>
      </c>
      <c r="J61" s="12">
        <v>1163063.344726</v>
      </c>
      <c r="K61" s="12" t="s">
        <v>261</v>
      </c>
      <c r="L61" s="181">
        <v>44</v>
      </c>
      <c r="M61" s="54">
        <v>1113062</v>
      </c>
      <c r="N61" s="54">
        <v>2000000</v>
      </c>
      <c r="O61" s="54">
        <v>1044922</v>
      </c>
      <c r="P61" s="214">
        <v>4.49</v>
      </c>
      <c r="Q61" s="214">
        <v>12.11</v>
      </c>
      <c r="R61" s="214">
        <v>39.69</v>
      </c>
      <c r="S61" s="53">
        <v>1972</v>
      </c>
      <c r="T61" s="53">
        <v>100</v>
      </c>
      <c r="U61" s="53">
        <v>2</v>
      </c>
      <c r="V61" s="53">
        <v>0</v>
      </c>
      <c r="W61" s="12">
        <f t="shared" si="8"/>
        <v>1974</v>
      </c>
      <c r="X61" s="84">
        <f t="shared" si="11"/>
        <v>6.3457045216850402E-2</v>
      </c>
      <c r="Y61" s="85">
        <f t="shared" si="12"/>
        <v>5.9680661992130131E-2</v>
      </c>
      <c r="Z61" s="86">
        <v>11442</v>
      </c>
      <c r="AA61" s="77">
        <f t="shared" si="13"/>
        <v>0</v>
      </c>
      <c r="AB61" s="77">
        <f t="shared" si="9"/>
        <v>0</v>
      </c>
      <c r="AC61" s="161">
        <f t="shared" si="10"/>
        <v>0</v>
      </c>
      <c r="AD61" s="161">
        <f t="shared" si="14"/>
        <v>0</v>
      </c>
      <c r="AE61" s="161">
        <f t="shared" si="15"/>
        <v>0</v>
      </c>
      <c r="AF61" s="230">
        <f t="shared" si="5"/>
        <v>2.8492213302365832E-3</v>
      </c>
      <c r="AG61" s="230">
        <f t="shared" si="6"/>
        <v>7.6846481757605837E-3</v>
      </c>
      <c r="AH61" s="230">
        <f t="shared" si="7"/>
        <v>2.5186101246567925E-2</v>
      </c>
      <c r="AJ61" s="390"/>
    </row>
    <row r="62" spans="1:36" s="8" customFormat="1" x14ac:dyDescent="1.25">
      <c r="A62" s="224">
        <v>231</v>
      </c>
      <c r="B62" s="68">
        <v>11416</v>
      </c>
      <c r="C62" s="224">
        <v>231</v>
      </c>
      <c r="D62" s="19">
        <v>58</v>
      </c>
      <c r="E62" s="69" t="s">
        <v>473</v>
      </c>
      <c r="F62" s="20" t="s">
        <v>213</v>
      </c>
      <c r="G62" s="20" t="s">
        <v>294</v>
      </c>
      <c r="H62" s="21" t="s">
        <v>24</v>
      </c>
      <c r="I62" s="18">
        <v>5040486.9418850001</v>
      </c>
      <c r="J62" s="18">
        <v>40633048.522862002</v>
      </c>
      <c r="K62" s="18" t="s">
        <v>263</v>
      </c>
      <c r="L62" s="182">
        <v>43.7</v>
      </c>
      <c r="M62" s="56">
        <v>3999999999</v>
      </c>
      <c r="N62" s="55">
        <v>4000000000</v>
      </c>
      <c r="O62" s="56">
        <v>10159</v>
      </c>
      <c r="P62" s="225">
        <v>0.83</v>
      </c>
      <c r="Q62" s="225">
        <v>6.54</v>
      </c>
      <c r="R62" s="225">
        <v>22.54</v>
      </c>
      <c r="S62" s="226">
        <v>2098</v>
      </c>
      <c r="T62" s="226">
        <v>8.75</v>
      </c>
      <c r="U62" s="226">
        <v>161</v>
      </c>
      <c r="V62" s="226">
        <v>91.25</v>
      </c>
      <c r="W62" s="18">
        <f t="shared" si="8"/>
        <v>2259</v>
      </c>
      <c r="X62" s="84">
        <f t="shared" si="11"/>
        <v>0.19398311862958142</v>
      </c>
      <c r="Y62" s="85">
        <f t="shared" si="12"/>
        <v>0.1824390167482485</v>
      </c>
      <c r="Z62" s="86">
        <v>11416</v>
      </c>
      <c r="AA62" s="77">
        <f t="shared" si="13"/>
        <v>0</v>
      </c>
      <c r="AB62" s="77">
        <f t="shared" si="9"/>
        <v>0</v>
      </c>
      <c r="AC62" s="161">
        <f t="shared" si="10"/>
        <v>0</v>
      </c>
      <c r="AD62" s="161">
        <f t="shared" si="14"/>
        <v>0</v>
      </c>
      <c r="AE62" s="161">
        <f t="shared" si="15"/>
        <v>0</v>
      </c>
      <c r="AF62" s="230">
        <f t="shared" si="5"/>
        <v>1.8400684395720294E-2</v>
      </c>
      <c r="AG62" s="230">
        <f t="shared" si="6"/>
        <v>0.14498852523856715</v>
      </c>
      <c r="AH62" s="230">
        <f t="shared" si="7"/>
        <v>0.49970051358980166</v>
      </c>
      <c r="AJ62" s="390"/>
    </row>
    <row r="63" spans="1:36" s="5" customFormat="1" x14ac:dyDescent="1.25">
      <c r="A63" s="83">
        <v>235</v>
      </c>
      <c r="B63" s="68">
        <v>11449</v>
      </c>
      <c r="C63" s="83">
        <v>235</v>
      </c>
      <c r="D63" s="16">
        <v>59</v>
      </c>
      <c r="E63" s="68" t="s">
        <v>474</v>
      </c>
      <c r="F63" s="10" t="s">
        <v>219</v>
      </c>
      <c r="G63" s="10" t="s">
        <v>276</v>
      </c>
      <c r="H63" s="11">
        <v>15</v>
      </c>
      <c r="I63" s="12">
        <v>1157369.8402470001</v>
      </c>
      <c r="J63" s="12">
        <v>2104490.4106800002</v>
      </c>
      <c r="K63" s="12" t="s">
        <v>269</v>
      </c>
      <c r="L63" s="181">
        <v>41.9</v>
      </c>
      <c r="M63" s="54">
        <v>2104489</v>
      </c>
      <c r="N63" s="54">
        <v>3500000</v>
      </c>
      <c r="O63" s="54">
        <v>1000000</v>
      </c>
      <c r="P63" s="214">
        <v>1.95</v>
      </c>
      <c r="Q63" s="214">
        <v>6.21</v>
      </c>
      <c r="R63" s="214">
        <v>23.34</v>
      </c>
      <c r="S63" s="53">
        <v>1881</v>
      </c>
      <c r="T63" s="53">
        <v>91</v>
      </c>
      <c r="U63" s="53">
        <v>7</v>
      </c>
      <c r="V63" s="53">
        <v>9</v>
      </c>
      <c r="W63" s="12">
        <f t="shared" si="8"/>
        <v>1888</v>
      </c>
      <c r="X63" s="84">
        <f t="shared" si="11"/>
        <v>0.10448761610157446</v>
      </c>
      <c r="Y63" s="85">
        <f t="shared" si="12"/>
        <v>9.8269468387816458E-2</v>
      </c>
      <c r="Z63" s="86">
        <v>11449</v>
      </c>
      <c r="AA63" s="77">
        <f t="shared" si="13"/>
        <v>0</v>
      </c>
      <c r="AB63" s="77">
        <f t="shared" si="9"/>
        <v>0</v>
      </c>
      <c r="AC63" s="161">
        <f t="shared" si="10"/>
        <v>0</v>
      </c>
      <c r="AD63" s="161">
        <f t="shared" si="14"/>
        <v>0</v>
      </c>
      <c r="AE63" s="161">
        <f t="shared" si="15"/>
        <v>0</v>
      </c>
      <c r="AF63" s="230">
        <f t="shared" si="5"/>
        <v>2.2390203450337381E-3</v>
      </c>
      <c r="AG63" s="230">
        <f t="shared" si="6"/>
        <v>7.1304186372612892E-3</v>
      </c>
      <c r="AH63" s="230">
        <f t="shared" si="7"/>
        <v>2.6799351206711515E-2</v>
      </c>
      <c r="AJ63" s="390"/>
    </row>
    <row r="64" spans="1:36" s="8" customFormat="1" x14ac:dyDescent="1.25">
      <c r="A64" s="224">
        <v>241</v>
      </c>
      <c r="B64" s="68">
        <v>11459</v>
      </c>
      <c r="C64" s="224">
        <v>241</v>
      </c>
      <c r="D64" s="19">
        <v>60</v>
      </c>
      <c r="E64" s="69" t="s">
        <v>475</v>
      </c>
      <c r="F64" s="20" t="s">
        <v>343</v>
      </c>
      <c r="G64" s="20" t="s">
        <v>294</v>
      </c>
      <c r="H64" s="21" t="s">
        <v>24</v>
      </c>
      <c r="I64" s="18">
        <v>3352666.5714059998</v>
      </c>
      <c r="J64" s="18">
        <v>6177847.652454</v>
      </c>
      <c r="K64" s="18" t="s">
        <v>275</v>
      </c>
      <c r="L64" s="182">
        <v>39.066666666666663</v>
      </c>
      <c r="M64" s="56">
        <v>299906974</v>
      </c>
      <c r="N64" s="55">
        <v>300000000</v>
      </c>
      <c r="O64" s="56">
        <v>20600</v>
      </c>
      <c r="P64" s="225">
        <v>1.93</v>
      </c>
      <c r="Q64" s="225">
        <v>7.44</v>
      </c>
      <c r="R64" s="225">
        <v>27.07</v>
      </c>
      <c r="S64" s="226">
        <v>56</v>
      </c>
      <c r="T64" s="226">
        <v>0.14000000000000001</v>
      </c>
      <c r="U64" s="226">
        <v>13</v>
      </c>
      <c r="V64" s="226">
        <v>99.86</v>
      </c>
      <c r="W64" s="18">
        <f t="shared" si="8"/>
        <v>69</v>
      </c>
      <c r="X64" s="84">
        <f t="shared" si="11"/>
        <v>4.7189101388430343E-4</v>
      </c>
      <c r="Y64" s="85">
        <f t="shared" si="12"/>
        <v>4.4380837463378067E-4</v>
      </c>
      <c r="Z64" s="86">
        <v>11459</v>
      </c>
      <c r="AA64" s="77">
        <f t="shared" si="13"/>
        <v>0</v>
      </c>
      <c r="AB64" s="77">
        <f t="shared" si="9"/>
        <v>0</v>
      </c>
      <c r="AC64" s="161">
        <f t="shared" si="10"/>
        <v>0</v>
      </c>
      <c r="AD64" s="161">
        <f t="shared" si="14"/>
        <v>0</v>
      </c>
      <c r="AE64" s="161">
        <f t="shared" si="15"/>
        <v>0</v>
      </c>
      <c r="AF64" s="230">
        <f t="shared" si="5"/>
        <v>6.5053546914050388E-3</v>
      </c>
      <c r="AG64" s="230">
        <f t="shared" si="6"/>
        <v>2.5077636737851551E-2</v>
      </c>
      <c r="AH64" s="230">
        <f t="shared" si="7"/>
        <v>9.1243498184629221E-2</v>
      </c>
      <c r="AJ64" s="390"/>
    </row>
    <row r="65" spans="1:36" s="5" customFormat="1" x14ac:dyDescent="1.25">
      <c r="A65" s="83">
        <v>243</v>
      </c>
      <c r="B65" s="68">
        <v>11460</v>
      </c>
      <c r="C65" s="83">
        <v>243</v>
      </c>
      <c r="D65" s="16">
        <v>61</v>
      </c>
      <c r="E65" s="68" t="s">
        <v>476</v>
      </c>
      <c r="F65" s="10" t="s">
        <v>280</v>
      </c>
      <c r="G65" s="10" t="s">
        <v>294</v>
      </c>
      <c r="H65" s="11" t="s">
        <v>24</v>
      </c>
      <c r="I65" s="12">
        <v>7882652.3371249996</v>
      </c>
      <c r="J65" s="12">
        <v>19934821.783050001</v>
      </c>
      <c r="K65" s="12" t="s">
        <v>281</v>
      </c>
      <c r="L65" s="181">
        <v>38.866666666666667</v>
      </c>
      <c r="M65" s="54">
        <v>1967899485</v>
      </c>
      <c r="N65" s="54">
        <v>2000000000</v>
      </c>
      <c r="O65" s="54">
        <v>10130</v>
      </c>
      <c r="P65" s="214">
        <v>1.68</v>
      </c>
      <c r="Q65" s="214">
        <v>5.05</v>
      </c>
      <c r="R65" s="214">
        <v>21.01</v>
      </c>
      <c r="S65" s="53">
        <v>6419</v>
      </c>
      <c r="T65" s="53">
        <v>25.87</v>
      </c>
      <c r="U65" s="53">
        <v>166</v>
      </c>
      <c r="V65" s="53">
        <v>74.13</v>
      </c>
      <c r="W65" s="12">
        <f t="shared" si="8"/>
        <v>6585</v>
      </c>
      <c r="X65" s="84">
        <f t="shared" si="11"/>
        <v>0.28137484155312276</v>
      </c>
      <c r="Y65" s="85">
        <f t="shared" si="12"/>
        <v>0.26462998323410702</v>
      </c>
      <c r="Z65" s="86">
        <v>11460</v>
      </c>
      <c r="AA65" s="77">
        <f t="shared" si="13"/>
        <v>0</v>
      </c>
      <c r="AB65" s="77">
        <f t="shared" si="9"/>
        <v>0</v>
      </c>
      <c r="AC65" s="161">
        <f t="shared" si="10"/>
        <v>0</v>
      </c>
      <c r="AD65" s="161">
        <f t="shared" si="14"/>
        <v>0</v>
      </c>
      <c r="AE65" s="161">
        <f t="shared" si="15"/>
        <v>0</v>
      </c>
      <c r="AF65" s="230">
        <f t="shared" si="5"/>
        <v>1.8272506138741637E-2</v>
      </c>
      <c r="AG65" s="230">
        <f t="shared" si="6"/>
        <v>5.4926283333717428E-2</v>
      </c>
      <c r="AH65" s="230">
        <f t="shared" si="7"/>
        <v>0.22851509165176301</v>
      </c>
      <c r="AJ65" s="390"/>
    </row>
    <row r="66" spans="1:36" s="8" customFormat="1" x14ac:dyDescent="1.25">
      <c r="A66" s="224">
        <v>246</v>
      </c>
      <c r="B66" s="68">
        <v>11476</v>
      </c>
      <c r="C66" s="224">
        <v>246</v>
      </c>
      <c r="D66" s="19">
        <v>62</v>
      </c>
      <c r="E66" s="69" t="s">
        <v>477</v>
      </c>
      <c r="F66" s="20" t="s">
        <v>39</v>
      </c>
      <c r="G66" s="20" t="s">
        <v>276</v>
      </c>
      <c r="H66" s="21">
        <v>17</v>
      </c>
      <c r="I66" s="18">
        <v>136505.02179699999</v>
      </c>
      <c r="J66" s="18">
        <v>128166.097629</v>
      </c>
      <c r="K66" s="18" t="s">
        <v>290</v>
      </c>
      <c r="L66" s="182">
        <v>36</v>
      </c>
      <c r="M66" s="56">
        <v>128166</v>
      </c>
      <c r="N66" s="55">
        <v>1000000</v>
      </c>
      <c r="O66" s="56">
        <v>1114559</v>
      </c>
      <c r="P66" s="225">
        <v>0.34</v>
      </c>
      <c r="Q66" s="225">
        <v>10.68</v>
      </c>
      <c r="R66" s="225">
        <v>27.98</v>
      </c>
      <c r="S66" s="226">
        <v>525</v>
      </c>
      <c r="T66" s="226">
        <v>33</v>
      </c>
      <c r="U66" s="226">
        <v>5</v>
      </c>
      <c r="V66" s="226">
        <v>67</v>
      </c>
      <c r="W66" s="18">
        <f t="shared" si="8"/>
        <v>530</v>
      </c>
      <c r="X66" s="84">
        <f t="shared" si="11"/>
        <v>2.3076161960557903E-3</v>
      </c>
      <c r="Y66" s="85">
        <f t="shared" si="12"/>
        <v>2.1702879756494006E-3</v>
      </c>
      <c r="Z66" s="86">
        <v>11476</v>
      </c>
      <c r="AA66" s="77">
        <f t="shared" si="13"/>
        <v>0</v>
      </c>
      <c r="AB66" s="77">
        <f t="shared" si="9"/>
        <v>0</v>
      </c>
      <c r="AC66" s="161">
        <f t="shared" si="10"/>
        <v>0</v>
      </c>
      <c r="AD66" s="161">
        <f t="shared" si="14"/>
        <v>0</v>
      </c>
      <c r="AE66" s="161">
        <f t="shared" si="15"/>
        <v>0</v>
      </c>
      <c r="AF66" s="230">
        <f t="shared" si="5"/>
        <v>2.3775439595726325E-5</v>
      </c>
      <c r="AG66" s="230">
        <f t="shared" si="6"/>
        <v>7.4682851435987387E-4</v>
      </c>
      <c r="AH66" s="230">
        <f t="shared" si="7"/>
        <v>1.9565788232012429E-3</v>
      </c>
      <c r="AJ66" s="390"/>
    </row>
    <row r="67" spans="1:36" s="5" customFormat="1" x14ac:dyDescent="1.25">
      <c r="A67" s="83">
        <v>247</v>
      </c>
      <c r="B67" s="68">
        <v>11500</v>
      </c>
      <c r="C67" s="83">
        <v>247</v>
      </c>
      <c r="D67" s="16">
        <v>63</v>
      </c>
      <c r="E67" s="68" t="s">
        <v>478</v>
      </c>
      <c r="F67" s="10" t="s">
        <v>178</v>
      </c>
      <c r="G67" s="10" t="s">
        <v>276</v>
      </c>
      <c r="H67" s="11">
        <v>18</v>
      </c>
      <c r="I67" s="12">
        <v>1432532.6020490001</v>
      </c>
      <c r="J67" s="12">
        <v>4939405.6696990002</v>
      </c>
      <c r="K67" s="12" t="s">
        <v>296</v>
      </c>
      <c r="L67" s="181">
        <v>35</v>
      </c>
      <c r="M67" s="54">
        <v>4923580</v>
      </c>
      <c r="N67" s="54">
        <v>5000000</v>
      </c>
      <c r="O67" s="54">
        <v>1003214</v>
      </c>
      <c r="P67" s="214">
        <v>1.66</v>
      </c>
      <c r="Q67" s="214">
        <v>4.93</v>
      </c>
      <c r="R67" s="214">
        <v>16.23</v>
      </c>
      <c r="S67" s="53">
        <v>2166</v>
      </c>
      <c r="T67" s="53">
        <v>83</v>
      </c>
      <c r="U67" s="53">
        <v>7</v>
      </c>
      <c r="V67" s="53">
        <v>17</v>
      </c>
      <c r="W67" s="12">
        <f t="shared" si="8"/>
        <v>2173</v>
      </c>
      <c r="X67" s="84">
        <f t="shared" si="11"/>
        <v>0.2236810875251577</v>
      </c>
      <c r="Y67" s="85">
        <f t="shared" si="12"/>
        <v>0.21036963402569839</v>
      </c>
      <c r="Z67" s="86">
        <v>11500</v>
      </c>
      <c r="AA67" s="77">
        <f t="shared" si="13"/>
        <v>0</v>
      </c>
      <c r="AB67" s="77">
        <f t="shared" si="9"/>
        <v>0</v>
      </c>
      <c r="AC67" s="161">
        <f t="shared" si="10"/>
        <v>0</v>
      </c>
      <c r="AD67" s="161">
        <f t="shared" si="14"/>
        <v>0</v>
      </c>
      <c r="AE67" s="161">
        <f t="shared" si="15"/>
        <v>0</v>
      </c>
      <c r="AF67" s="230">
        <f t="shared" si="5"/>
        <v>4.4736217505031532E-3</v>
      </c>
      <c r="AG67" s="230">
        <f t="shared" si="6"/>
        <v>1.3286117608422014E-2</v>
      </c>
      <c r="AH67" s="230">
        <f t="shared" si="7"/>
        <v>4.3739084946184448E-2</v>
      </c>
      <c r="AJ67" s="390"/>
    </row>
    <row r="68" spans="1:36" s="8" customFormat="1" x14ac:dyDescent="1.25">
      <c r="A68" s="224">
        <v>249</v>
      </c>
      <c r="B68" s="68">
        <v>11499</v>
      </c>
      <c r="C68" s="224">
        <v>249</v>
      </c>
      <c r="D68" s="19">
        <v>64</v>
      </c>
      <c r="E68" s="69" t="s">
        <v>479</v>
      </c>
      <c r="F68" s="20" t="s">
        <v>16</v>
      </c>
      <c r="G68" s="20" t="s">
        <v>583</v>
      </c>
      <c r="H68" s="21">
        <v>15</v>
      </c>
      <c r="I68" s="18">
        <v>101945.87261999999</v>
      </c>
      <c r="J68" s="18">
        <v>133338.48000000001</v>
      </c>
      <c r="K68" s="18" t="s">
        <v>297</v>
      </c>
      <c r="L68" s="182">
        <v>35</v>
      </c>
      <c r="M68" s="56">
        <v>13072400</v>
      </c>
      <c r="N68" s="55">
        <v>100000000</v>
      </c>
      <c r="O68" s="56">
        <v>10200</v>
      </c>
      <c r="P68" s="225">
        <v>2.86</v>
      </c>
      <c r="Q68" s="225">
        <v>5.4</v>
      </c>
      <c r="R68" s="225">
        <v>32.4</v>
      </c>
      <c r="S68" s="226">
        <v>28</v>
      </c>
      <c r="T68" s="226">
        <v>8</v>
      </c>
      <c r="U68" s="226">
        <v>3</v>
      </c>
      <c r="V68" s="226">
        <v>92</v>
      </c>
      <c r="W68" s="18">
        <f t="shared" si="8"/>
        <v>31</v>
      </c>
      <c r="X68" s="84">
        <f t="shared" si="11"/>
        <v>5.8199863268836483E-4</v>
      </c>
      <c r="Y68" s="85">
        <f t="shared" si="12"/>
        <v>5.4736339453972732E-4</v>
      </c>
      <c r="Z68" s="86">
        <v>11499</v>
      </c>
      <c r="AA68" s="77">
        <f t="shared" si="13"/>
        <v>0</v>
      </c>
      <c r="AB68" s="77">
        <f t="shared" si="9"/>
        <v>0</v>
      </c>
      <c r="AC68" s="161">
        <f t="shared" si="10"/>
        <v>0</v>
      </c>
      <c r="AD68" s="161">
        <f t="shared" si="14"/>
        <v>0</v>
      </c>
      <c r="AE68" s="161">
        <f t="shared" si="15"/>
        <v>0</v>
      </c>
      <c r="AF68" s="230">
        <f t="shared" si="5"/>
        <v>2.0806451118609041E-4</v>
      </c>
      <c r="AG68" s="230">
        <f t="shared" si="6"/>
        <v>3.928490770646463E-4</v>
      </c>
      <c r="AH68" s="230">
        <f t="shared" si="7"/>
        <v>2.3570944623878772E-3</v>
      </c>
      <c r="AJ68" s="390"/>
    </row>
    <row r="69" spans="1:36" s="5" customFormat="1" x14ac:dyDescent="1.25">
      <c r="A69" s="83">
        <v>248</v>
      </c>
      <c r="B69" s="68">
        <v>11495</v>
      </c>
      <c r="C69" s="83">
        <v>248</v>
      </c>
      <c r="D69" s="16">
        <v>65</v>
      </c>
      <c r="E69" s="68" t="s">
        <v>406</v>
      </c>
      <c r="F69" s="10" t="s">
        <v>295</v>
      </c>
      <c r="G69" s="10" t="s">
        <v>276</v>
      </c>
      <c r="H69" s="11">
        <v>15</v>
      </c>
      <c r="I69" s="12">
        <v>17578099.002124</v>
      </c>
      <c r="J69" s="12">
        <v>20491045.289517999</v>
      </c>
      <c r="K69" s="12" t="s">
        <v>298</v>
      </c>
      <c r="L69" s="181">
        <v>35</v>
      </c>
      <c r="M69" s="54">
        <v>20417363</v>
      </c>
      <c r="N69" s="54">
        <v>50000000</v>
      </c>
      <c r="O69" s="54">
        <v>1003608</v>
      </c>
      <c r="P69" s="214">
        <v>2.06</v>
      </c>
      <c r="Q69" s="214">
        <v>5.57</v>
      </c>
      <c r="R69" s="214">
        <v>21.49</v>
      </c>
      <c r="S69" s="53">
        <v>4615</v>
      </c>
      <c r="T69" s="53">
        <v>52</v>
      </c>
      <c r="U69" s="53">
        <v>57</v>
      </c>
      <c r="V69" s="53">
        <v>48</v>
      </c>
      <c r="W69" s="12">
        <f t="shared" si="8"/>
        <v>4672</v>
      </c>
      <c r="X69" s="84">
        <f t="shared" ref="X69:X84" si="16">T69*J69/$J$85</f>
        <v>0.5813583761833524</v>
      </c>
      <c r="Y69" s="85">
        <f t="shared" ref="Y69:Y83" si="17">T69*J69/$J$174</f>
        <v>0.54676124024884709</v>
      </c>
      <c r="Z69" s="86">
        <v>11495</v>
      </c>
      <c r="AA69" s="77">
        <f t="shared" si="13"/>
        <v>0</v>
      </c>
      <c r="AB69" s="77">
        <f t="shared" si="9"/>
        <v>0</v>
      </c>
      <c r="AC69" s="161">
        <f t="shared" si="10"/>
        <v>0</v>
      </c>
      <c r="AD69" s="161">
        <f t="shared" si="14"/>
        <v>0</v>
      </c>
      <c r="AE69" s="161">
        <f t="shared" si="15"/>
        <v>0</v>
      </c>
      <c r="AF69" s="230">
        <f t="shared" ref="AF69:AH84" si="18">$J69/$J$85*P69</f>
        <v>2.3030735671878962E-2</v>
      </c>
      <c r="AG69" s="230">
        <f t="shared" si="18"/>
        <v>6.2272426064255253E-2</v>
      </c>
      <c r="AH69" s="230">
        <f t="shared" si="18"/>
        <v>0.24025752892654312</v>
      </c>
      <c r="AJ69" s="390"/>
    </row>
    <row r="70" spans="1:36" s="8" customFormat="1" x14ac:dyDescent="1.25">
      <c r="A70" s="224">
        <v>250</v>
      </c>
      <c r="B70" s="68">
        <v>11517</v>
      </c>
      <c r="C70" s="224">
        <v>250</v>
      </c>
      <c r="D70" s="19">
        <v>66</v>
      </c>
      <c r="E70" s="69" t="s">
        <v>480</v>
      </c>
      <c r="F70" s="20" t="s">
        <v>44</v>
      </c>
      <c r="G70" s="20" t="s">
        <v>276</v>
      </c>
      <c r="H70" s="21">
        <v>15</v>
      </c>
      <c r="I70" s="18">
        <v>27008828.730526</v>
      </c>
      <c r="J70" s="18">
        <v>70748055.672101006</v>
      </c>
      <c r="K70" s="18" t="s">
        <v>301</v>
      </c>
      <c r="L70" s="182">
        <v>32</v>
      </c>
      <c r="M70" s="56">
        <v>69787867</v>
      </c>
      <c r="N70" s="55">
        <v>70000000</v>
      </c>
      <c r="O70" s="56">
        <v>1013758</v>
      </c>
      <c r="P70" s="225">
        <v>2.73</v>
      </c>
      <c r="Q70" s="225">
        <v>6.58</v>
      </c>
      <c r="R70" s="225">
        <v>22.47</v>
      </c>
      <c r="S70" s="226">
        <v>36318</v>
      </c>
      <c r="T70" s="226">
        <v>86</v>
      </c>
      <c r="U70" s="226">
        <v>87</v>
      </c>
      <c r="V70" s="226">
        <v>14</v>
      </c>
      <c r="W70" s="18">
        <f t="shared" ref="W70:W81" si="19">S70+U70</f>
        <v>36405</v>
      </c>
      <c r="X70" s="84">
        <f t="shared" si="16"/>
        <v>3.3196281404672026</v>
      </c>
      <c r="Y70" s="85">
        <f t="shared" si="17"/>
        <v>3.1220742206600316</v>
      </c>
      <c r="Z70" s="86">
        <v>11517</v>
      </c>
      <c r="AA70" s="77">
        <f t="shared" ref="AA70:AA104" si="20">IF(M70&gt;N70,1,0)</f>
        <v>0</v>
      </c>
      <c r="AB70" s="77">
        <f t="shared" ref="AB70:AB137" si="21">IF(W70=0,1,0)</f>
        <v>0</v>
      </c>
      <c r="AC70" s="161">
        <f t="shared" ref="AC70:AC137" si="22">IF((T70+V70)=100,0,1)</f>
        <v>0</v>
      </c>
      <c r="AD70" s="161">
        <f t="shared" ref="AD70:AD104" si="23">IF(J70=0,1,0)</f>
        <v>0</v>
      </c>
      <c r="AE70" s="161">
        <f t="shared" ref="AE70:AE104" si="24">IF(M70=0,1,0)</f>
        <v>0</v>
      </c>
      <c r="AF70" s="230">
        <f t="shared" si="18"/>
        <v>0.10537889329622629</v>
      </c>
      <c r="AG70" s="230">
        <f t="shared" si="18"/>
        <v>0.25399015307295569</v>
      </c>
      <c r="AH70" s="230">
        <f t="shared" si="18"/>
        <v>0.86734935251509337</v>
      </c>
      <c r="AJ70" s="390"/>
    </row>
    <row r="71" spans="1:36" s="5" customFormat="1" x14ac:dyDescent="1.25">
      <c r="A71" s="83">
        <v>254</v>
      </c>
      <c r="B71" s="68">
        <v>11513</v>
      </c>
      <c r="C71" s="83">
        <v>254</v>
      </c>
      <c r="D71" s="16">
        <v>67</v>
      </c>
      <c r="E71" s="68" t="s">
        <v>481</v>
      </c>
      <c r="F71" s="10" t="s">
        <v>41</v>
      </c>
      <c r="G71" s="10" t="s">
        <v>294</v>
      </c>
      <c r="H71" s="11" t="s">
        <v>24</v>
      </c>
      <c r="I71" s="12">
        <v>3985855.4671820002</v>
      </c>
      <c r="J71" s="12">
        <v>20457051.814746998</v>
      </c>
      <c r="K71" s="12" t="s">
        <v>302</v>
      </c>
      <c r="L71" s="181">
        <v>31</v>
      </c>
      <c r="M71" s="54">
        <v>1999915409</v>
      </c>
      <c r="N71" s="54">
        <v>2000000000</v>
      </c>
      <c r="O71" s="54">
        <v>10229</v>
      </c>
      <c r="P71" s="214">
        <v>1.79</v>
      </c>
      <c r="Q71" s="214">
        <v>6.62</v>
      </c>
      <c r="R71" s="214">
        <v>22.73</v>
      </c>
      <c r="S71" s="53">
        <v>1654</v>
      </c>
      <c r="T71" s="53">
        <v>21.01</v>
      </c>
      <c r="U71" s="53">
        <v>62</v>
      </c>
      <c r="V71" s="53">
        <v>78.989999999999995</v>
      </c>
      <c r="W71" s="12">
        <f t="shared" si="19"/>
        <v>1716</v>
      </c>
      <c r="X71" s="84">
        <f t="shared" si="16"/>
        <v>0.23450147291241774</v>
      </c>
      <c r="Y71" s="85">
        <f t="shared" si="17"/>
        <v>0.22054608899165026</v>
      </c>
      <c r="Z71" s="86">
        <v>11513</v>
      </c>
      <c r="AA71" s="77">
        <f t="shared" si="20"/>
        <v>0</v>
      </c>
      <c r="AB71" s="77">
        <f t="shared" si="21"/>
        <v>0</v>
      </c>
      <c r="AC71" s="161">
        <f t="shared" si="22"/>
        <v>0</v>
      </c>
      <c r="AD71" s="161">
        <f t="shared" si="23"/>
        <v>0</v>
      </c>
      <c r="AE71" s="161">
        <f t="shared" si="24"/>
        <v>0</v>
      </c>
      <c r="AF71" s="230">
        <f t="shared" si="18"/>
        <v>1.9978945098202177E-2</v>
      </c>
      <c r="AG71" s="230">
        <f t="shared" si="18"/>
        <v>7.3888612597820341E-2</v>
      </c>
      <c r="AH71" s="230">
        <f t="shared" si="18"/>
        <v>0.25369911848163995</v>
      </c>
      <c r="AJ71" s="390"/>
    </row>
    <row r="72" spans="1:36" s="8" customFormat="1" x14ac:dyDescent="1.25">
      <c r="A72" s="224">
        <v>255</v>
      </c>
      <c r="B72" s="68">
        <v>11521</v>
      </c>
      <c r="C72" s="224">
        <v>255</v>
      </c>
      <c r="D72" s="19">
        <v>68</v>
      </c>
      <c r="E72" s="69" t="s">
        <v>482</v>
      </c>
      <c r="F72" s="20" t="s">
        <v>173</v>
      </c>
      <c r="G72" s="20" t="s">
        <v>276</v>
      </c>
      <c r="H72" s="21">
        <v>18</v>
      </c>
      <c r="I72" s="18">
        <v>3013160.3595810002</v>
      </c>
      <c r="J72" s="18">
        <v>2947631.4762980002</v>
      </c>
      <c r="K72" s="18" t="s">
        <v>304</v>
      </c>
      <c r="L72" s="182">
        <v>30</v>
      </c>
      <c r="M72" s="56">
        <v>2928120</v>
      </c>
      <c r="N72" s="55">
        <v>3000000</v>
      </c>
      <c r="O72" s="56">
        <v>1006663</v>
      </c>
      <c r="P72" s="225">
        <v>1.62</v>
      </c>
      <c r="Q72" s="225">
        <v>4.9800000000000004</v>
      </c>
      <c r="R72" s="225">
        <v>20.04</v>
      </c>
      <c r="S72" s="226">
        <v>3858</v>
      </c>
      <c r="T72" s="226">
        <v>92</v>
      </c>
      <c r="U72" s="226">
        <v>14</v>
      </c>
      <c r="V72" s="226">
        <v>8</v>
      </c>
      <c r="W72" s="18">
        <f t="shared" si="19"/>
        <v>3872</v>
      </c>
      <c r="X72" s="84">
        <f t="shared" si="16"/>
        <v>0.14795767224928735</v>
      </c>
      <c r="Y72" s="85">
        <f t="shared" si="17"/>
        <v>0.13915258418473153</v>
      </c>
      <c r="Z72" s="86">
        <v>11521</v>
      </c>
      <c r="AA72" s="77">
        <f t="shared" si="20"/>
        <v>0</v>
      </c>
      <c r="AB72" s="77">
        <f t="shared" si="21"/>
        <v>0</v>
      </c>
      <c r="AC72" s="161">
        <f t="shared" si="22"/>
        <v>0</v>
      </c>
      <c r="AD72" s="161">
        <f t="shared" si="23"/>
        <v>0</v>
      </c>
      <c r="AE72" s="161">
        <f t="shared" si="24"/>
        <v>0</v>
      </c>
      <c r="AF72" s="230">
        <f t="shared" si="18"/>
        <v>2.6053416200417989E-3</v>
      </c>
      <c r="AG72" s="230">
        <f t="shared" si="18"/>
        <v>8.0090131282766416E-3</v>
      </c>
      <c r="AH72" s="230">
        <f t="shared" si="18"/>
        <v>3.2229040781257809E-2</v>
      </c>
      <c r="AJ72" s="390"/>
    </row>
    <row r="73" spans="1:36" s="5" customFormat="1" x14ac:dyDescent="1.25">
      <c r="A73" s="83">
        <v>259</v>
      </c>
      <c r="B73" s="68">
        <v>11518</v>
      </c>
      <c r="C73" s="83">
        <v>259</v>
      </c>
      <c r="D73" s="16">
        <v>69</v>
      </c>
      <c r="E73" s="68" t="s">
        <v>483</v>
      </c>
      <c r="F73" s="10" t="s">
        <v>153</v>
      </c>
      <c r="G73" s="10" t="s">
        <v>294</v>
      </c>
      <c r="H73" s="11" t="s">
        <v>24</v>
      </c>
      <c r="I73" s="12">
        <v>163930.01160200001</v>
      </c>
      <c r="J73" s="12">
        <v>1659842.949303</v>
      </c>
      <c r="K73" s="12" t="s">
        <v>318</v>
      </c>
      <c r="L73" s="181">
        <v>27</v>
      </c>
      <c r="M73" s="54">
        <v>93202000</v>
      </c>
      <c r="N73" s="54">
        <v>300000000</v>
      </c>
      <c r="O73" s="54">
        <v>17810</v>
      </c>
      <c r="P73" s="214">
        <v>2.4500000000000002</v>
      </c>
      <c r="Q73" s="214">
        <v>6.27</v>
      </c>
      <c r="R73" s="214">
        <v>32.770000000000003</v>
      </c>
      <c r="S73" s="53">
        <v>638</v>
      </c>
      <c r="T73" s="53">
        <v>5.2</v>
      </c>
      <c r="U73" s="53">
        <v>36</v>
      </c>
      <c r="V73" s="53">
        <v>94.8</v>
      </c>
      <c r="W73" s="12">
        <f t="shared" si="19"/>
        <v>674</v>
      </c>
      <c r="X73" s="84">
        <f t="shared" si="16"/>
        <v>4.7091965689998088E-3</v>
      </c>
      <c r="Y73" s="85">
        <f t="shared" si="17"/>
        <v>4.4289482393729072E-3</v>
      </c>
      <c r="Z73" s="86">
        <v>11518</v>
      </c>
      <c r="AA73" s="77">
        <f t="shared" si="20"/>
        <v>0</v>
      </c>
      <c r="AB73" s="77">
        <f t="shared" si="21"/>
        <v>0</v>
      </c>
      <c r="AC73" s="161">
        <f t="shared" si="22"/>
        <v>0</v>
      </c>
      <c r="AD73" s="161">
        <f t="shared" si="23"/>
        <v>0</v>
      </c>
      <c r="AE73" s="161">
        <f t="shared" si="24"/>
        <v>0</v>
      </c>
      <c r="AF73" s="230">
        <f t="shared" si="18"/>
        <v>2.2187560757787566E-3</v>
      </c>
      <c r="AG73" s="230">
        <f t="shared" si="18"/>
        <v>5.6782043245440002E-3</v>
      </c>
      <c r="AH73" s="230">
        <f t="shared" si="18"/>
        <v>2.9676994531946877E-2</v>
      </c>
      <c r="AJ73" s="390"/>
    </row>
    <row r="74" spans="1:36" s="8" customFormat="1" x14ac:dyDescent="1.25">
      <c r="A74" s="224">
        <v>262</v>
      </c>
      <c r="B74" s="68">
        <v>11551</v>
      </c>
      <c r="C74" s="224">
        <v>262</v>
      </c>
      <c r="D74" s="19">
        <v>70</v>
      </c>
      <c r="E74" s="69" t="s">
        <v>484</v>
      </c>
      <c r="F74" s="20" t="s">
        <v>33</v>
      </c>
      <c r="G74" s="20" t="s">
        <v>276</v>
      </c>
      <c r="H74" s="21">
        <v>20</v>
      </c>
      <c r="I74" s="18">
        <v>768151.39835699997</v>
      </c>
      <c r="J74" s="18">
        <v>2856000.5000300002</v>
      </c>
      <c r="K74" s="18" t="s">
        <v>324</v>
      </c>
      <c r="L74" s="182">
        <v>25</v>
      </c>
      <c r="M74" s="56">
        <v>2830423</v>
      </c>
      <c r="N74" s="55">
        <v>5000000</v>
      </c>
      <c r="O74" s="56">
        <v>1009036</v>
      </c>
      <c r="P74" s="225">
        <v>2.5299999999999998</v>
      </c>
      <c r="Q74" s="225">
        <v>6.6</v>
      </c>
      <c r="R74" s="225">
        <v>24.5</v>
      </c>
      <c r="S74" s="226">
        <v>1383</v>
      </c>
      <c r="T74" s="226">
        <v>57</v>
      </c>
      <c r="U74" s="226">
        <v>12</v>
      </c>
      <c r="V74" s="226">
        <v>43</v>
      </c>
      <c r="W74" s="18">
        <f t="shared" si="19"/>
        <v>1395</v>
      </c>
      <c r="X74" s="84">
        <f t="shared" si="16"/>
        <v>8.8819763432657003E-2</v>
      </c>
      <c r="Y74" s="85">
        <f t="shared" si="17"/>
        <v>8.3534023078619193E-2</v>
      </c>
      <c r="Z74" s="86">
        <v>11551</v>
      </c>
      <c r="AA74" s="77">
        <f t="shared" si="20"/>
        <v>0</v>
      </c>
      <c r="AB74" s="77">
        <f t="shared" si="21"/>
        <v>0</v>
      </c>
      <c r="AC74" s="161">
        <f t="shared" si="22"/>
        <v>0</v>
      </c>
      <c r="AD74" s="161">
        <f t="shared" si="23"/>
        <v>0</v>
      </c>
      <c r="AE74" s="161">
        <f t="shared" si="24"/>
        <v>0</v>
      </c>
      <c r="AF74" s="230">
        <f t="shared" si="18"/>
        <v>3.9423509032389861E-3</v>
      </c>
      <c r="AG74" s="230">
        <f t="shared" si="18"/>
        <v>1.0284393660623441E-2</v>
      </c>
      <c r="AH74" s="230">
        <f t="shared" si="18"/>
        <v>3.8176915861405203E-2</v>
      </c>
      <c r="AJ74" s="390"/>
    </row>
    <row r="75" spans="1:36" s="5" customFormat="1" x14ac:dyDescent="1.25">
      <c r="A75" s="83">
        <v>261</v>
      </c>
      <c r="B75" s="68">
        <v>11562</v>
      </c>
      <c r="C75" s="83">
        <v>261</v>
      </c>
      <c r="D75" s="16">
        <v>71</v>
      </c>
      <c r="E75" s="68" t="s">
        <v>485</v>
      </c>
      <c r="F75" s="10" t="s">
        <v>291</v>
      </c>
      <c r="G75" s="10" t="s">
        <v>303</v>
      </c>
      <c r="H75" s="11" t="s">
        <v>24</v>
      </c>
      <c r="I75" s="12">
        <v>1108485.3899999999</v>
      </c>
      <c r="J75" s="12">
        <v>1045568.350486</v>
      </c>
      <c r="K75" s="12" t="s">
        <v>325</v>
      </c>
      <c r="L75" s="181">
        <v>25</v>
      </c>
      <c r="M75" s="54">
        <v>103429454</v>
      </c>
      <c r="N75" s="54">
        <v>300000000</v>
      </c>
      <c r="O75" s="54">
        <v>10109</v>
      </c>
      <c r="P75" s="214">
        <v>1.7</v>
      </c>
      <c r="Q75" s="214">
        <v>5.41</v>
      </c>
      <c r="R75" s="214">
        <v>21.79</v>
      </c>
      <c r="S75" s="53">
        <v>1923</v>
      </c>
      <c r="T75" s="53">
        <v>76</v>
      </c>
      <c r="U75" s="53">
        <v>9</v>
      </c>
      <c r="V75" s="53">
        <v>24</v>
      </c>
      <c r="W75" s="12">
        <f t="shared" si="19"/>
        <v>1932</v>
      </c>
      <c r="X75" s="84">
        <f t="shared" si="16"/>
        <v>4.3355330197766377E-2</v>
      </c>
      <c r="Y75" s="85">
        <f t="shared" si="17"/>
        <v>4.0775217286716799E-2</v>
      </c>
      <c r="Z75" s="86">
        <v>11562</v>
      </c>
      <c r="AA75" s="77">
        <f t="shared" si="20"/>
        <v>0</v>
      </c>
      <c r="AB75" s="77">
        <f t="shared" si="21"/>
        <v>0</v>
      </c>
      <c r="AC75" s="161">
        <f t="shared" si="22"/>
        <v>0</v>
      </c>
      <c r="AD75" s="161">
        <f t="shared" si="23"/>
        <v>0</v>
      </c>
      <c r="AE75" s="161">
        <f t="shared" si="24"/>
        <v>0</v>
      </c>
      <c r="AF75" s="230">
        <f t="shared" si="18"/>
        <v>9.6979028073951106E-4</v>
      </c>
      <c r="AG75" s="230">
        <f t="shared" si="18"/>
        <v>3.0862149522357385E-3</v>
      </c>
      <c r="AH75" s="230">
        <f t="shared" si="18"/>
        <v>1.2430429539596438E-2</v>
      </c>
      <c r="AJ75" s="390"/>
    </row>
    <row r="76" spans="1:36" s="8" customFormat="1" x14ac:dyDescent="1.25">
      <c r="A76" s="224">
        <v>263</v>
      </c>
      <c r="B76" s="68">
        <v>11569</v>
      </c>
      <c r="C76" s="224">
        <v>263</v>
      </c>
      <c r="D76" s="19">
        <v>72</v>
      </c>
      <c r="E76" s="69" t="s">
        <v>486</v>
      </c>
      <c r="F76" s="20" t="s">
        <v>271</v>
      </c>
      <c r="G76" s="20" t="s">
        <v>294</v>
      </c>
      <c r="H76" s="21" t="s">
        <v>24</v>
      </c>
      <c r="I76" s="18">
        <v>1686352.3982589999</v>
      </c>
      <c r="J76" s="18">
        <v>4541795.7047870001</v>
      </c>
      <c r="K76" s="18" t="s">
        <v>329</v>
      </c>
      <c r="L76" s="182">
        <v>22</v>
      </c>
      <c r="M76" s="56">
        <v>399955500</v>
      </c>
      <c r="N76" s="55">
        <v>400000000</v>
      </c>
      <c r="O76" s="56">
        <v>11356</v>
      </c>
      <c r="P76" s="225">
        <v>3.57</v>
      </c>
      <c r="Q76" s="225">
        <v>9.92</v>
      </c>
      <c r="R76" s="225">
        <v>0</v>
      </c>
      <c r="S76" s="226">
        <v>393</v>
      </c>
      <c r="T76" s="226">
        <v>7.73</v>
      </c>
      <c r="U76" s="226">
        <v>68</v>
      </c>
      <c r="V76" s="226">
        <v>92.27</v>
      </c>
      <c r="W76" s="18">
        <f t="shared" si="19"/>
        <v>461</v>
      </c>
      <c r="X76" s="84">
        <f t="shared" si="16"/>
        <v>1.9155062196552972E-2</v>
      </c>
      <c r="Y76" s="85">
        <f t="shared" si="17"/>
        <v>1.8015128004843593E-2</v>
      </c>
      <c r="Z76" s="86">
        <v>11569</v>
      </c>
      <c r="AA76" s="77">
        <f t="shared" si="20"/>
        <v>0</v>
      </c>
      <c r="AB76" s="77">
        <f t="shared" si="21"/>
        <v>0</v>
      </c>
      <c r="AC76" s="161">
        <f t="shared" si="22"/>
        <v>0</v>
      </c>
      <c r="AD76" s="161">
        <f t="shared" si="23"/>
        <v>0</v>
      </c>
      <c r="AE76" s="161">
        <f t="shared" si="24"/>
        <v>0</v>
      </c>
      <c r="AF76" s="230">
        <f t="shared" si="18"/>
        <v>8.8465164348892761E-3</v>
      </c>
      <c r="AG76" s="230">
        <f t="shared" si="18"/>
        <v>2.4581916816274963E-2</v>
      </c>
      <c r="AH76" s="230">
        <f t="shared" si="18"/>
        <v>0</v>
      </c>
      <c r="AJ76" s="390"/>
    </row>
    <row r="77" spans="1:36" s="5" customFormat="1" x14ac:dyDescent="1.25">
      <c r="A77" s="83">
        <v>253</v>
      </c>
      <c r="B77" s="68">
        <v>11588</v>
      </c>
      <c r="C77" s="83">
        <v>253</v>
      </c>
      <c r="D77" s="16">
        <v>73</v>
      </c>
      <c r="E77" s="68" t="s">
        <v>487</v>
      </c>
      <c r="F77" s="10" t="s">
        <v>215</v>
      </c>
      <c r="G77" s="10" t="s">
        <v>294</v>
      </c>
      <c r="H77" s="11" t="s">
        <v>24</v>
      </c>
      <c r="I77" s="12">
        <v>807226.14744099998</v>
      </c>
      <c r="J77" s="12">
        <v>6472923.4021460004</v>
      </c>
      <c r="K77" s="12" t="s">
        <v>331</v>
      </c>
      <c r="L77" s="181">
        <v>18</v>
      </c>
      <c r="M77" s="54">
        <v>446398538</v>
      </c>
      <c r="N77" s="54">
        <v>650000000</v>
      </c>
      <c r="O77" s="54">
        <v>14501</v>
      </c>
      <c r="P77" s="214">
        <v>1.94</v>
      </c>
      <c r="Q77" s="214">
        <v>6.9</v>
      </c>
      <c r="R77" s="214">
        <v>25.73</v>
      </c>
      <c r="S77" s="53">
        <v>555</v>
      </c>
      <c r="T77" s="53">
        <v>2.95</v>
      </c>
      <c r="U77" s="53">
        <v>39</v>
      </c>
      <c r="V77" s="53">
        <v>97.08</v>
      </c>
      <c r="W77" s="12">
        <f t="shared" si="19"/>
        <v>594</v>
      </c>
      <c r="X77" s="84">
        <f t="shared" si="16"/>
        <v>1.0418350426822773E-2</v>
      </c>
      <c r="Y77" s="85">
        <f t="shared" si="17"/>
        <v>9.7983454510685054E-3</v>
      </c>
      <c r="Z77" s="86">
        <v>11588</v>
      </c>
      <c r="AA77" s="77">
        <f t="shared" si="20"/>
        <v>0</v>
      </c>
      <c r="AB77" s="77">
        <f>IF(W77=0,1,0)</f>
        <v>0</v>
      </c>
      <c r="AC77" s="161">
        <f>IF((T77+V77)=100,0,1)</f>
        <v>1</v>
      </c>
      <c r="AD77" s="161">
        <f t="shared" si="23"/>
        <v>0</v>
      </c>
      <c r="AE77" s="161">
        <f t="shared" si="24"/>
        <v>0</v>
      </c>
      <c r="AF77" s="230">
        <f t="shared" si="18"/>
        <v>6.8513897722156528E-3</v>
      </c>
      <c r="AG77" s="230">
        <f t="shared" si="18"/>
        <v>2.4368345066127839E-2</v>
      </c>
      <c r="AH77" s="230">
        <f t="shared" si="18"/>
        <v>9.086920558716946E-2</v>
      </c>
      <c r="AJ77" s="390"/>
    </row>
    <row r="78" spans="1:36" s="8" customFormat="1" x14ac:dyDescent="1.25">
      <c r="A78" s="224">
        <v>271</v>
      </c>
      <c r="B78" s="68">
        <v>11621</v>
      </c>
      <c r="C78" s="224">
        <v>271</v>
      </c>
      <c r="D78" s="19">
        <v>74</v>
      </c>
      <c r="E78" s="69" t="s">
        <v>488</v>
      </c>
      <c r="F78" s="20" t="s">
        <v>232</v>
      </c>
      <c r="G78" s="20" t="s">
        <v>303</v>
      </c>
      <c r="H78" s="21" t="s">
        <v>24</v>
      </c>
      <c r="I78" s="18">
        <v>315485</v>
      </c>
      <c r="J78" s="18">
        <v>1010907.675326</v>
      </c>
      <c r="K78" s="18" t="s">
        <v>345</v>
      </c>
      <c r="L78" s="182">
        <v>14</v>
      </c>
      <c r="M78" s="56">
        <v>58780537</v>
      </c>
      <c r="N78" s="55">
        <v>100000000</v>
      </c>
      <c r="O78" s="56">
        <v>17198</v>
      </c>
      <c r="P78" s="225">
        <v>4.99</v>
      </c>
      <c r="Q78" s="225">
        <v>13.78</v>
      </c>
      <c r="R78" s="225">
        <v>37.93</v>
      </c>
      <c r="S78" s="226">
        <v>186</v>
      </c>
      <c r="T78" s="226">
        <v>24</v>
      </c>
      <c r="U78" s="226">
        <v>5</v>
      </c>
      <c r="V78" s="226">
        <v>76</v>
      </c>
      <c r="W78" s="18">
        <f t="shared" si="19"/>
        <v>191</v>
      </c>
      <c r="X78" s="84">
        <f t="shared" si="16"/>
        <v>1.3237293948766448E-2</v>
      </c>
      <c r="Y78" s="85">
        <f t="shared" si="17"/>
        <v>1.2449531224580567E-2</v>
      </c>
      <c r="Z78" s="86">
        <v>11621</v>
      </c>
      <c r="AA78" s="77">
        <f t="shared" si="20"/>
        <v>0</v>
      </c>
      <c r="AB78" s="77">
        <f>IF(W78=0,1,0)</f>
        <v>0</v>
      </c>
      <c r="AC78" s="161">
        <f>IF((T78+V78)=100,0,1)</f>
        <v>0</v>
      </c>
      <c r="AD78" s="161">
        <f t="shared" si="23"/>
        <v>0</v>
      </c>
      <c r="AE78" s="161">
        <f t="shared" si="24"/>
        <v>0</v>
      </c>
      <c r="AF78" s="230">
        <f t="shared" si="18"/>
        <v>2.7522540335143571E-3</v>
      </c>
      <c r="AG78" s="230">
        <f t="shared" si="18"/>
        <v>7.6004129422500679E-3</v>
      </c>
      <c r="AH78" s="230">
        <f t="shared" si="18"/>
        <v>2.0920439978196304E-2</v>
      </c>
      <c r="AJ78" s="390"/>
    </row>
    <row r="79" spans="1:36" s="5" customFormat="1" x14ac:dyDescent="1.25">
      <c r="A79" s="83">
        <v>272</v>
      </c>
      <c r="B79" s="68">
        <v>11626</v>
      </c>
      <c r="C79" s="83">
        <v>272</v>
      </c>
      <c r="D79" s="16">
        <v>75</v>
      </c>
      <c r="E79" s="68" t="s">
        <v>489</v>
      </c>
      <c r="F79" s="10" t="s">
        <v>190</v>
      </c>
      <c r="G79" s="10" t="s">
        <v>294</v>
      </c>
      <c r="H79" s="11">
        <v>16</v>
      </c>
      <c r="I79" s="12">
        <v>999966.46</v>
      </c>
      <c r="J79" s="12">
        <v>3712285.9103160002</v>
      </c>
      <c r="K79" s="12" t="s">
        <v>347</v>
      </c>
      <c r="L79" s="181">
        <v>13</v>
      </c>
      <c r="M79" s="54">
        <v>365886646</v>
      </c>
      <c r="N79" s="54">
        <v>400000000</v>
      </c>
      <c r="O79" s="54">
        <v>10146</v>
      </c>
      <c r="P79" s="214">
        <v>1.78</v>
      </c>
      <c r="Q79" s="214">
        <v>5.69</v>
      </c>
      <c r="R79" s="214">
        <v>22.66</v>
      </c>
      <c r="S79" s="53">
        <v>422</v>
      </c>
      <c r="T79" s="53">
        <v>6.46</v>
      </c>
      <c r="U79" s="53">
        <v>68</v>
      </c>
      <c r="V79" s="53">
        <v>93.54</v>
      </c>
      <c r="W79" s="12">
        <f t="shared" si="19"/>
        <v>490</v>
      </c>
      <c r="X79" s="84">
        <f t="shared" si="16"/>
        <v>1.3084297564299491E-2</v>
      </c>
      <c r="Y79" s="85">
        <f t="shared" si="17"/>
        <v>1.2305639786266861E-2</v>
      </c>
      <c r="Z79" s="86">
        <v>11626</v>
      </c>
      <c r="AA79" s="77">
        <f>IF(M79&gt;N79,1,0)</f>
        <v>0</v>
      </c>
      <c r="AB79" s="77">
        <f>IF(W79=0,1,0)</f>
        <v>0</v>
      </c>
      <c r="AC79" s="161">
        <f>IF((T79+V79)=100,0,1)</f>
        <v>0</v>
      </c>
      <c r="AD79" s="161">
        <f>IF(J79=0,1,0)</f>
        <v>0</v>
      </c>
      <c r="AE79" s="161">
        <f>IF(M79=0,1,0)</f>
        <v>0</v>
      </c>
      <c r="AF79" s="230">
        <f t="shared" si="18"/>
        <v>3.6052708458905718E-3</v>
      </c>
      <c r="AG79" s="230">
        <f t="shared" si="18"/>
        <v>1.1524714108492895E-2</v>
      </c>
      <c r="AH79" s="230">
        <f t="shared" si="18"/>
        <v>4.589631312802267E-2</v>
      </c>
      <c r="AJ79" s="390"/>
    </row>
    <row r="80" spans="1:36" s="8" customFormat="1" x14ac:dyDescent="1.25">
      <c r="A80" s="224">
        <v>277</v>
      </c>
      <c r="B80" s="68">
        <v>11661</v>
      </c>
      <c r="C80" s="224">
        <v>277</v>
      </c>
      <c r="D80" s="19">
        <v>76</v>
      </c>
      <c r="E80" s="69" t="s">
        <v>599</v>
      </c>
      <c r="F80" s="20" t="s">
        <v>400</v>
      </c>
      <c r="G80" s="20" t="s">
        <v>303</v>
      </c>
      <c r="H80" s="21" t="s">
        <v>24</v>
      </c>
      <c r="I80" s="18">
        <v>0</v>
      </c>
      <c r="J80" s="18">
        <v>516766.07874700002</v>
      </c>
      <c r="K80" s="18" t="s">
        <v>401</v>
      </c>
      <c r="L80" s="182">
        <v>6</v>
      </c>
      <c r="M80" s="56">
        <v>510625</v>
      </c>
      <c r="N80" s="55">
        <v>400000000</v>
      </c>
      <c r="O80" s="56">
        <v>1012026</v>
      </c>
      <c r="P80" s="225">
        <v>2.54</v>
      </c>
      <c r="Q80" s="225">
        <v>8.86</v>
      </c>
      <c r="R80" s="225">
        <v>0</v>
      </c>
      <c r="S80" s="226">
        <v>155</v>
      </c>
      <c r="T80" s="226">
        <v>21</v>
      </c>
      <c r="U80" s="226">
        <v>14</v>
      </c>
      <c r="V80" s="226">
        <v>79</v>
      </c>
      <c r="W80" s="18">
        <f t="shared" si="19"/>
        <v>169</v>
      </c>
      <c r="X80" s="84">
        <f t="shared" si="16"/>
        <v>5.9209278674281782E-3</v>
      </c>
      <c r="Y80" s="85">
        <f t="shared" si="17"/>
        <v>5.5685683682279675E-3</v>
      </c>
      <c r="Z80" s="86">
        <v>11661</v>
      </c>
      <c r="AA80" s="77">
        <f>IF(M80&gt;N80,1,0)</f>
        <v>0</v>
      </c>
      <c r="AB80" s="77">
        <f>IF(W80=0,1,0)</f>
        <v>0</v>
      </c>
      <c r="AC80" s="161">
        <f>IF((T80+V80)=100,0,1)</f>
        <v>0</v>
      </c>
      <c r="AD80" s="161">
        <f>IF(J80=0,1,0)</f>
        <v>0</v>
      </c>
      <c r="AE80" s="161">
        <f>IF(M80=0,1,0)</f>
        <v>0</v>
      </c>
      <c r="AF80" s="230">
        <f t="shared" si="18"/>
        <v>7.1615032301274159E-4</v>
      </c>
      <c r="AG80" s="230">
        <f t="shared" si="18"/>
        <v>2.4980676621625553E-3</v>
      </c>
      <c r="AH80" s="230">
        <f t="shared" si="18"/>
        <v>0</v>
      </c>
      <c r="AJ80" s="390"/>
    </row>
    <row r="81" spans="1:36" s="5" customFormat="1" x14ac:dyDescent="1.25">
      <c r="A81" s="83">
        <v>279</v>
      </c>
      <c r="B81" s="68">
        <v>11660</v>
      </c>
      <c r="C81" s="83">
        <v>279</v>
      </c>
      <c r="D81" s="16">
        <v>77</v>
      </c>
      <c r="E81" s="68" t="s">
        <v>491</v>
      </c>
      <c r="F81" s="10" t="s">
        <v>334</v>
      </c>
      <c r="G81" s="10" t="s">
        <v>303</v>
      </c>
      <c r="H81" s="11" t="s">
        <v>24</v>
      </c>
      <c r="I81" s="12">
        <v>0</v>
      </c>
      <c r="J81" s="12">
        <v>1317848.3359419999</v>
      </c>
      <c r="K81" s="12" t="s">
        <v>410</v>
      </c>
      <c r="L81" s="181">
        <v>6</v>
      </c>
      <c r="M81" s="54">
        <v>131029194</v>
      </c>
      <c r="N81" s="54">
        <v>300000000</v>
      </c>
      <c r="O81" s="54">
        <v>10058</v>
      </c>
      <c r="P81" s="214">
        <v>1.96</v>
      </c>
      <c r="Q81" s="214">
        <v>5.65</v>
      </c>
      <c r="R81" s="214">
        <v>0</v>
      </c>
      <c r="S81" s="53">
        <v>567</v>
      </c>
      <c r="T81" s="53">
        <v>31.21</v>
      </c>
      <c r="U81" s="53">
        <v>23</v>
      </c>
      <c r="V81" s="53">
        <v>68.790000000000006</v>
      </c>
      <c r="W81" s="12">
        <f t="shared" si="19"/>
        <v>590</v>
      </c>
      <c r="X81" s="84">
        <f t="shared" si="16"/>
        <v>2.2440662724568679E-2</v>
      </c>
      <c r="Y81" s="85">
        <f t="shared" si="17"/>
        <v>2.1105199625474309E-2</v>
      </c>
      <c r="Z81" s="86">
        <v>11660</v>
      </c>
      <c r="AA81" s="77">
        <f t="shared" ref="AA81" si="25">IF(M81&gt;N81,1,0)</f>
        <v>0</v>
      </c>
      <c r="AB81" s="77">
        <f t="shared" ref="AB81" si="26">IF(W81=0,1,0)</f>
        <v>0</v>
      </c>
      <c r="AC81" s="161">
        <f t="shared" ref="AC81" si="27">IF((T81+V81)=100,0,1)</f>
        <v>0</v>
      </c>
      <c r="AD81" s="161">
        <f t="shared" ref="AD81" si="28">IF(J81=0,1,0)</f>
        <v>0</v>
      </c>
      <c r="AE81" s="161">
        <f t="shared" ref="AE81" si="29">IF(M81=0,1,0)</f>
        <v>0</v>
      </c>
      <c r="AF81" s="230">
        <f t="shared" si="18"/>
        <v>1.40928224736157E-3</v>
      </c>
      <c r="AG81" s="230">
        <f t="shared" si="18"/>
        <v>4.062471784486159E-3</v>
      </c>
      <c r="AH81" s="230">
        <f t="shared" si="18"/>
        <v>0</v>
      </c>
      <c r="AJ81" s="390"/>
    </row>
    <row r="82" spans="1:36" s="8" customFormat="1" x14ac:dyDescent="1.25">
      <c r="A82" s="224">
        <v>280</v>
      </c>
      <c r="B82" s="68">
        <v>11665</v>
      </c>
      <c r="C82" s="224">
        <v>280</v>
      </c>
      <c r="D82" s="19">
        <v>78</v>
      </c>
      <c r="E82" s="69" t="s">
        <v>492</v>
      </c>
      <c r="F82" s="20" t="s">
        <v>409</v>
      </c>
      <c r="G82" s="20" t="s">
        <v>303</v>
      </c>
      <c r="H82" s="21">
        <v>18</v>
      </c>
      <c r="I82" s="18">
        <v>0</v>
      </c>
      <c r="J82" s="18">
        <v>459478.08702799998</v>
      </c>
      <c r="K82" s="18" t="s">
        <v>411</v>
      </c>
      <c r="L82" s="182">
        <v>6</v>
      </c>
      <c r="M82" s="56">
        <v>459478</v>
      </c>
      <c r="N82" s="55">
        <v>1000000</v>
      </c>
      <c r="O82" s="56">
        <v>1020400</v>
      </c>
      <c r="P82" s="225">
        <v>2.09</v>
      </c>
      <c r="Q82" s="225">
        <v>5.85</v>
      </c>
      <c r="R82" s="225">
        <v>0</v>
      </c>
      <c r="S82" s="226">
        <v>124</v>
      </c>
      <c r="T82" s="226">
        <v>46</v>
      </c>
      <c r="U82" s="226">
        <v>8</v>
      </c>
      <c r="V82" s="226">
        <v>54</v>
      </c>
      <c r="W82" s="18">
        <f>S82+U82</f>
        <v>132</v>
      </c>
      <c r="X82" s="84">
        <f t="shared" si="16"/>
        <v>1.1531853413982433E-2</v>
      </c>
      <c r="Y82" s="85">
        <f t="shared" si="17"/>
        <v>1.084558291976578E-2</v>
      </c>
      <c r="Z82" s="86">
        <v>11665</v>
      </c>
      <c r="AA82" s="77">
        <f>IF(M82&gt;N82,1,0)</f>
        <v>0</v>
      </c>
      <c r="AB82" s="77">
        <f>IF(W82=0,1,0)</f>
        <v>0</v>
      </c>
      <c r="AC82" s="161">
        <f>IF((T82+V82)=100,0,1)</f>
        <v>0</v>
      </c>
      <c r="AD82" s="161">
        <f>IF(J82=0,1,0)</f>
        <v>0</v>
      </c>
      <c r="AE82" s="161">
        <f>IF(M82=0,1,0)</f>
        <v>0</v>
      </c>
      <c r="AF82" s="230">
        <f t="shared" si="18"/>
        <v>5.2394725293963666E-4</v>
      </c>
      <c r="AG82" s="230">
        <f t="shared" si="18"/>
        <v>1.4665509232999398E-3</v>
      </c>
      <c r="AH82" s="230">
        <f t="shared" si="18"/>
        <v>0</v>
      </c>
      <c r="AJ82" s="390"/>
    </row>
    <row r="83" spans="1:36" s="5" customFormat="1" x14ac:dyDescent="1.25">
      <c r="A83" s="83">
        <v>283</v>
      </c>
      <c r="B83" s="68">
        <v>11673</v>
      </c>
      <c r="C83" s="83">
        <v>283</v>
      </c>
      <c r="D83" s="16">
        <v>79</v>
      </c>
      <c r="E83" s="68" t="s">
        <v>493</v>
      </c>
      <c r="F83" s="10" t="s">
        <v>415</v>
      </c>
      <c r="G83" s="10" t="s">
        <v>294</v>
      </c>
      <c r="H83" s="11">
        <v>18</v>
      </c>
      <c r="I83" s="12">
        <v>0</v>
      </c>
      <c r="J83" s="12">
        <v>1020145.76957</v>
      </c>
      <c r="K83" s="12" t="s">
        <v>417</v>
      </c>
      <c r="L83" s="181">
        <v>4</v>
      </c>
      <c r="M83" s="54">
        <v>99999990</v>
      </c>
      <c r="N83" s="54">
        <v>100000000</v>
      </c>
      <c r="O83" s="54">
        <v>10202</v>
      </c>
      <c r="P83" s="214">
        <v>2.06</v>
      </c>
      <c r="Q83" s="214">
        <v>5.7</v>
      </c>
      <c r="R83" s="214">
        <v>0</v>
      </c>
      <c r="S83" s="53">
        <v>284</v>
      </c>
      <c r="T83" s="53">
        <v>3.11</v>
      </c>
      <c r="U83" s="53">
        <v>29</v>
      </c>
      <c r="V83" s="53">
        <v>96.89</v>
      </c>
      <c r="W83" s="12"/>
      <c r="X83" s="84">
        <f t="shared" si="16"/>
        <v>1.7310080966792746E-3</v>
      </c>
      <c r="Y83" s="85">
        <f t="shared" si="17"/>
        <v>1.6279943191575513E-3</v>
      </c>
      <c r="Z83" s="86"/>
      <c r="AA83" s="77">
        <f>IF(M83&gt;N83,1,0)</f>
        <v>0</v>
      </c>
      <c r="AB83" s="77"/>
      <c r="AC83" s="161"/>
      <c r="AD83" s="161"/>
      <c r="AE83" s="161"/>
      <c r="AF83" s="230">
        <f t="shared" si="18"/>
        <v>1.1465841412087801E-3</v>
      </c>
      <c r="AG83" s="230">
        <f t="shared" si="18"/>
        <v>3.1725871868398285E-3</v>
      </c>
      <c r="AH83" s="230">
        <f t="shared" si="18"/>
        <v>0</v>
      </c>
      <c r="AJ83" s="390"/>
    </row>
    <row r="84" spans="1:36" s="8" customFormat="1" x14ac:dyDescent="1.25">
      <c r="A84" s="224"/>
      <c r="B84" s="68"/>
      <c r="C84" s="224">
        <v>300</v>
      </c>
      <c r="D84" s="19">
        <v>80</v>
      </c>
      <c r="E84" s="69" t="s">
        <v>592</v>
      </c>
      <c r="F84" s="20" t="s">
        <v>584</v>
      </c>
      <c r="G84" s="20" t="s">
        <v>294</v>
      </c>
      <c r="H84" s="21"/>
      <c r="I84" s="18">
        <v>0</v>
      </c>
      <c r="J84" s="18">
        <v>433189</v>
      </c>
      <c r="K84" s="18" t="s">
        <v>587</v>
      </c>
      <c r="L84" s="182">
        <v>0</v>
      </c>
      <c r="M84" s="56">
        <v>43008332</v>
      </c>
      <c r="N84" s="55">
        <v>100000000</v>
      </c>
      <c r="O84" s="56">
        <v>10073</v>
      </c>
      <c r="P84" s="225">
        <v>0</v>
      </c>
      <c r="Q84" s="225">
        <v>0</v>
      </c>
      <c r="R84" s="225">
        <v>0</v>
      </c>
      <c r="S84" s="226">
        <v>0</v>
      </c>
      <c r="T84" s="226">
        <v>0</v>
      </c>
      <c r="U84" s="226">
        <v>0</v>
      </c>
      <c r="V84" s="226">
        <v>0</v>
      </c>
      <c r="W84" s="18"/>
      <c r="X84" s="84">
        <f t="shared" si="16"/>
        <v>0</v>
      </c>
      <c r="Y84" s="85"/>
      <c r="Z84" s="86"/>
      <c r="AA84" s="77"/>
      <c r="AB84" s="77"/>
      <c r="AC84" s="161"/>
      <c r="AD84" s="161"/>
      <c r="AE84" s="161"/>
      <c r="AF84" s="230">
        <f t="shared" si="18"/>
        <v>0</v>
      </c>
      <c r="AG84" s="230">
        <f t="shared" si="18"/>
        <v>0</v>
      </c>
      <c r="AH84" s="230">
        <f t="shared" si="18"/>
        <v>0</v>
      </c>
      <c r="AJ84" s="390"/>
    </row>
    <row r="85" spans="1:36" s="104" customFormat="1" ht="67.5" x14ac:dyDescent="1.25">
      <c r="A85" s="96"/>
      <c r="B85" s="68"/>
      <c r="C85" s="96"/>
      <c r="D85" s="16"/>
      <c r="E85" s="352" t="s">
        <v>339</v>
      </c>
      <c r="F85" s="345" t="s">
        <v>24</v>
      </c>
      <c r="G85" s="345" t="s">
        <v>24</v>
      </c>
      <c r="H85" s="346" t="s">
        <v>24</v>
      </c>
      <c r="I85" s="347">
        <f>SUM(I5:I84)</f>
        <v>1485780047.2767122</v>
      </c>
      <c r="J85" s="348">
        <f>SUM(J5:J84)</f>
        <v>1832835646.146915</v>
      </c>
      <c r="K85" s="349" t="s">
        <v>24</v>
      </c>
      <c r="L85" s="349" t="s">
        <v>24</v>
      </c>
      <c r="M85" s="347">
        <f>SUM(M5:M84)</f>
        <v>14206759174</v>
      </c>
      <c r="N85" s="347" t="s">
        <v>24</v>
      </c>
      <c r="O85" s="347" t="s">
        <v>24</v>
      </c>
      <c r="P85" s="350">
        <f>AF85</f>
        <v>1.9481994029113598</v>
      </c>
      <c r="Q85" s="350">
        <f>AG85</f>
        <v>5.9668428493822345</v>
      </c>
      <c r="R85" s="350">
        <f>AH85</f>
        <v>21.525898409021476</v>
      </c>
      <c r="S85" s="351">
        <f>SUM(S5:S84)</f>
        <v>2114555</v>
      </c>
      <c r="T85" s="367">
        <f>X85</f>
        <v>84.718465200274906</v>
      </c>
      <c r="U85" s="367">
        <f>SUM(U5:U84)</f>
        <v>4928</v>
      </c>
      <c r="V85" s="367">
        <f>100-T85</f>
        <v>15.281534799725094</v>
      </c>
      <c r="W85" s="367">
        <f>SUM(W5:W84)</f>
        <v>2119170</v>
      </c>
      <c r="X85" s="84">
        <f>SUM(X5:X84)</f>
        <v>84.718465200274906</v>
      </c>
      <c r="Y85" s="85" t="s">
        <v>24</v>
      </c>
      <c r="Z85" s="86"/>
      <c r="AA85" s="77"/>
      <c r="AB85" s="77"/>
      <c r="AC85" s="161"/>
      <c r="AD85" s="161"/>
      <c r="AE85" s="161"/>
      <c r="AF85" s="233">
        <f>SUM(AF5:AF84)</f>
        <v>1.9481994029113598</v>
      </c>
      <c r="AG85" s="233">
        <f>SUM(AG5:AG84)</f>
        <v>5.9668428493822345</v>
      </c>
      <c r="AH85" s="233">
        <f>SUM(AH5:AH84)</f>
        <v>21.525898409021476</v>
      </c>
      <c r="AJ85" s="390"/>
    </row>
    <row r="86" spans="1:36" s="5" customFormat="1" x14ac:dyDescent="1.25">
      <c r="A86" s="83">
        <v>65</v>
      </c>
      <c r="B86" s="68">
        <v>10615</v>
      </c>
      <c r="C86" s="83">
        <v>65</v>
      </c>
      <c r="D86" s="16">
        <v>81</v>
      </c>
      <c r="E86" s="68" t="s">
        <v>30</v>
      </c>
      <c r="F86" s="10" t="s">
        <v>30</v>
      </c>
      <c r="G86" s="10" t="s">
        <v>25</v>
      </c>
      <c r="H86" s="11" t="s">
        <v>24</v>
      </c>
      <c r="I86" s="12">
        <v>176914.983954</v>
      </c>
      <c r="J86" s="12">
        <v>482219.03378</v>
      </c>
      <c r="K86" s="12" t="s">
        <v>120</v>
      </c>
      <c r="L86" s="181">
        <v>140.76666666666665</v>
      </c>
      <c r="M86" s="54">
        <v>13193</v>
      </c>
      <c r="N86" s="54">
        <v>50000</v>
      </c>
      <c r="O86" s="54">
        <v>36551128</v>
      </c>
      <c r="P86" s="214">
        <v>9.0399999999999991</v>
      </c>
      <c r="Q86" s="214">
        <v>35.119999999999997</v>
      </c>
      <c r="R86" s="214">
        <v>119.89</v>
      </c>
      <c r="S86" s="53">
        <v>157</v>
      </c>
      <c r="T86" s="53">
        <v>23</v>
      </c>
      <c r="U86" s="53">
        <v>8</v>
      </c>
      <c r="V86" s="53">
        <v>77</v>
      </c>
      <c r="W86" s="12">
        <f t="shared" ref="W86:W105" si="30">S86+U86</f>
        <v>165</v>
      </c>
      <c r="X86" s="84">
        <f>T86*J86/$J$106</f>
        <v>0.83997054453950504</v>
      </c>
      <c r="Y86" s="85">
        <f t="shared" ref="Y86:Y105" si="31">T86*J86/$J$174</f>
        <v>5.6911816515328398E-3</v>
      </c>
      <c r="Z86" s="86">
        <v>10615</v>
      </c>
      <c r="AA86" s="77">
        <f t="shared" si="20"/>
        <v>0</v>
      </c>
      <c r="AB86" s="77">
        <f t="shared" si="21"/>
        <v>0</v>
      </c>
      <c r="AC86" s="161">
        <f t="shared" si="22"/>
        <v>0</v>
      </c>
      <c r="AD86" s="161">
        <f t="shared" si="23"/>
        <v>0</v>
      </c>
      <c r="AE86" s="161">
        <f t="shared" si="24"/>
        <v>0</v>
      </c>
      <c r="AF86" s="230">
        <f t="shared" ref="AF86:AF105" si="32">$J86/$J$106*P86</f>
        <v>0.33014494446248366</v>
      </c>
      <c r="AG86" s="230">
        <f t="shared" ref="AG86:AG105" si="33">$J86/$J$106*Q86</f>
        <v>1.2825985010533658</v>
      </c>
      <c r="AH86" s="230">
        <f t="shared" ref="AH86:AH105" si="34">$J86/$J$106*R86</f>
        <v>4.3784377645583152</v>
      </c>
      <c r="AJ86" s="390"/>
    </row>
    <row r="87" spans="1:36" s="8" customFormat="1" x14ac:dyDescent="1.25">
      <c r="A87" s="224">
        <v>10</v>
      </c>
      <c r="B87" s="68">
        <v>10762</v>
      </c>
      <c r="C87" s="224">
        <v>10</v>
      </c>
      <c r="D87" s="19">
        <v>82</v>
      </c>
      <c r="E87" s="69" t="s">
        <v>494</v>
      </c>
      <c r="F87" s="20" t="s">
        <v>291</v>
      </c>
      <c r="G87" s="20" t="s">
        <v>25</v>
      </c>
      <c r="H87" s="21" t="s">
        <v>24</v>
      </c>
      <c r="I87" s="18">
        <v>563659.31226399995</v>
      </c>
      <c r="J87" s="18">
        <v>1668410.686884</v>
      </c>
      <c r="K87" s="18" t="s">
        <v>108</v>
      </c>
      <c r="L87" s="182">
        <v>122.3</v>
      </c>
      <c r="M87" s="56">
        <v>20137484</v>
      </c>
      <c r="N87" s="55">
        <v>200000000</v>
      </c>
      <c r="O87" s="56">
        <v>82851</v>
      </c>
      <c r="P87" s="225">
        <v>5.36</v>
      </c>
      <c r="Q87" s="225">
        <v>27.5</v>
      </c>
      <c r="R87" s="225">
        <v>92.56</v>
      </c>
      <c r="S87" s="226">
        <v>1348</v>
      </c>
      <c r="T87" s="226">
        <v>75</v>
      </c>
      <c r="U87" s="226">
        <v>11</v>
      </c>
      <c r="V87" s="226">
        <v>25</v>
      </c>
      <c r="W87" s="18">
        <f t="shared" si="30"/>
        <v>1359</v>
      </c>
      <c r="X87" s="84">
        <f t="shared" ref="X87:X105" si="35">T87*J87/$J$106</f>
        <v>9.4766774401258829</v>
      </c>
      <c r="Y87" s="85">
        <f t="shared" si="31"/>
        <v>6.420879055265856E-2</v>
      </c>
      <c r="Z87" s="86">
        <v>10762</v>
      </c>
      <c r="AA87" s="77">
        <f t="shared" si="20"/>
        <v>0</v>
      </c>
      <c r="AB87" s="77">
        <f t="shared" si="21"/>
        <v>0</v>
      </c>
      <c r="AC87" s="161">
        <f t="shared" si="22"/>
        <v>0</v>
      </c>
      <c r="AD87" s="161">
        <f t="shared" si="23"/>
        <v>0</v>
      </c>
      <c r="AE87" s="161">
        <f t="shared" si="24"/>
        <v>0</v>
      </c>
      <c r="AF87" s="230">
        <f t="shared" si="32"/>
        <v>0.67726654772099648</v>
      </c>
      <c r="AG87" s="230">
        <f t="shared" si="33"/>
        <v>3.4747817280461573</v>
      </c>
      <c r="AH87" s="230">
        <f t="shared" si="34"/>
        <v>11.695483518107357</v>
      </c>
      <c r="AJ87" s="390"/>
    </row>
    <row r="88" spans="1:36" s="5" customFormat="1" x14ac:dyDescent="1.25">
      <c r="A88" s="83">
        <v>32</v>
      </c>
      <c r="B88" s="68">
        <v>10767</v>
      </c>
      <c r="C88" s="83">
        <v>32</v>
      </c>
      <c r="D88" s="16">
        <v>83</v>
      </c>
      <c r="E88" s="68" t="s">
        <v>495</v>
      </c>
      <c r="F88" s="10" t="s">
        <v>404</v>
      </c>
      <c r="G88" s="10" t="s">
        <v>25</v>
      </c>
      <c r="H88" s="11" t="s">
        <v>24</v>
      </c>
      <c r="I88" s="12">
        <v>99958.759137999994</v>
      </c>
      <c r="J88" s="12">
        <v>225557.50727999999</v>
      </c>
      <c r="K88" s="12" t="s">
        <v>99</v>
      </c>
      <c r="L88" s="181">
        <v>121.4</v>
      </c>
      <c r="M88" s="54">
        <v>8295</v>
      </c>
      <c r="N88" s="54">
        <v>200000</v>
      </c>
      <c r="O88" s="54">
        <v>27191984</v>
      </c>
      <c r="P88" s="214">
        <v>2.6</v>
      </c>
      <c r="Q88" s="214">
        <v>24.66</v>
      </c>
      <c r="R88" s="214">
        <v>102.87</v>
      </c>
      <c r="S88" s="53">
        <v>94</v>
      </c>
      <c r="T88" s="53">
        <v>76</v>
      </c>
      <c r="U88" s="53">
        <v>4</v>
      </c>
      <c r="V88" s="53">
        <v>24</v>
      </c>
      <c r="W88" s="12">
        <f t="shared" si="30"/>
        <v>98</v>
      </c>
      <c r="X88" s="84">
        <f t="shared" si="35"/>
        <v>1.2982632119669204</v>
      </c>
      <c r="Y88" s="85">
        <f t="shared" si="31"/>
        <v>8.796322464922731E-3</v>
      </c>
      <c r="Z88" s="86">
        <v>10767</v>
      </c>
      <c r="AA88" s="77">
        <f t="shared" si="20"/>
        <v>0</v>
      </c>
      <c r="AB88" s="77">
        <f t="shared" si="21"/>
        <v>0</v>
      </c>
      <c r="AC88" s="161">
        <f t="shared" si="22"/>
        <v>0</v>
      </c>
      <c r="AD88" s="161">
        <f t="shared" si="23"/>
        <v>0</v>
      </c>
      <c r="AE88" s="161">
        <f t="shared" si="24"/>
        <v>0</v>
      </c>
      <c r="AF88" s="230">
        <f t="shared" si="32"/>
        <v>4.4414267777815701E-2</v>
      </c>
      <c r="AG88" s="230">
        <f t="shared" si="33"/>
        <v>0.4212522474618981</v>
      </c>
      <c r="AH88" s="230">
        <f t="shared" si="34"/>
        <v>1.7572675870399619</v>
      </c>
      <c r="AJ88" s="390"/>
    </row>
    <row r="89" spans="1:36" s="8" customFormat="1" x14ac:dyDescent="1.25">
      <c r="A89" s="224">
        <v>37</v>
      </c>
      <c r="B89" s="68">
        <v>10763</v>
      </c>
      <c r="C89" s="224">
        <v>37</v>
      </c>
      <c r="D89" s="19">
        <v>84</v>
      </c>
      <c r="E89" s="69" t="s">
        <v>496</v>
      </c>
      <c r="F89" s="20" t="s">
        <v>36</v>
      </c>
      <c r="G89" s="20" t="s">
        <v>25</v>
      </c>
      <c r="H89" s="21" t="s">
        <v>24</v>
      </c>
      <c r="I89" s="18">
        <v>20960.809839000001</v>
      </c>
      <c r="J89" s="18">
        <v>58410.467810000002</v>
      </c>
      <c r="K89" s="18" t="s">
        <v>128</v>
      </c>
      <c r="L89" s="182">
        <v>119.76666666666667</v>
      </c>
      <c r="M89" s="56">
        <v>10073</v>
      </c>
      <c r="N89" s="55">
        <v>50000</v>
      </c>
      <c r="O89" s="56">
        <v>5798716</v>
      </c>
      <c r="P89" s="225">
        <v>12.93</v>
      </c>
      <c r="Q89" s="225">
        <v>44.4</v>
      </c>
      <c r="R89" s="225">
        <v>120.64</v>
      </c>
      <c r="S89" s="226">
        <v>82</v>
      </c>
      <c r="T89" s="226">
        <v>55</v>
      </c>
      <c r="U89" s="226">
        <v>7</v>
      </c>
      <c r="V89" s="226">
        <v>45</v>
      </c>
      <c r="W89" s="18">
        <f t="shared" si="30"/>
        <v>89</v>
      </c>
      <c r="X89" s="84">
        <f t="shared" si="35"/>
        <v>0.2433017576168616</v>
      </c>
      <c r="Y89" s="85">
        <f t="shared" si="31"/>
        <v>1.6484798279371687E-3</v>
      </c>
      <c r="Z89" s="86">
        <v>10763</v>
      </c>
      <c r="AA89" s="77">
        <f t="shared" si="20"/>
        <v>0</v>
      </c>
      <c r="AB89" s="77">
        <f>IF(W89=0,1,0)</f>
        <v>0</v>
      </c>
      <c r="AC89" s="161">
        <f>IF((T89+V89)=100,0,1)</f>
        <v>0</v>
      </c>
      <c r="AD89" s="161">
        <f t="shared" si="23"/>
        <v>0</v>
      </c>
      <c r="AE89" s="161">
        <f t="shared" si="24"/>
        <v>0</v>
      </c>
      <c r="AF89" s="230">
        <f t="shared" si="32"/>
        <v>5.7198031381564006E-2</v>
      </c>
      <c r="AG89" s="230">
        <f t="shared" si="33"/>
        <v>0.1964108734216119</v>
      </c>
      <c r="AH89" s="230">
        <f t="shared" si="34"/>
        <v>0.53367134616178513</v>
      </c>
      <c r="AJ89" s="390"/>
    </row>
    <row r="90" spans="1:36" s="5" customFormat="1" x14ac:dyDescent="1.25">
      <c r="A90" s="83">
        <v>17</v>
      </c>
      <c r="B90" s="68">
        <v>10885</v>
      </c>
      <c r="C90" s="83">
        <v>17</v>
      </c>
      <c r="D90" s="16">
        <v>85</v>
      </c>
      <c r="E90" s="68" t="s">
        <v>497</v>
      </c>
      <c r="F90" s="10" t="s">
        <v>203</v>
      </c>
      <c r="G90" s="10" t="s">
        <v>25</v>
      </c>
      <c r="H90" s="11" t="s">
        <v>24</v>
      </c>
      <c r="I90" s="12">
        <v>1029730.932023</v>
      </c>
      <c r="J90" s="12">
        <v>3213924.8936910001</v>
      </c>
      <c r="K90" s="12" t="s">
        <v>100</v>
      </c>
      <c r="L90" s="181">
        <v>104.76666666666667</v>
      </c>
      <c r="M90" s="54">
        <v>288908</v>
      </c>
      <c r="N90" s="54">
        <v>5000000</v>
      </c>
      <c r="O90" s="54">
        <v>11124388</v>
      </c>
      <c r="P90" s="214">
        <v>5.96</v>
      </c>
      <c r="Q90" s="214">
        <v>24.67</v>
      </c>
      <c r="R90" s="214">
        <v>80.95</v>
      </c>
      <c r="S90" s="53">
        <v>177</v>
      </c>
      <c r="T90" s="53">
        <v>80</v>
      </c>
      <c r="U90" s="53">
        <v>4</v>
      </c>
      <c r="V90" s="53">
        <v>20</v>
      </c>
      <c r="W90" s="12">
        <f t="shared" si="30"/>
        <v>181</v>
      </c>
      <c r="X90" s="84">
        <f t="shared" si="35"/>
        <v>19.472314835501471</v>
      </c>
      <c r="Y90" s="85">
        <f t="shared" si="31"/>
        <v>0.1319337703269482</v>
      </c>
      <c r="Z90" s="86">
        <v>10885</v>
      </c>
      <c r="AA90" s="77">
        <f t="shared" si="20"/>
        <v>0</v>
      </c>
      <c r="AB90" s="77">
        <f t="shared" si="21"/>
        <v>0</v>
      </c>
      <c r="AC90" s="161">
        <f t="shared" si="22"/>
        <v>0</v>
      </c>
      <c r="AD90" s="161">
        <f t="shared" si="23"/>
        <v>0</v>
      </c>
      <c r="AE90" s="161">
        <f t="shared" si="24"/>
        <v>0</v>
      </c>
      <c r="AF90" s="230">
        <f t="shared" si="32"/>
        <v>1.4506874552448596</v>
      </c>
      <c r="AG90" s="230">
        <f t="shared" si="33"/>
        <v>6.0047750873977668</v>
      </c>
      <c r="AH90" s="230">
        <f t="shared" si="34"/>
        <v>19.703548574173052</v>
      </c>
      <c r="AJ90" s="390"/>
    </row>
    <row r="91" spans="1:36" s="8" customFormat="1" x14ac:dyDescent="1.25">
      <c r="A91" s="224">
        <v>101</v>
      </c>
      <c r="B91" s="68">
        <v>10897</v>
      </c>
      <c r="C91" s="224">
        <v>101</v>
      </c>
      <c r="D91" s="19">
        <v>86</v>
      </c>
      <c r="E91" s="69" t="s">
        <v>498</v>
      </c>
      <c r="F91" s="20" t="s">
        <v>225</v>
      </c>
      <c r="G91" s="20" t="s">
        <v>25</v>
      </c>
      <c r="H91" s="21" t="s">
        <v>24</v>
      </c>
      <c r="I91" s="18">
        <v>173121.12607699999</v>
      </c>
      <c r="J91" s="18">
        <v>390504.50554699998</v>
      </c>
      <c r="K91" s="18" t="s">
        <v>80</v>
      </c>
      <c r="L91" s="182">
        <v>104.4</v>
      </c>
      <c r="M91" s="56">
        <v>85673</v>
      </c>
      <c r="N91" s="55">
        <v>200000</v>
      </c>
      <c r="O91" s="56">
        <v>4558081</v>
      </c>
      <c r="P91" s="225">
        <v>9.0299999999999994</v>
      </c>
      <c r="Q91" s="225">
        <v>28.16</v>
      </c>
      <c r="R91" s="225">
        <v>133.06</v>
      </c>
      <c r="S91" s="226">
        <v>102</v>
      </c>
      <c r="T91" s="226">
        <v>15</v>
      </c>
      <c r="U91" s="226">
        <v>9</v>
      </c>
      <c r="V91" s="226">
        <v>85</v>
      </c>
      <c r="W91" s="18">
        <f t="shared" si="30"/>
        <v>111</v>
      </c>
      <c r="X91" s="84">
        <f t="shared" si="35"/>
        <v>0.44361802127944128</v>
      </c>
      <c r="Y91" s="85">
        <f t="shared" si="31"/>
        <v>3.0057134257951592E-3</v>
      </c>
      <c r="Z91" s="86">
        <v>10897</v>
      </c>
      <c r="AA91" s="77">
        <f t="shared" si="20"/>
        <v>0</v>
      </c>
      <c r="AB91" s="77">
        <f t="shared" si="21"/>
        <v>0</v>
      </c>
      <c r="AC91" s="161">
        <f t="shared" si="22"/>
        <v>0</v>
      </c>
      <c r="AD91" s="161">
        <f t="shared" si="23"/>
        <v>0</v>
      </c>
      <c r="AE91" s="161">
        <f t="shared" si="24"/>
        <v>0</v>
      </c>
      <c r="AF91" s="230">
        <f t="shared" si="32"/>
        <v>0.26705804881022366</v>
      </c>
      <c r="AG91" s="230">
        <f t="shared" si="33"/>
        <v>0.83281889861527114</v>
      </c>
      <c r="AH91" s="230">
        <f t="shared" si="34"/>
        <v>3.9351875940961638</v>
      </c>
      <c r="AJ91" s="390"/>
    </row>
    <row r="92" spans="1:36" s="5" customFormat="1" x14ac:dyDescent="1.25">
      <c r="A92" s="83">
        <v>111</v>
      </c>
      <c r="B92" s="68">
        <v>10934</v>
      </c>
      <c r="C92" s="83">
        <v>111</v>
      </c>
      <c r="D92" s="16">
        <v>87</v>
      </c>
      <c r="E92" s="68" t="s">
        <v>499</v>
      </c>
      <c r="F92" s="10" t="s">
        <v>395</v>
      </c>
      <c r="G92" s="10" t="s">
        <v>25</v>
      </c>
      <c r="H92" s="11" t="s">
        <v>24</v>
      </c>
      <c r="I92" s="12">
        <v>21794.889236999999</v>
      </c>
      <c r="J92" s="12">
        <v>47778.207002000003</v>
      </c>
      <c r="K92" s="12" t="s">
        <v>101</v>
      </c>
      <c r="L92" s="181">
        <v>100.83333333333334</v>
      </c>
      <c r="M92" s="54">
        <v>10579</v>
      </c>
      <c r="N92" s="54">
        <v>500000</v>
      </c>
      <c r="O92" s="54">
        <v>4516325</v>
      </c>
      <c r="P92" s="214">
        <v>7.42</v>
      </c>
      <c r="Q92" s="214">
        <v>30.49</v>
      </c>
      <c r="R92" s="214">
        <v>94.08</v>
      </c>
      <c r="S92" s="53">
        <v>581</v>
      </c>
      <c r="T92" s="53">
        <v>22</v>
      </c>
      <c r="U92" s="53">
        <v>44</v>
      </c>
      <c r="V92" s="53">
        <v>78</v>
      </c>
      <c r="W92" s="12">
        <f t="shared" si="30"/>
        <v>625</v>
      </c>
      <c r="X92" s="84">
        <f t="shared" si="35"/>
        <v>7.9605743115645444E-2</v>
      </c>
      <c r="Y92" s="85">
        <f t="shared" si="31"/>
        <v>5.3936503788329024E-4</v>
      </c>
      <c r="Z92" s="86">
        <v>10934</v>
      </c>
      <c r="AA92" s="77">
        <f t="shared" si="20"/>
        <v>0</v>
      </c>
      <c r="AB92" s="77">
        <f t="shared" si="21"/>
        <v>0</v>
      </c>
      <c r="AC92" s="161">
        <f t="shared" si="22"/>
        <v>0</v>
      </c>
      <c r="AD92" s="161">
        <f t="shared" si="23"/>
        <v>0</v>
      </c>
      <c r="AE92" s="161">
        <f t="shared" si="24"/>
        <v>0</v>
      </c>
      <c r="AF92" s="230">
        <f t="shared" si="32"/>
        <v>2.6848846087185872E-2</v>
      </c>
      <c r="AG92" s="230">
        <f t="shared" si="33"/>
        <v>0.11032632307254679</v>
      </c>
      <c r="AH92" s="230">
        <f t="shared" si="34"/>
        <v>0.3404231051054511</v>
      </c>
      <c r="AJ92" s="390"/>
    </row>
    <row r="93" spans="1:36" s="8" customFormat="1" x14ac:dyDescent="1.25">
      <c r="A93" s="224">
        <v>112</v>
      </c>
      <c r="B93" s="68">
        <v>0</v>
      </c>
      <c r="C93" s="224">
        <v>112</v>
      </c>
      <c r="D93" s="19">
        <v>88</v>
      </c>
      <c r="E93" s="69" t="s">
        <v>500</v>
      </c>
      <c r="F93" s="20" t="s">
        <v>20</v>
      </c>
      <c r="G93" s="20" t="s">
        <v>25</v>
      </c>
      <c r="H93" s="21" t="s">
        <v>24</v>
      </c>
      <c r="I93" s="18">
        <v>3074.082371</v>
      </c>
      <c r="J93" s="18">
        <v>0</v>
      </c>
      <c r="K93" s="18" t="s">
        <v>102</v>
      </c>
      <c r="L93" s="182">
        <v>98.933333333333337</v>
      </c>
      <c r="M93" s="56">
        <v>0</v>
      </c>
      <c r="N93" s="55">
        <v>200000</v>
      </c>
      <c r="O93" s="56">
        <v>0</v>
      </c>
      <c r="P93" s="225">
        <v>0</v>
      </c>
      <c r="Q93" s="225">
        <v>0</v>
      </c>
      <c r="R93" s="225">
        <v>0</v>
      </c>
      <c r="S93" s="226">
        <v>0</v>
      </c>
      <c r="T93" s="226">
        <v>0</v>
      </c>
      <c r="U93" s="226">
        <v>0</v>
      </c>
      <c r="V93" s="226">
        <v>0</v>
      </c>
      <c r="W93" s="18">
        <v>0</v>
      </c>
      <c r="X93" s="84">
        <f t="shared" si="35"/>
        <v>0</v>
      </c>
      <c r="Y93" s="85">
        <f t="shared" si="31"/>
        <v>0</v>
      </c>
      <c r="Z93" s="86">
        <v>0</v>
      </c>
      <c r="AA93" s="77">
        <f t="shared" si="20"/>
        <v>0</v>
      </c>
      <c r="AB93" s="77">
        <f t="shared" si="21"/>
        <v>1</v>
      </c>
      <c r="AC93" s="161">
        <f t="shared" si="22"/>
        <v>1</v>
      </c>
      <c r="AD93" s="161">
        <f t="shared" si="23"/>
        <v>1</v>
      </c>
      <c r="AE93" s="161">
        <f t="shared" si="24"/>
        <v>1</v>
      </c>
      <c r="AF93" s="230">
        <f t="shared" si="32"/>
        <v>0</v>
      </c>
      <c r="AG93" s="230">
        <f t="shared" si="33"/>
        <v>0</v>
      </c>
      <c r="AH93" s="230">
        <f t="shared" si="34"/>
        <v>0</v>
      </c>
      <c r="AJ93" s="390"/>
    </row>
    <row r="94" spans="1:36" s="5" customFormat="1" x14ac:dyDescent="1.25">
      <c r="A94" s="83">
        <v>128</v>
      </c>
      <c r="B94" s="68">
        <v>11131</v>
      </c>
      <c r="C94" s="83">
        <v>128</v>
      </c>
      <c r="D94" s="16">
        <v>89</v>
      </c>
      <c r="E94" s="68" t="s">
        <v>501</v>
      </c>
      <c r="F94" s="10" t="s">
        <v>31</v>
      </c>
      <c r="G94" s="10" t="s">
        <v>25</v>
      </c>
      <c r="H94" s="11" t="s">
        <v>24</v>
      </c>
      <c r="I94" s="12">
        <v>90684.621776</v>
      </c>
      <c r="J94" s="12">
        <v>992954.47466599999</v>
      </c>
      <c r="K94" s="12" t="s">
        <v>104</v>
      </c>
      <c r="L94" s="181">
        <v>85.433333333333337</v>
      </c>
      <c r="M94" s="54">
        <v>191638</v>
      </c>
      <c r="N94" s="54">
        <v>500000</v>
      </c>
      <c r="O94" s="54">
        <v>5181407</v>
      </c>
      <c r="P94" s="214">
        <v>8.49</v>
      </c>
      <c r="Q94" s="214">
        <v>27.99</v>
      </c>
      <c r="R94" s="214">
        <v>184.47</v>
      </c>
      <c r="S94" s="53">
        <v>564</v>
      </c>
      <c r="T94" s="53">
        <v>56.000000000000007</v>
      </c>
      <c r="U94" s="53">
        <v>10</v>
      </c>
      <c r="V94" s="53">
        <v>44</v>
      </c>
      <c r="W94" s="12">
        <f t="shared" si="30"/>
        <v>574</v>
      </c>
      <c r="X94" s="84">
        <f t="shared" si="35"/>
        <v>4.2112326676270788</v>
      </c>
      <c r="Y94" s="85">
        <f t="shared" si="31"/>
        <v>2.8533012549236753E-2</v>
      </c>
      <c r="Z94" s="86">
        <v>11131</v>
      </c>
      <c r="AA94" s="77">
        <f t="shared" si="20"/>
        <v>0</v>
      </c>
      <c r="AB94" s="77">
        <f t="shared" si="21"/>
        <v>0</v>
      </c>
      <c r="AC94" s="161">
        <f t="shared" si="22"/>
        <v>0</v>
      </c>
      <c r="AD94" s="161">
        <f t="shared" si="23"/>
        <v>0</v>
      </c>
      <c r="AE94" s="161">
        <f t="shared" si="24"/>
        <v>0</v>
      </c>
      <c r="AF94" s="230">
        <f t="shared" si="32"/>
        <v>0.63845295264560531</v>
      </c>
      <c r="AG94" s="230">
        <f t="shared" si="33"/>
        <v>2.1048643279800343</v>
      </c>
      <c r="AH94" s="230">
        <f t="shared" si="34"/>
        <v>13.872251610663699</v>
      </c>
      <c r="AJ94" s="390"/>
    </row>
    <row r="95" spans="1:36" s="8" customFormat="1" x14ac:dyDescent="1.25">
      <c r="A95" s="224">
        <v>135</v>
      </c>
      <c r="B95" s="68">
        <v>11157</v>
      </c>
      <c r="C95" s="224">
        <v>135</v>
      </c>
      <c r="D95" s="19">
        <v>90</v>
      </c>
      <c r="E95" s="69" t="s">
        <v>502</v>
      </c>
      <c r="F95" s="20" t="s">
        <v>47</v>
      </c>
      <c r="G95" s="20" t="s">
        <v>25</v>
      </c>
      <c r="H95" s="21" t="s">
        <v>24</v>
      </c>
      <c r="I95" s="18">
        <v>121707.214706</v>
      </c>
      <c r="J95" s="18">
        <v>681488.67492000002</v>
      </c>
      <c r="K95" s="18" t="s">
        <v>106</v>
      </c>
      <c r="L95" s="182">
        <v>81.2</v>
      </c>
      <c r="M95" s="56">
        <v>38860</v>
      </c>
      <c r="N95" s="55">
        <v>500000</v>
      </c>
      <c r="O95" s="56">
        <v>17537022</v>
      </c>
      <c r="P95" s="225">
        <v>7.12</v>
      </c>
      <c r="Q95" s="225">
        <v>26.27</v>
      </c>
      <c r="R95" s="225">
        <v>120.09</v>
      </c>
      <c r="S95" s="226">
        <v>330</v>
      </c>
      <c r="T95" s="226">
        <v>69</v>
      </c>
      <c r="U95" s="226">
        <v>4</v>
      </c>
      <c r="V95" s="226">
        <v>31</v>
      </c>
      <c r="W95" s="18">
        <f t="shared" si="30"/>
        <v>334</v>
      </c>
      <c r="X95" s="84">
        <f t="shared" si="35"/>
        <v>3.5612265792346229</v>
      </c>
      <c r="Y95" s="85">
        <f t="shared" si="31"/>
        <v>2.4128926301579298E-2</v>
      </c>
      <c r="Z95" s="86">
        <v>11157</v>
      </c>
      <c r="AA95" s="77">
        <f t="shared" si="20"/>
        <v>0</v>
      </c>
      <c r="AB95" s="77">
        <f t="shared" si="21"/>
        <v>0</v>
      </c>
      <c r="AC95" s="161">
        <f t="shared" si="22"/>
        <v>0</v>
      </c>
      <c r="AD95" s="161">
        <f t="shared" si="23"/>
        <v>0</v>
      </c>
      <c r="AE95" s="161">
        <f t="shared" si="24"/>
        <v>0</v>
      </c>
      <c r="AF95" s="230">
        <f t="shared" si="32"/>
        <v>0.36747729339348573</v>
      </c>
      <c r="AG95" s="230">
        <f t="shared" si="33"/>
        <v>1.3558466990796165</v>
      </c>
      <c r="AH95" s="230">
        <f t="shared" si="34"/>
        <v>6.1980826072505204</v>
      </c>
      <c r="AJ95" s="390"/>
    </row>
    <row r="96" spans="1:36" s="5" customFormat="1" x14ac:dyDescent="1.25">
      <c r="A96" s="83">
        <v>143</v>
      </c>
      <c r="B96" s="68">
        <v>11172</v>
      </c>
      <c r="C96" s="83">
        <v>143</v>
      </c>
      <c r="D96" s="16">
        <v>91</v>
      </c>
      <c r="E96" s="68" t="s">
        <v>503</v>
      </c>
      <c r="F96" s="10" t="s">
        <v>40</v>
      </c>
      <c r="G96" s="10" t="s">
        <v>45</v>
      </c>
      <c r="H96" s="11" t="s">
        <v>24</v>
      </c>
      <c r="I96" s="12">
        <v>158346.83425000001</v>
      </c>
      <c r="J96" s="12">
        <v>305275.86044999998</v>
      </c>
      <c r="K96" s="12" t="s">
        <v>150</v>
      </c>
      <c r="L96" s="181">
        <v>79.099999999999994</v>
      </c>
      <c r="M96" s="54">
        <v>5382630</v>
      </c>
      <c r="N96" s="54">
        <v>50000000</v>
      </c>
      <c r="O96" s="54">
        <v>56715</v>
      </c>
      <c r="P96" s="214">
        <v>3.23</v>
      </c>
      <c r="Q96" s="214">
        <v>18.96</v>
      </c>
      <c r="R96" s="214">
        <v>75.3</v>
      </c>
      <c r="S96" s="53">
        <v>317</v>
      </c>
      <c r="T96" s="53">
        <v>2.06</v>
      </c>
      <c r="U96" s="53">
        <v>15</v>
      </c>
      <c r="V96" s="53">
        <v>97.94</v>
      </c>
      <c r="W96" s="12">
        <f t="shared" si="30"/>
        <v>332</v>
      </c>
      <c r="X96" s="84">
        <f t="shared" si="35"/>
        <v>4.7626816889614822E-2</v>
      </c>
      <c r="Y96" s="85">
        <f t="shared" si="31"/>
        <v>3.2269329938431219E-4</v>
      </c>
      <c r="Z96" s="86">
        <v>11172</v>
      </c>
      <c r="AA96" s="77">
        <f t="shared" si="20"/>
        <v>0</v>
      </c>
      <c r="AB96" s="77">
        <f t="shared" si="21"/>
        <v>0</v>
      </c>
      <c r="AC96" s="161">
        <f t="shared" si="22"/>
        <v>0</v>
      </c>
      <c r="AD96" s="161">
        <f t="shared" si="23"/>
        <v>0</v>
      </c>
      <c r="AE96" s="161">
        <f t="shared" si="24"/>
        <v>0</v>
      </c>
      <c r="AF96" s="230">
        <f t="shared" si="32"/>
        <v>7.4676999297794117E-2</v>
      </c>
      <c r="AG96" s="230">
        <f t="shared" si="33"/>
        <v>0.43835167389664909</v>
      </c>
      <c r="AH96" s="230">
        <f t="shared" si="34"/>
        <v>1.7409219960135902</v>
      </c>
      <c r="AJ96" s="390"/>
    </row>
    <row r="97" spans="1:36" s="8" customFormat="1" x14ac:dyDescent="1.25">
      <c r="A97" s="224">
        <v>145</v>
      </c>
      <c r="B97" s="68">
        <v>11188</v>
      </c>
      <c r="C97" s="224">
        <v>145</v>
      </c>
      <c r="D97" s="19">
        <v>92</v>
      </c>
      <c r="E97" s="69" t="s">
        <v>504</v>
      </c>
      <c r="F97" s="20" t="s">
        <v>310</v>
      </c>
      <c r="G97" s="20" t="s">
        <v>25</v>
      </c>
      <c r="H97" s="21" t="s">
        <v>24</v>
      </c>
      <c r="I97" s="18">
        <v>524315.598979</v>
      </c>
      <c r="J97" s="18">
        <v>1107920.3126340001</v>
      </c>
      <c r="K97" s="18" t="s">
        <v>107</v>
      </c>
      <c r="L97" s="182">
        <v>77.133333333333326</v>
      </c>
      <c r="M97" s="56">
        <v>159339</v>
      </c>
      <c r="N97" s="55">
        <v>500000</v>
      </c>
      <c r="O97" s="56">
        <v>6953227</v>
      </c>
      <c r="P97" s="225">
        <v>7.36</v>
      </c>
      <c r="Q97" s="225">
        <v>29</v>
      </c>
      <c r="R97" s="225">
        <v>93.53</v>
      </c>
      <c r="S97" s="226">
        <v>2253</v>
      </c>
      <c r="T97" s="226">
        <v>54</v>
      </c>
      <c r="U97" s="226">
        <v>2</v>
      </c>
      <c r="V97" s="226">
        <v>46</v>
      </c>
      <c r="W97" s="18">
        <f t="shared" si="30"/>
        <v>2255</v>
      </c>
      <c r="X97" s="84">
        <f t="shared" si="35"/>
        <v>4.5310009883115816</v>
      </c>
      <c r="Y97" s="85">
        <f t="shared" si="31"/>
        <v>3.0699588045546337E-2</v>
      </c>
      <c r="Z97" s="86">
        <v>11188</v>
      </c>
      <c r="AA97" s="77">
        <f t="shared" si="20"/>
        <v>0</v>
      </c>
      <c r="AB97" s="77">
        <f t="shared" si="21"/>
        <v>0</v>
      </c>
      <c r="AC97" s="161">
        <f t="shared" si="22"/>
        <v>0</v>
      </c>
      <c r="AD97" s="161">
        <f t="shared" si="23"/>
        <v>0</v>
      </c>
      <c r="AE97" s="161">
        <f t="shared" si="24"/>
        <v>0</v>
      </c>
      <c r="AF97" s="230">
        <f t="shared" si="32"/>
        <v>0.61755865322172676</v>
      </c>
      <c r="AG97" s="230">
        <f t="shared" si="33"/>
        <v>2.4333153455747385</v>
      </c>
      <c r="AH97" s="230">
        <f t="shared" si="34"/>
        <v>7.8478615266070788</v>
      </c>
      <c r="AJ97" s="390"/>
    </row>
    <row r="98" spans="1:36" s="5" customFormat="1" x14ac:dyDescent="1.25">
      <c r="A98" s="83">
        <v>151</v>
      </c>
      <c r="B98" s="68">
        <v>11196</v>
      </c>
      <c r="C98" s="83">
        <v>151</v>
      </c>
      <c r="D98" s="16">
        <v>93</v>
      </c>
      <c r="E98" s="68" t="s">
        <v>505</v>
      </c>
      <c r="F98" s="10" t="s">
        <v>17</v>
      </c>
      <c r="G98" s="10" t="s">
        <v>45</v>
      </c>
      <c r="H98" s="11" t="s">
        <v>24</v>
      </c>
      <c r="I98" s="12">
        <v>344755.81664700003</v>
      </c>
      <c r="J98" s="12">
        <v>623502.83824199997</v>
      </c>
      <c r="K98" s="12" t="s">
        <v>210</v>
      </c>
      <c r="L98" s="181">
        <v>74.333333333333343</v>
      </c>
      <c r="M98" s="54">
        <v>14457539</v>
      </c>
      <c r="N98" s="54">
        <v>100000000</v>
      </c>
      <c r="O98" s="54">
        <v>43127</v>
      </c>
      <c r="P98" s="214">
        <v>2.2000000000000002</v>
      </c>
      <c r="Q98" s="214">
        <v>19.850000000000001</v>
      </c>
      <c r="R98" s="214">
        <v>80.849999999999994</v>
      </c>
      <c r="S98" s="53">
        <v>6257</v>
      </c>
      <c r="T98" s="53">
        <v>1.1299999999999999</v>
      </c>
      <c r="U98" s="53">
        <v>20</v>
      </c>
      <c r="V98" s="53">
        <v>98.97</v>
      </c>
      <c r="W98" s="12">
        <f t="shared" si="30"/>
        <v>6277</v>
      </c>
      <c r="X98" s="84">
        <f t="shared" si="35"/>
        <v>5.3359131298184641E-2</v>
      </c>
      <c r="Y98" s="85">
        <f t="shared" si="31"/>
        <v>3.6153233105625616E-4</v>
      </c>
      <c r="Z98" s="86">
        <v>11196</v>
      </c>
      <c r="AA98" s="77">
        <f t="shared" si="20"/>
        <v>0</v>
      </c>
      <c r="AB98" s="77">
        <f t="shared" si="21"/>
        <v>0</v>
      </c>
      <c r="AC98" s="161">
        <f t="shared" si="22"/>
        <v>1</v>
      </c>
      <c r="AD98" s="161">
        <f t="shared" si="23"/>
        <v>0</v>
      </c>
      <c r="AE98" s="161">
        <f t="shared" si="24"/>
        <v>0</v>
      </c>
      <c r="AF98" s="230">
        <f t="shared" si="32"/>
        <v>0.10388503438584623</v>
      </c>
      <c r="AG98" s="230">
        <f t="shared" si="33"/>
        <v>0.93732633298138524</v>
      </c>
      <c r="AH98" s="230">
        <f t="shared" si="34"/>
        <v>3.8177750136798481</v>
      </c>
      <c r="AJ98" s="390"/>
    </row>
    <row r="99" spans="1:36" s="8" customFormat="1" x14ac:dyDescent="1.25">
      <c r="A99" s="224">
        <v>153</v>
      </c>
      <c r="B99" s="68">
        <v>11222</v>
      </c>
      <c r="C99" s="224">
        <v>153</v>
      </c>
      <c r="D99" s="19">
        <v>94</v>
      </c>
      <c r="E99" s="69" t="s">
        <v>506</v>
      </c>
      <c r="F99" s="20" t="s">
        <v>70</v>
      </c>
      <c r="G99" s="20" t="s">
        <v>25</v>
      </c>
      <c r="H99" s="21" t="s">
        <v>24</v>
      </c>
      <c r="I99" s="18">
        <v>158126.698336</v>
      </c>
      <c r="J99" s="18">
        <v>318421.39140000002</v>
      </c>
      <c r="K99" s="18" t="s">
        <v>208</v>
      </c>
      <c r="L99" s="182">
        <v>74.266666666666666</v>
      </c>
      <c r="M99" s="56">
        <v>64575</v>
      </c>
      <c r="N99" s="55">
        <v>700000</v>
      </c>
      <c r="O99" s="56">
        <v>4931032</v>
      </c>
      <c r="P99" s="225">
        <v>4.28</v>
      </c>
      <c r="Q99" s="225">
        <v>23.42</v>
      </c>
      <c r="R99" s="225">
        <v>86.82</v>
      </c>
      <c r="S99" s="226">
        <v>113</v>
      </c>
      <c r="T99" s="226">
        <v>1</v>
      </c>
      <c r="U99" s="226">
        <v>5</v>
      </c>
      <c r="V99" s="226">
        <v>99</v>
      </c>
      <c r="W99" s="18">
        <f t="shared" si="30"/>
        <v>118</v>
      </c>
      <c r="X99" s="84">
        <f t="shared" si="35"/>
        <v>2.4115379904609609E-2</v>
      </c>
      <c r="Y99" s="85">
        <f t="shared" si="31"/>
        <v>1.6339264337905974E-4</v>
      </c>
      <c r="Z99" s="86">
        <v>11222</v>
      </c>
      <c r="AA99" s="77">
        <f t="shared" si="20"/>
        <v>0</v>
      </c>
      <c r="AB99" s="77">
        <f t="shared" si="21"/>
        <v>0</v>
      </c>
      <c r="AC99" s="161">
        <f t="shared" si="22"/>
        <v>0</v>
      </c>
      <c r="AD99" s="161">
        <f t="shared" si="23"/>
        <v>0</v>
      </c>
      <c r="AE99" s="161">
        <f t="shared" si="24"/>
        <v>0</v>
      </c>
      <c r="AF99" s="230">
        <f t="shared" si="32"/>
        <v>0.10321382599172912</v>
      </c>
      <c r="AG99" s="230">
        <f t="shared" si="33"/>
        <v>0.56478219736595703</v>
      </c>
      <c r="AH99" s="230">
        <f t="shared" si="34"/>
        <v>2.0936972833182059</v>
      </c>
      <c r="AJ99" s="390"/>
    </row>
    <row r="100" spans="1:36" s="5" customFormat="1" x14ac:dyDescent="1.25">
      <c r="A100" s="83">
        <v>166</v>
      </c>
      <c r="B100" s="68">
        <v>11258</v>
      </c>
      <c r="C100" s="83">
        <v>166</v>
      </c>
      <c r="D100" s="16">
        <v>95</v>
      </c>
      <c r="E100" s="68" t="s">
        <v>507</v>
      </c>
      <c r="F100" s="10" t="s">
        <v>155</v>
      </c>
      <c r="G100" s="10" t="s">
        <v>25</v>
      </c>
      <c r="H100" s="11" t="s">
        <v>24</v>
      </c>
      <c r="I100" s="12">
        <v>58315.98861</v>
      </c>
      <c r="J100" s="12">
        <v>113557</v>
      </c>
      <c r="K100" s="12" t="s">
        <v>167</v>
      </c>
      <c r="L100" s="181">
        <v>70.066666666666663</v>
      </c>
      <c r="M100" s="54">
        <v>32227</v>
      </c>
      <c r="N100" s="54">
        <v>200000</v>
      </c>
      <c r="O100" s="54">
        <v>3050404</v>
      </c>
      <c r="P100" s="214">
        <v>5.51</v>
      </c>
      <c r="Q100" s="214">
        <v>22.42</v>
      </c>
      <c r="R100" s="214">
        <v>71.989999999999995</v>
      </c>
      <c r="S100" s="53">
        <v>96</v>
      </c>
      <c r="T100" s="53">
        <v>3</v>
      </c>
      <c r="U100" s="53">
        <v>6</v>
      </c>
      <c r="V100" s="53">
        <v>97</v>
      </c>
      <c r="W100" s="12">
        <f t="shared" si="30"/>
        <v>102</v>
      </c>
      <c r="X100" s="84">
        <f t="shared" si="35"/>
        <v>2.5800435552908833E-2</v>
      </c>
      <c r="Y100" s="85">
        <f t="shared" si="31"/>
        <v>1.7480966014203422E-4</v>
      </c>
      <c r="Z100" s="86">
        <v>11258</v>
      </c>
      <c r="AA100" s="77">
        <f t="shared" si="20"/>
        <v>0</v>
      </c>
      <c r="AB100" s="77">
        <f t="shared" si="21"/>
        <v>0</v>
      </c>
      <c r="AC100" s="161">
        <f t="shared" si="22"/>
        <v>0</v>
      </c>
      <c r="AD100" s="161">
        <f t="shared" si="23"/>
        <v>0</v>
      </c>
      <c r="AE100" s="161">
        <f t="shared" si="24"/>
        <v>0</v>
      </c>
      <c r="AF100" s="230">
        <f t="shared" si="32"/>
        <v>4.7386799965509221E-2</v>
      </c>
      <c r="AG100" s="230">
        <f t="shared" si="33"/>
        <v>0.19281525503207203</v>
      </c>
      <c r="AH100" s="230">
        <f t="shared" si="34"/>
        <v>0.61912445181796893</v>
      </c>
      <c r="AJ100" s="390"/>
    </row>
    <row r="101" spans="1:36" s="8" customFormat="1" x14ac:dyDescent="1.25">
      <c r="A101" s="224">
        <v>179</v>
      </c>
      <c r="B101" s="68">
        <v>11304</v>
      </c>
      <c r="C101" s="224">
        <v>179</v>
      </c>
      <c r="D101" s="19">
        <v>96</v>
      </c>
      <c r="E101" s="69" t="s">
        <v>508</v>
      </c>
      <c r="F101" s="20" t="s">
        <v>38</v>
      </c>
      <c r="G101" s="20" t="s">
        <v>25</v>
      </c>
      <c r="H101" s="21" t="s">
        <v>24</v>
      </c>
      <c r="I101" s="18">
        <v>274152.70697599999</v>
      </c>
      <c r="J101" s="18">
        <v>465382.34104099998</v>
      </c>
      <c r="K101" s="18" t="s">
        <v>170</v>
      </c>
      <c r="L101" s="182">
        <v>62.333333333333329</v>
      </c>
      <c r="M101" s="56">
        <v>185661</v>
      </c>
      <c r="N101" s="55">
        <v>300000</v>
      </c>
      <c r="O101" s="56">
        <v>2506624</v>
      </c>
      <c r="P101" s="225">
        <v>5.73</v>
      </c>
      <c r="Q101" s="225">
        <v>36.020000000000003</v>
      </c>
      <c r="R101" s="225">
        <v>93.71</v>
      </c>
      <c r="S101" s="226">
        <v>111</v>
      </c>
      <c r="T101" s="226">
        <v>0</v>
      </c>
      <c r="U101" s="226">
        <v>18</v>
      </c>
      <c r="V101" s="226">
        <v>100</v>
      </c>
      <c r="W101" s="18">
        <f t="shared" si="30"/>
        <v>129</v>
      </c>
      <c r="X101" s="84">
        <f t="shared" si="35"/>
        <v>0</v>
      </c>
      <c r="Y101" s="85">
        <f t="shared" si="31"/>
        <v>0</v>
      </c>
      <c r="Z101" s="86">
        <v>11304</v>
      </c>
      <c r="AA101" s="77">
        <f t="shared" si="20"/>
        <v>0</v>
      </c>
      <c r="AB101" s="77">
        <f t="shared" si="21"/>
        <v>0</v>
      </c>
      <c r="AC101" s="161">
        <f t="shared" si="22"/>
        <v>0</v>
      </c>
      <c r="AD101" s="161">
        <f t="shared" si="23"/>
        <v>0</v>
      </c>
      <c r="AE101" s="161">
        <f t="shared" si="24"/>
        <v>0</v>
      </c>
      <c r="AF101" s="230">
        <f t="shared" si="32"/>
        <v>0.2019558297260953</v>
      </c>
      <c r="AG101" s="230">
        <f t="shared" si="33"/>
        <v>1.2695373449797476</v>
      </c>
      <c r="AH101" s="230">
        <f t="shared" si="34"/>
        <v>3.3028413269864552</v>
      </c>
      <c r="AJ101" s="390"/>
    </row>
    <row r="102" spans="1:36" s="5" customFormat="1" x14ac:dyDescent="1.25">
      <c r="A102" s="83">
        <v>180</v>
      </c>
      <c r="B102" s="68">
        <v>11305</v>
      </c>
      <c r="C102" s="83">
        <v>180</v>
      </c>
      <c r="D102" s="16">
        <v>97</v>
      </c>
      <c r="E102" s="68" t="s">
        <v>509</v>
      </c>
      <c r="F102" s="10" t="s">
        <v>173</v>
      </c>
      <c r="G102" s="10" t="s">
        <v>25</v>
      </c>
      <c r="H102" s="11" t="s">
        <v>24</v>
      </c>
      <c r="I102" s="12">
        <v>102563.336753</v>
      </c>
      <c r="J102" s="12">
        <v>179713.247699</v>
      </c>
      <c r="K102" s="12" t="s">
        <v>174</v>
      </c>
      <c r="L102" s="181">
        <v>61.966666666666669</v>
      </c>
      <c r="M102" s="54">
        <v>33520</v>
      </c>
      <c r="N102" s="54">
        <v>200000</v>
      </c>
      <c r="O102" s="54">
        <v>5361373</v>
      </c>
      <c r="P102" s="214">
        <v>4.16</v>
      </c>
      <c r="Q102" s="214">
        <v>30.28</v>
      </c>
      <c r="R102" s="214">
        <v>105.84</v>
      </c>
      <c r="S102" s="53">
        <v>1060</v>
      </c>
      <c r="T102" s="53">
        <v>41</v>
      </c>
      <c r="U102" s="53">
        <v>5</v>
      </c>
      <c r="V102" s="53">
        <v>59</v>
      </c>
      <c r="W102" s="12">
        <f t="shared" si="30"/>
        <v>1065</v>
      </c>
      <c r="X102" s="84">
        <f t="shared" si="35"/>
        <v>0.55802778245210671</v>
      </c>
      <c r="Y102" s="85">
        <f t="shared" si="31"/>
        <v>3.7808914814722108E-3</v>
      </c>
      <c r="Z102" s="86">
        <v>11305</v>
      </c>
      <c r="AA102" s="77">
        <f t="shared" si="20"/>
        <v>0</v>
      </c>
      <c r="AB102" s="77">
        <f t="shared" si="21"/>
        <v>0</v>
      </c>
      <c r="AC102" s="161">
        <f t="shared" si="22"/>
        <v>0</v>
      </c>
      <c r="AD102" s="161">
        <f t="shared" si="23"/>
        <v>0</v>
      </c>
      <c r="AE102" s="161">
        <f t="shared" si="24"/>
        <v>0</v>
      </c>
      <c r="AF102" s="230">
        <f t="shared" si="32"/>
        <v>5.6619404268311316E-2</v>
      </c>
      <c r="AG102" s="230">
        <f t="shared" si="33"/>
        <v>0.41212393299145833</v>
      </c>
      <c r="AH102" s="230">
        <f t="shared" si="34"/>
        <v>1.4405283047495361</v>
      </c>
      <c r="AJ102" s="390"/>
    </row>
    <row r="103" spans="1:36" s="8" customFormat="1" x14ac:dyDescent="1.25">
      <c r="A103" s="224">
        <v>165</v>
      </c>
      <c r="B103" s="68">
        <v>11239</v>
      </c>
      <c r="C103" s="224">
        <v>165</v>
      </c>
      <c r="D103" s="19">
        <v>98</v>
      </c>
      <c r="E103" s="69" t="s">
        <v>510</v>
      </c>
      <c r="F103" s="20" t="s">
        <v>213</v>
      </c>
      <c r="G103" s="20" t="s">
        <v>25</v>
      </c>
      <c r="H103" s="21" t="s">
        <v>24</v>
      </c>
      <c r="I103" s="18">
        <v>138380.25870100001</v>
      </c>
      <c r="J103" s="18">
        <v>240445.403296</v>
      </c>
      <c r="K103" s="18" t="s">
        <v>154</v>
      </c>
      <c r="L103" s="182">
        <v>70.133333333333326</v>
      </c>
      <c r="M103" s="56">
        <v>134135</v>
      </c>
      <c r="N103" s="55">
        <v>500000</v>
      </c>
      <c r="O103" s="56">
        <v>1792562</v>
      </c>
      <c r="P103" s="225">
        <v>3.03</v>
      </c>
      <c r="Q103" s="225">
        <v>26.76</v>
      </c>
      <c r="R103" s="225">
        <v>90.91</v>
      </c>
      <c r="S103" s="226">
        <v>154</v>
      </c>
      <c r="T103" s="226">
        <v>4</v>
      </c>
      <c r="U103" s="226">
        <v>14</v>
      </c>
      <c r="V103" s="226">
        <v>96</v>
      </c>
      <c r="W103" s="18">
        <f t="shared" si="30"/>
        <v>168</v>
      </c>
      <c r="X103" s="84">
        <f t="shared" si="35"/>
        <v>7.2839732548196021E-2</v>
      </c>
      <c r="Y103" s="85">
        <f t="shared" si="31"/>
        <v>4.9352224560221579E-4</v>
      </c>
      <c r="Z103" s="86">
        <v>11239</v>
      </c>
      <c r="AA103" s="77">
        <f t="shared" si="20"/>
        <v>0</v>
      </c>
      <c r="AB103" s="77">
        <f t="shared" si="21"/>
        <v>0</v>
      </c>
      <c r="AC103" s="161">
        <f t="shared" si="22"/>
        <v>0</v>
      </c>
      <c r="AD103" s="161">
        <f t="shared" si="23"/>
        <v>0</v>
      </c>
      <c r="AE103" s="161">
        <f t="shared" si="24"/>
        <v>0</v>
      </c>
      <c r="AF103" s="230">
        <f t="shared" si="32"/>
        <v>5.517609740525848E-2</v>
      </c>
      <c r="AG103" s="230">
        <f t="shared" si="33"/>
        <v>0.48729781074743139</v>
      </c>
      <c r="AH103" s="230">
        <f t="shared" si="34"/>
        <v>1.6554650214891249</v>
      </c>
      <c r="AJ103" s="390"/>
    </row>
    <row r="104" spans="1:36" s="5" customFormat="1" x14ac:dyDescent="1.25">
      <c r="A104" s="83">
        <v>204</v>
      </c>
      <c r="B104" s="68">
        <v>11327</v>
      </c>
      <c r="C104" s="83">
        <v>204</v>
      </c>
      <c r="D104" s="16">
        <v>99</v>
      </c>
      <c r="E104" s="68" t="s">
        <v>511</v>
      </c>
      <c r="F104" s="10" t="s">
        <v>39</v>
      </c>
      <c r="G104" s="10" t="s">
        <v>45</v>
      </c>
      <c r="H104" s="11" t="s">
        <v>24</v>
      </c>
      <c r="I104" s="12">
        <v>759868.52394099999</v>
      </c>
      <c r="J104" s="12">
        <v>1507349.5040460001</v>
      </c>
      <c r="K104" s="12" t="s">
        <v>205</v>
      </c>
      <c r="L104" s="181">
        <v>55.2</v>
      </c>
      <c r="M104" s="54">
        <v>29360000</v>
      </c>
      <c r="N104" s="54">
        <v>50000000</v>
      </c>
      <c r="O104" s="54">
        <v>51341</v>
      </c>
      <c r="P104" s="214">
        <v>11.74</v>
      </c>
      <c r="Q104" s="214">
        <v>33.69</v>
      </c>
      <c r="R104" s="214">
        <v>91.95</v>
      </c>
      <c r="S104" s="53">
        <v>329</v>
      </c>
      <c r="T104" s="53">
        <v>5.38</v>
      </c>
      <c r="U104" s="53">
        <v>5</v>
      </c>
      <c r="V104" s="53">
        <v>94.62</v>
      </c>
      <c r="W104" s="12">
        <f t="shared" si="30"/>
        <v>334</v>
      </c>
      <c r="X104" s="84">
        <f t="shared" si="35"/>
        <v>0.61416930907967449</v>
      </c>
      <c r="Y104" s="85">
        <f t="shared" si="31"/>
        <v>4.1612758036474852E-3</v>
      </c>
      <c r="Z104" s="86">
        <v>11327</v>
      </c>
      <c r="AA104" s="77">
        <f t="shared" si="20"/>
        <v>0</v>
      </c>
      <c r="AB104" s="77">
        <f t="shared" si="21"/>
        <v>0</v>
      </c>
      <c r="AC104" s="161">
        <f t="shared" si="22"/>
        <v>0</v>
      </c>
      <c r="AD104" s="161">
        <f t="shared" si="23"/>
        <v>0</v>
      </c>
      <c r="AE104" s="161">
        <f t="shared" si="24"/>
        <v>0</v>
      </c>
      <c r="AF104" s="230">
        <f t="shared" si="32"/>
        <v>1.3402133250177284</v>
      </c>
      <c r="AG104" s="230">
        <f t="shared" si="33"/>
        <v>3.8459784429171435</v>
      </c>
      <c r="AH104" s="230">
        <f t="shared" si="34"/>
        <v>10.496815607783656</v>
      </c>
      <c r="AJ104" s="390"/>
    </row>
    <row r="105" spans="1:36" s="8" customFormat="1" x14ac:dyDescent="1.25">
      <c r="A105" s="224">
        <v>213</v>
      </c>
      <c r="B105" s="68">
        <v>11381</v>
      </c>
      <c r="C105" s="224">
        <v>213</v>
      </c>
      <c r="D105" s="19">
        <v>100</v>
      </c>
      <c r="E105" s="69" t="s">
        <v>512</v>
      </c>
      <c r="F105" s="20" t="s">
        <v>234</v>
      </c>
      <c r="G105" s="20" t="s">
        <v>25</v>
      </c>
      <c r="H105" s="21" t="s">
        <v>24</v>
      </c>
      <c r="I105" s="18">
        <v>294068.70712500002</v>
      </c>
      <c r="J105" s="18">
        <v>581263.06530200003</v>
      </c>
      <c r="K105" s="18" t="s">
        <v>221</v>
      </c>
      <c r="L105" s="182">
        <v>51.3</v>
      </c>
      <c r="M105" s="56">
        <v>236215</v>
      </c>
      <c r="N105" s="55">
        <v>500000</v>
      </c>
      <c r="O105" s="56">
        <v>2460737</v>
      </c>
      <c r="P105" s="225">
        <v>9.41</v>
      </c>
      <c r="Q105" s="225">
        <v>36.299999999999997</v>
      </c>
      <c r="R105" s="225">
        <v>123.34</v>
      </c>
      <c r="S105" s="226">
        <v>99</v>
      </c>
      <c r="T105" s="226">
        <v>0</v>
      </c>
      <c r="U105" s="226">
        <v>11</v>
      </c>
      <c r="V105" s="226">
        <v>100</v>
      </c>
      <c r="W105" s="18">
        <f t="shared" si="30"/>
        <v>110</v>
      </c>
      <c r="X105" s="84">
        <f t="shared" si="35"/>
        <v>0</v>
      </c>
      <c r="Y105" s="85">
        <f t="shared" si="31"/>
        <v>0</v>
      </c>
      <c r="Z105" s="86">
        <v>11381</v>
      </c>
      <c r="AA105" s="77">
        <f>IF(M105&gt;N105,1,0)</f>
        <v>0</v>
      </c>
      <c r="AB105" s="77">
        <f>IF(W105=0,1,0)</f>
        <v>0</v>
      </c>
      <c r="AC105" s="161">
        <f>IF((T105+V105)=100,0,1)</f>
        <v>0</v>
      </c>
      <c r="AD105" s="161">
        <f>IF(J105=0,1,0)</f>
        <v>0</v>
      </c>
      <c r="AE105" s="161">
        <f>IF(M105=0,1,0)</f>
        <v>0</v>
      </c>
      <c r="AF105" s="230">
        <f t="shared" si="32"/>
        <v>0.41424208930403444</v>
      </c>
      <c r="AG105" s="230">
        <f t="shared" si="33"/>
        <v>1.5979795793556268</v>
      </c>
      <c r="AH105" s="230">
        <f t="shared" si="34"/>
        <v>5.4296088517279077</v>
      </c>
      <c r="AJ105" s="390"/>
    </row>
    <row r="106" spans="1:36" s="104" customFormat="1" x14ac:dyDescent="1.25">
      <c r="A106" s="108"/>
      <c r="B106" s="68"/>
      <c r="C106" s="108"/>
      <c r="D106" s="221"/>
      <c r="E106" s="109" t="s">
        <v>26</v>
      </c>
      <c r="F106" s="97"/>
      <c r="G106" s="98" t="s">
        <v>24</v>
      </c>
      <c r="H106" s="110" t="s">
        <v>22</v>
      </c>
      <c r="I106" s="103">
        <f>SUM(I86:I105)</f>
        <v>5114501.201702999</v>
      </c>
      <c r="J106" s="100">
        <f>SUM(J86:J105)</f>
        <v>13204079.415690001</v>
      </c>
      <c r="K106" s="111" t="s">
        <v>24</v>
      </c>
      <c r="L106" s="111" t="s">
        <v>24</v>
      </c>
      <c r="M106" s="103">
        <f>SUM(M86:M105)</f>
        <v>70830544</v>
      </c>
      <c r="N106" s="99" t="s">
        <v>24</v>
      </c>
      <c r="O106" s="99" t="s">
        <v>24</v>
      </c>
      <c r="P106" s="102">
        <f>AF106</f>
        <v>6.8744764461082539</v>
      </c>
      <c r="Q106" s="102">
        <f>AG106</f>
        <v>27.963182601970477</v>
      </c>
      <c r="R106" s="102">
        <f>AH106</f>
        <v>100.85899309132967</v>
      </c>
      <c r="S106" s="103">
        <f>SUM(S86:S105)</f>
        <v>14224</v>
      </c>
      <c r="T106" s="103">
        <f>X106</f>
        <v>45.553150377044311</v>
      </c>
      <c r="U106" s="103">
        <f>SUM(U86:U105)</f>
        <v>202</v>
      </c>
      <c r="V106" s="103">
        <f>100-T106</f>
        <v>54.446849622955689</v>
      </c>
      <c r="W106" s="103">
        <f>SUM(W86:W105)</f>
        <v>14426</v>
      </c>
      <c r="X106" s="84">
        <f>SUM(X86:X105)</f>
        <v>45.553150377044311</v>
      </c>
      <c r="Y106" s="85" t="s">
        <v>24</v>
      </c>
      <c r="Z106" s="86" t="e">
        <v>#N/A</v>
      </c>
      <c r="AA106" s="77">
        <f t="shared" ref="AA106:AA137" si="36">IF(M106&gt;N106,1,0)</f>
        <v>0</v>
      </c>
      <c r="AB106" s="77">
        <f t="shared" si="21"/>
        <v>0</v>
      </c>
      <c r="AC106" s="161">
        <f t="shared" si="22"/>
        <v>0</v>
      </c>
      <c r="AD106" s="161">
        <f t="shared" ref="AD106:AD137" si="37">IF(J106=0,1,0)</f>
        <v>0</v>
      </c>
      <c r="AE106" s="161">
        <f t="shared" ref="AE106:AE137" si="38">IF(M106=0,1,0)</f>
        <v>0</v>
      </c>
      <c r="AF106" s="232">
        <f>SUM(AF86:AF105)</f>
        <v>6.8744764461082539</v>
      </c>
      <c r="AG106" s="232">
        <f>SUM(AG86:AG105)</f>
        <v>27.963182601970477</v>
      </c>
      <c r="AH106" s="232">
        <f>SUM(AH86:AH105)</f>
        <v>100.85899309132967</v>
      </c>
      <c r="AJ106" s="390"/>
    </row>
    <row r="107" spans="1:36" s="5" customFormat="1" x14ac:dyDescent="1.25">
      <c r="A107" s="83">
        <v>26</v>
      </c>
      <c r="B107" s="68">
        <v>10589</v>
      </c>
      <c r="C107" s="83">
        <v>26</v>
      </c>
      <c r="D107" s="16">
        <v>101</v>
      </c>
      <c r="E107" s="68" t="s">
        <v>513</v>
      </c>
      <c r="F107" s="10" t="s">
        <v>344</v>
      </c>
      <c r="G107" s="10" t="s">
        <v>229</v>
      </c>
      <c r="H107" s="11" t="s">
        <v>24</v>
      </c>
      <c r="I107" s="12">
        <v>257133.385725</v>
      </c>
      <c r="J107" s="12">
        <v>776444.54888599995</v>
      </c>
      <c r="K107" s="12" t="s">
        <v>116</v>
      </c>
      <c r="L107" s="181">
        <v>145.43333333333334</v>
      </c>
      <c r="M107" s="54">
        <v>11917</v>
      </c>
      <c r="N107" s="54">
        <v>50000</v>
      </c>
      <c r="O107" s="54">
        <v>65154363</v>
      </c>
      <c r="P107" s="214">
        <v>5.98</v>
      </c>
      <c r="Q107" s="214">
        <v>33.770000000000003</v>
      </c>
      <c r="R107" s="214">
        <v>136.71</v>
      </c>
      <c r="S107" s="53">
        <v>72</v>
      </c>
      <c r="T107" s="53">
        <v>96</v>
      </c>
      <c r="U107" s="53">
        <v>5</v>
      </c>
      <c r="V107" s="53">
        <v>4</v>
      </c>
      <c r="W107" s="12">
        <f t="shared" ref="W107:W171" si="39">S107+U107</f>
        <v>77</v>
      </c>
      <c r="X107" s="84">
        <f t="shared" ref="X107:X170" si="40">T107*J107/$J$173</f>
        <v>0.7252866111208407</v>
      </c>
      <c r="Y107" s="85">
        <f t="shared" ref="Y107:Y170" si="41">T107*J107/$J$174</f>
        <v>3.8248282771794734E-2</v>
      </c>
      <c r="Z107" s="86">
        <v>10589</v>
      </c>
      <c r="AA107" s="77">
        <f t="shared" si="36"/>
        <v>0</v>
      </c>
      <c r="AB107" s="77">
        <f t="shared" si="21"/>
        <v>0</v>
      </c>
      <c r="AC107" s="161">
        <f t="shared" si="22"/>
        <v>0</v>
      </c>
      <c r="AD107" s="161">
        <f t="shared" si="37"/>
        <v>0</v>
      </c>
      <c r="AE107" s="161">
        <f t="shared" si="38"/>
        <v>0</v>
      </c>
      <c r="AF107" s="230">
        <f t="shared" ref="AF107:AH170" si="42">$J107/$J$173*P107</f>
        <v>4.5179311817735712E-2</v>
      </c>
      <c r="AG107" s="230">
        <f t="shared" si="42"/>
        <v>0.25513467559948744</v>
      </c>
      <c r="AH107" s="230">
        <f t="shared" si="42"/>
        <v>1.0328534646492724</v>
      </c>
      <c r="AJ107" s="390"/>
    </row>
    <row r="108" spans="1:36" s="8" customFormat="1" x14ac:dyDescent="1.25">
      <c r="A108" s="224">
        <v>44</v>
      </c>
      <c r="B108" s="68">
        <v>10591</v>
      </c>
      <c r="C108" s="224">
        <v>44</v>
      </c>
      <c r="D108" s="19">
        <v>102</v>
      </c>
      <c r="E108" s="69" t="s">
        <v>514</v>
      </c>
      <c r="F108" s="20" t="s">
        <v>321</v>
      </c>
      <c r="G108" s="20" t="s">
        <v>229</v>
      </c>
      <c r="H108" s="21" t="s">
        <v>24</v>
      </c>
      <c r="I108" s="18">
        <v>115813.352206</v>
      </c>
      <c r="J108" s="18">
        <v>536553.15578799997</v>
      </c>
      <c r="K108" s="18" t="s">
        <v>116</v>
      </c>
      <c r="L108" s="182">
        <v>145.43333333333334</v>
      </c>
      <c r="M108" s="56">
        <v>117321</v>
      </c>
      <c r="N108" s="55">
        <v>500000</v>
      </c>
      <c r="O108" s="56">
        <v>4573376</v>
      </c>
      <c r="P108" s="225">
        <v>5.31</v>
      </c>
      <c r="Q108" s="225">
        <v>38.25</v>
      </c>
      <c r="R108" s="225">
        <v>47.67</v>
      </c>
      <c r="S108" s="226">
        <v>139</v>
      </c>
      <c r="T108" s="226">
        <v>14</v>
      </c>
      <c r="U108" s="226">
        <v>10</v>
      </c>
      <c r="V108" s="226">
        <v>86</v>
      </c>
      <c r="W108" s="18">
        <f t="shared" si="39"/>
        <v>149</v>
      </c>
      <c r="X108" s="84">
        <f t="shared" si="40"/>
        <v>7.3091819205517841E-2</v>
      </c>
      <c r="Y108" s="85">
        <f t="shared" si="41"/>
        <v>3.8545266469999125E-3</v>
      </c>
      <c r="Z108" s="86">
        <v>10591</v>
      </c>
      <c r="AA108" s="77">
        <f t="shared" si="36"/>
        <v>0</v>
      </c>
      <c r="AB108" s="77">
        <f t="shared" si="21"/>
        <v>0</v>
      </c>
      <c r="AC108" s="161">
        <f t="shared" si="22"/>
        <v>0</v>
      </c>
      <c r="AD108" s="161">
        <f t="shared" si="37"/>
        <v>0</v>
      </c>
      <c r="AE108" s="161">
        <f t="shared" si="38"/>
        <v>0</v>
      </c>
      <c r="AF108" s="230">
        <f t="shared" si="42"/>
        <v>2.7722682855807122E-2</v>
      </c>
      <c r="AG108" s="230">
        <f t="shared" si="42"/>
        <v>0.19969729175793266</v>
      </c>
      <c r="AH108" s="230">
        <f t="shared" si="42"/>
        <v>0.24887764439478824</v>
      </c>
      <c r="AJ108" s="390"/>
    </row>
    <row r="109" spans="1:36" s="5" customFormat="1" x14ac:dyDescent="1.25">
      <c r="A109" s="83">
        <v>36</v>
      </c>
      <c r="B109" s="68">
        <v>10596</v>
      </c>
      <c r="C109" s="83">
        <v>36</v>
      </c>
      <c r="D109" s="16">
        <v>103</v>
      </c>
      <c r="E109" s="68" t="s">
        <v>515</v>
      </c>
      <c r="F109" s="10" t="s">
        <v>44</v>
      </c>
      <c r="G109" s="10" t="s">
        <v>229</v>
      </c>
      <c r="H109" s="11" t="s">
        <v>24</v>
      </c>
      <c r="I109" s="12">
        <v>578155.70584399998</v>
      </c>
      <c r="J109" s="12">
        <v>1513042.3271029999</v>
      </c>
      <c r="K109" s="12" t="s">
        <v>117</v>
      </c>
      <c r="L109" s="181">
        <v>143.86666666666667</v>
      </c>
      <c r="M109" s="54">
        <v>11179</v>
      </c>
      <c r="N109" s="54">
        <v>50000</v>
      </c>
      <c r="O109" s="54">
        <v>135346840</v>
      </c>
      <c r="P109" s="214">
        <v>15.98</v>
      </c>
      <c r="Q109" s="214">
        <v>51.51</v>
      </c>
      <c r="R109" s="214">
        <v>184.22</v>
      </c>
      <c r="S109" s="53">
        <v>515</v>
      </c>
      <c r="T109" s="53">
        <v>67</v>
      </c>
      <c r="U109" s="53">
        <v>5</v>
      </c>
      <c r="V109" s="53">
        <v>33</v>
      </c>
      <c r="W109" s="12">
        <f t="shared" si="39"/>
        <v>520</v>
      </c>
      <c r="X109" s="84">
        <f t="shared" si="40"/>
        <v>0.98640181406136473</v>
      </c>
      <c r="Y109" s="85">
        <f t="shared" si="41"/>
        <v>5.2018298604087208E-2</v>
      </c>
      <c r="Z109" s="86">
        <v>10596</v>
      </c>
      <c r="AA109" s="77">
        <f t="shared" si="36"/>
        <v>0</v>
      </c>
      <c r="AB109" s="77">
        <f t="shared" si="21"/>
        <v>0</v>
      </c>
      <c r="AC109" s="161">
        <f t="shared" si="22"/>
        <v>0</v>
      </c>
      <c r="AD109" s="161">
        <f t="shared" si="37"/>
        <v>0</v>
      </c>
      <c r="AE109" s="161">
        <f t="shared" si="38"/>
        <v>0</v>
      </c>
      <c r="AF109" s="230">
        <f t="shared" si="42"/>
        <v>0.23526419386120312</v>
      </c>
      <c r="AG109" s="230">
        <f t="shared" si="42"/>
        <v>0.75835160361643128</v>
      </c>
      <c r="AH109" s="230">
        <f t="shared" si="42"/>
        <v>2.7121633162146956</v>
      </c>
      <c r="AJ109" s="390"/>
    </row>
    <row r="110" spans="1:36" s="8" customFormat="1" x14ac:dyDescent="1.25">
      <c r="A110" s="224">
        <v>20</v>
      </c>
      <c r="B110" s="68">
        <v>10600</v>
      </c>
      <c r="C110" s="224">
        <v>20</v>
      </c>
      <c r="D110" s="19">
        <v>104</v>
      </c>
      <c r="E110" s="69" t="s">
        <v>516</v>
      </c>
      <c r="F110" s="20" t="s">
        <v>291</v>
      </c>
      <c r="G110" s="20" t="s">
        <v>229</v>
      </c>
      <c r="H110" s="21" t="s">
        <v>24</v>
      </c>
      <c r="I110" s="18">
        <v>1078104.8376800001</v>
      </c>
      <c r="J110" s="18">
        <v>7585980.252084</v>
      </c>
      <c r="K110" s="18" t="s">
        <v>118</v>
      </c>
      <c r="L110" s="182">
        <v>143.76666666666665</v>
      </c>
      <c r="M110" s="56">
        <v>71154</v>
      </c>
      <c r="N110" s="55">
        <v>500000</v>
      </c>
      <c r="O110" s="56">
        <v>106613546</v>
      </c>
      <c r="P110" s="225">
        <v>7.84</v>
      </c>
      <c r="Q110" s="225">
        <v>40.89</v>
      </c>
      <c r="R110" s="225">
        <v>148.58000000000001</v>
      </c>
      <c r="S110" s="226">
        <v>1965</v>
      </c>
      <c r="T110" s="226">
        <v>52</v>
      </c>
      <c r="U110" s="226">
        <v>8</v>
      </c>
      <c r="V110" s="226">
        <v>48</v>
      </c>
      <c r="W110" s="18">
        <f t="shared" si="39"/>
        <v>1973</v>
      </c>
      <c r="X110" s="84">
        <f t="shared" si="40"/>
        <v>3.8383363907768699</v>
      </c>
      <c r="Y110" s="85">
        <f t="shared" si="41"/>
        <v>0.2024162219413197</v>
      </c>
      <c r="Z110" s="86">
        <v>10600</v>
      </c>
      <c r="AA110" s="77">
        <f t="shared" si="36"/>
        <v>0</v>
      </c>
      <c r="AB110" s="77">
        <f t="shared" si="21"/>
        <v>0</v>
      </c>
      <c r="AC110" s="161">
        <f t="shared" si="22"/>
        <v>0</v>
      </c>
      <c r="AD110" s="161">
        <f t="shared" si="37"/>
        <v>0</v>
      </c>
      <c r="AE110" s="161">
        <f t="shared" si="38"/>
        <v>0</v>
      </c>
      <c r="AF110" s="230">
        <f t="shared" si="42"/>
        <v>0.57870302507097426</v>
      </c>
      <c r="AG110" s="230">
        <f t="shared" si="42"/>
        <v>3.0182610580551197</v>
      </c>
      <c r="AH110" s="230">
        <f t="shared" si="42"/>
        <v>10.967308095031296</v>
      </c>
      <c r="AJ110" s="390"/>
    </row>
    <row r="111" spans="1:36" s="5" customFormat="1" x14ac:dyDescent="1.25">
      <c r="A111" s="83">
        <v>25</v>
      </c>
      <c r="B111" s="68">
        <v>10616</v>
      </c>
      <c r="C111" s="83">
        <v>25</v>
      </c>
      <c r="D111" s="16">
        <v>105</v>
      </c>
      <c r="E111" s="68" t="s">
        <v>517</v>
      </c>
      <c r="F111" s="10" t="s">
        <v>395</v>
      </c>
      <c r="G111" s="10" t="s">
        <v>229</v>
      </c>
      <c r="H111" s="11" t="s">
        <v>24</v>
      </c>
      <c r="I111" s="12">
        <v>365279.70959300001</v>
      </c>
      <c r="J111" s="12">
        <v>3754388.2463830002</v>
      </c>
      <c r="K111" s="12" t="s">
        <v>119</v>
      </c>
      <c r="L111" s="181">
        <v>140.93333333333334</v>
      </c>
      <c r="M111" s="54">
        <v>27023</v>
      </c>
      <c r="N111" s="54">
        <v>50000</v>
      </c>
      <c r="O111" s="54">
        <v>138933066</v>
      </c>
      <c r="P111" s="214">
        <v>10.15</v>
      </c>
      <c r="Q111" s="214">
        <v>46.41</v>
      </c>
      <c r="R111" s="214">
        <v>189.6</v>
      </c>
      <c r="S111" s="53">
        <v>2425</v>
      </c>
      <c r="T111" s="53">
        <v>93</v>
      </c>
      <c r="U111" s="53">
        <v>4</v>
      </c>
      <c r="V111" s="53">
        <v>7</v>
      </c>
      <c r="W111" s="12">
        <f t="shared" si="39"/>
        <v>2429</v>
      </c>
      <c r="X111" s="84">
        <f t="shared" si="40"/>
        <v>3.3974268305240614</v>
      </c>
      <c r="Y111" s="85">
        <f t="shared" si="41"/>
        <v>0.1791646779602778</v>
      </c>
      <c r="Z111" s="86">
        <v>10616</v>
      </c>
      <c r="AA111" s="77">
        <f t="shared" si="36"/>
        <v>0</v>
      </c>
      <c r="AB111" s="77">
        <f t="shared" si="21"/>
        <v>0</v>
      </c>
      <c r="AC111" s="161">
        <f t="shared" si="22"/>
        <v>0</v>
      </c>
      <c r="AD111" s="161">
        <f t="shared" si="37"/>
        <v>0</v>
      </c>
      <c r="AE111" s="161">
        <f t="shared" si="38"/>
        <v>0</v>
      </c>
      <c r="AF111" s="230">
        <f t="shared" si="42"/>
        <v>0.37079443365397013</v>
      </c>
      <c r="AG111" s="230">
        <f t="shared" si="42"/>
        <v>1.6954255828453944</v>
      </c>
      <c r="AH111" s="230">
        <f t="shared" si="42"/>
        <v>6.9263669577135705</v>
      </c>
      <c r="AJ111" s="390"/>
    </row>
    <row r="112" spans="1:36" s="8" customFormat="1" x14ac:dyDescent="1.25">
      <c r="A112" s="224">
        <v>19</v>
      </c>
      <c r="B112" s="68">
        <v>10630</v>
      </c>
      <c r="C112" s="224">
        <v>19</v>
      </c>
      <c r="D112" s="19">
        <v>106</v>
      </c>
      <c r="E112" s="69" t="s">
        <v>518</v>
      </c>
      <c r="F112" s="20" t="s">
        <v>389</v>
      </c>
      <c r="G112" s="20" t="s">
        <v>229</v>
      </c>
      <c r="H112" s="21" t="s">
        <v>24</v>
      </c>
      <c r="I112" s="18">
        <v>41940.626287999999</v>
      </c>
      <c r="J112" s="18">
        <v>274777.51949999999</v>
      </c>
      <c r="K112" s="18" t="s">
        <v>121</v>
      </c>
      <c r="L112" s="182">
        <v>136.33333333333331</v>
      </c>
      <c r="M112" s="56">
        <v>113625</v>
      </c>
      <c r="N112" s="55">
        <v>500000</v>
      </c>
      <c r="O112" s="56">
        <v>2418284</v>
      </c>
      <c r="P112" s="225">
        <v>12.13</v>
      </c>
      <c r="Q112" s="225">
        <v>55.04</v>
      </c>
      <c r="R112" s="225">
        <v>175.16</v>
      </c>
      <c r="S112" s="226">
        <v>127</v>
      </c>
      <c r="T112" s="226">
        <v>24</v>
      </c>
      <c r="U112" s="226">
        <v>16</v>
      </c>
      <c r="V112" s="226">
        <v>76</v>
      </c>
      <c r="W112" s="18">
        <f t="shared" si="39"/>
        <v>143</v>
      </c>
      <c r="X112" s="84">
        <f t="shared" si="40"/>
        <v>6.4168283561356579E-2</v>
      </c>
      <c r="Y112" s="85">
        <f t="shared" si="41"/>
        <v>3.3839403857774462E-3</v>
      </c>
      <c r="Z112" s="86">
        <v>10630</v>
      </c>
      <c r="AA112" s="77">
        <f t="shared" si="36"/>
        <v>0</v>
      </c>
      <c r="AB112" s="77">
        <f t="shared" si="21"/>
        <v>0</v>
      </c>
      <c r="AC112" s="161">
        <f t="shared" si="22"/>
        <v>0</v>
      </c>
      <c r="AD112" s="161">
        <f t="shared" si="37"/>
        <v>0</v>
      </c>
      <c r="AE112" s="161">
        <f t="shared" si="38"/>
        <v>0</v>
      </c>
      <c r="AF112" s="230">
        <f t="shared" si="42"/>
        <v>3.2431719983302305E-2</v>
      </c>
      <c r="AG112" s="230">
        <f t="shared" si="42"/>
        <v>0.14715926363404441</v>
      </c>
      <c r="AH112" s="230">
        <f t="shared" si="42"/>
        <v>0.4683215228586341</v>
      </c>
      <c r="AJ112" s="390"/>
    </row>
    <row r="113" spans="1:36" s="5" customFormat="1" x14ac:dyDescent="1.25">
      <c r="A113" s="83">
        <v>27</v>
      </c>
      <c r="B113" s="68">
        <v>10706</v>
      </c>
      <c r="C113" s="83">
        <v>27</v>
      </c>
      <c r="D113" s="16">
        <v>107</v>
      </c>
      <c r="E113" s="68" t="s">
        <v>519</v>
      </c>
      <c r="F113" s="10" t="s">
        <v>349</v>
      </c>
      <c r="G113" s="10" t="s">
        <v>229</v>
      </c>
      <c r="H113" s="11" t="s">
        <v>24</v>
      </c>
      <c r="I113" s="12">
        <v>198813.6925</v>
      </c>
      <c r="J113" s="12">
        <v>8127050.134451</v>
      </c>
      <c r="K113" s="12" t="s">
        <v>122</v>
      </c>
      <c r="L113" s="181">
        <v>131.5</v>
      </c>
      <c r="M113" s="54">
        <v>165527</v>
      </c>
      <c r="N113" s="54">
        <v>200000</v>
      </c>
      <c r="O113" s="54">
        <v>49098033</v>
      </c>
      <c r="P113" s="214">
        <v>12.32</v>
      </c>
      <c r="Q113" s="214">
        <v>62.85</v>
      </c>
      <c r="R113" s="214">
        <v>356.64</v>
      </c>
      <c r="S113" s="53">
        <v>2502</v>
      </c>
      <c r="T113" s="53">
        <v>71</v>
      </c>
      <c r="U113" s="53">
        <v>11</v>
      </c>
      <c r="V113" s="53">
        <v>29</v>
      </c>
      <c r="W113" s="12">
        <f t="shared" si="39"/>
        <v>2513</v>
      </c>
      <c r="X113" s="84">
        <f t="shared" si="40"/>
        <v>5.6146057959085383</v>
      </c>
      <c r="Y113" s="85">
        <f t="shared" si="41"/>
        <v>0.29608850741391651</v>
      </c>
      <c r="Z113" s="86">
        <v>10706</v>
      </c>
      <c r="AA113" s="77">
        <f t="shared" si="36"/>
        <v>0</v>
      </c>
      <c r="AB113" s="77">
        <f t="shared" si="21"/>
        <v>0</v>
      </c>
      <c r="AC113" s="161">
        <f t="shared" si="22"/>
        <v>0</v>
      </c>
      <c r="AD113" s="161">
        <f t="shared" si="37"/>
        <v>0</v>
      </c>
      <c r="AE113" s="161">
        <f t="shared" si="38"/>
        <v>0</v>
      </c>
      <c r="AF113" s="230">
        <f t="shared" si="42"/>
        <v>0.97425272402243945</v>
      </c>
      <c r="AG113" s="230">
        <f t="shared" si="42"/>
        <v>4.9701123137021366</v>
      </c>
      <c r="AH113" s="230">
        <f t="shared" si="42"/>
        <v>28.202718465532694</v>
      </c>
      <c r="AJ113" s="390"/>
    </row>
    <row r="114" spans="1:36" s="8" customFormat="1" x14ac:dyDescent="1.25">
      <c r="A114" s="224">
        <v>22</v>
      </c>
      <c r="B114" s="68">
        <v>10719</v>
      </c>
      <c r="C114" s="224">
        <v>22</v>
      </c>
      <c r="D114" s="19">
        <v>108</v>
      </c>
      <c r="E114" s="69" t="s">
        <v>520</v>
      </c>
      <c r="F114" s="20" t="s">
        <v>32</v>
      </c>
      <c r="G114" s="20" t="s">
        <v>229</v>
      </c>
      <c r="H114" s="21" t="s">
        <v>24</v>
      </c>
      <c r="I114" s="18">
        <v>1787160.177076</v>
      </c>
      <c r="J114" s="18">
        <v>7637573.8909750003</v>
      </c>
      <c r="K114" s="18" t="s">
        <v>124</v>
      </c>
      <c r="L114" s="182">
        <v>129.4</v>
      </c>
      <c r="M114" s="56">
        <v>68104</v>
      </c>
      <c r="N114" s="55">
        <v>100000</v>
      </c>
      <c r="O114" s="56">
        <v>112145746</v>
      </c>
      <c r="P114" s="225">
        <v>9.86</v>
      </c>
      <c r="Q114" s="225">
        <v>56.11</v>
      </c>
      <c r="R114" s="225">
        <v>314.95999999999998</v>
      </c>
      <c r="S114" s="226">
        <v>478</v>
      </c>
      <c r="T114" s="226">
        <v>96</v>
      </c>
      <c r="U114" s="226">
        <v>7</v>
      </c>
      <c r="V114" s="226">
        <v>4</v>
      </c>
      <c r="W114" s="18">
        <f t="shared" si="39"/>
        <v>485</v>
      </c>
      <c r="X114" s="84">
        <f t="shared" si="40"/>
        <v>7.1343537571587605</v>
      </c>
      <c r="Y114" s="85">
        <f t="shared" si="41"/>
        <v>0.37623303079609749</v>
      </c>
      <c r="Z114" s="86">
        <v>10719</v>
      </c>
      <c r="AA114" s="77">
        <f t="shared" si="36"/>
        <v>0</v>
      </c>
      <c r="AB114" s="77">
        <f t="shared" si="21"/>
        <v>0</v>
      </c>
      <c r="AC114" s="161">
        <f t="shared" si="22"/>
        <v>0</v>
      </c>
      <c r="AD114" s="161">
        <f t="shared" si="37"/>
        <v>0</v>
      </c>
      <c r="AE114" s="161">
        <f t="shared" si="38"/>
        <v>0</v>
      </c>
      <c r="AF114" s="230">
        <f t="shared" si="42"/>
        <v>0.7327575838081809</v>
      </c>
      <c r="AG114" s="230">
        <f t="shared" si="42"/>
        <v>4.1698811386893544</v>
      </c>
      <c r="AH114" s="230">
        <f t="shared" si="42"/>
        <v>23.406625618278365</v>
      </c>
      <c r="AJ114" s="390"/>
    </row>
    <row r="115" spans="1:36" s="5" customFormat="1" x14ac:dyDescent="1.25">
      <c r="A115" s="83">
        <v>21</v>
      </c>
      <c r="B115" s="68">
        <v>10743</v>
      </c>
      <c r="C115" s="83">
        <v>21</v>
      </c>
      <c r="D115" s="16">
        <v>109</v>
      </c>
      <c r="E115" s="68" t="s">
        <v>521</v>
      </c>
      <c r="F115" s="10" t="s">
        <v>33</v>
      </c>
      <c r="G115" s="10" t="s">
        <v>229</v>
      </c>
      <c r="H115" s="11" t="s">
        <v>24</v>
      </c>
      <c r="I115" s="12">
        <v>307493.60347500001</v>
      </c>
      <c r="J115" s="12">
        <v>2251128.0405120002</v>
      </c>
      <c r="K115" s="12" t="s">
        <v>125</v>
      </c>
      <c r="L115" s="181">
        <v>125.13333333333334</v>
      </c>
      <c r="M115" s="54">
        <v>45797</v>
      </c>
      <c r="N115" s="54">
        <v>100000</v>
      </c>
      <c r="O115" s="54">
        <v>49154486</v>
      </c>
      <c r="P115" s="214">
        <v>5.59</v>
      </c>
      <c r="Q115" s="214">
        <v>28.74</v>
      </c>
      <c r="R115" s="214">
        <v>182.97</v>
      </c>
      <c r="S115" s="53">
        <v>1028</v>
      </c>
      <c r="T115" s="53">
        <v>82</v>
      </c>
      <c r="U115" s="53">
        <v>7</v>
      </c>
      <c r="V115" s="53">
        <v>18</v>
      </c>
      <c r="W115" s="12">
        <f t="shared" si="39"/>
        <v>1035</v>
      </c>
      <c r="X115" s="84">
        <f t="shared" si="40"/>
        <v>1.7961476405448495</v>
      </c>
      <c r="Y115" s="85">
        <f t="shared" si="41"/>
        <v>9.4720572256648525E-2</v>
      </c>
      <c r="Z115" s="86">
        <v>10743</v>
      </c>
      <c r="AA115" s="77">
        <f t="shared" si="36"/>
        <v>0</v>
      </c>
      <c r="AB115" s="77">
        <f t="shared" si="21"/>
        <v>0</v>
      </c>
      <c r="AC115" s="161">
        <f t="shared" si="22"/>
        <v>0</v>
      </c>
      <c r="AD115" s="161">
        <f t="shared" si="37"/>
        <v>0</v>
      </c>
      <c r="AE115" s="161">
        <f t="shared" si="38"/>
        <v>0</v>
      </c>
      <c r="AF115" s="230">
        <f t="shared" si="42"/>
        <v>0.12244469891031351</v>
      </c>
      <c r="AG115" s="230">
        <f t="shared" si="42"/>
        <v>0.62952784377145088</v>
      </c>
      <c r="AH115" s="230">
        <f t="shared" si="42"/>
        <v>4.0078187047620863</v>
      </c>
      <c r="AJ115" s="390"/>
    </row>
    <row r="116" spans="1:36" s="8" customFormat="1" x14ac:dyDescent="1.25">
      <c r="A116" s="224">
        <v>60</v>
      </c>
      <c r="B116" s="68">
        <v>10753</v>
      </c>
      <c r="C116" s="224">
        <v>60</v>
      </c>
      <c r="D116" s="19">
        <v>110</v>
      </c>
      <c r="E116" s="69" t="s">
        <v>522</v>
      </c>
      <c r="F116" s="20" t="s">
        <v>351</v>
      </c>
      <c r="G116" s="20" t="s">
        <v>229</v>
      </c>
      <c r="H116" s="21" t="s">
        <v>24</v>
      </c>
      <c r="I116" s="18">
        <v>121511.610288</v>
      </c>
      <c r="J116" s="18">
        <v>436671.95871600002</v>
      </c>
      <c r="K116" s="18" t="s">
        <v>126</v>
      </c>
      <c r="L116" s="182">
        <v>122.26666666666667</v>
      </c>
      <c r="M116" s="56">
        <v>27054</v>
      </c>
      <c r="N116" s="55">
        <v>100000</v>
      </c>
      <c r="O116" s="56">
        <v>16140754</v>
      </c>
      <c r="P116" s="225">
        <v>10.039999999999999</v>
      </c>
      <c r="Q116" s="225">
        <v>50.79</v>
      </c>
      <c r="R116" s="225">
        <v>336.41</v>
      </c>
      <c r="S116" s="226">
        <v>207</v>
      </c>
      <c r="T116" s="226">
        <v>61</v>
      </c>
      <c r="U116" s="226">
        <v>6</v>
      </c>
      <c r="V116" s="226">
        <v>39</v>
      </c>
      <c r="W116" s="18">
        <f t="shared" si="39"/>
        <v>213</v>
      </c>
      <c r="X116" s="84">
        <f t="shared" si="40"/>
        <v>0.25918694413079196</v>
      </c>
      <c r="Y116" s="85">
        <f t="shared" si="41"/>
        <v>1.3668328324097801E-2</v>
      </c>
      <c r="Z116" s="86">
        <v>10753</v>
      </c>
      <c r="AA116" s="77">
        <f t="shared" si="36"/>
        <v>0</v>
      </c>
      <c r="AB116" s="77">
        <f t="shared" si="21"/>
        <v>0</v>
      </c>
      <c r="AC116" s="161">
        <f t="shared" si="22"/>
        <v>0</v>
      </c>
      <c r="AD116" s="161">
        <f t="shared" si="37"/>
        <v>0</v>
      </c>
      <c r="AE116" s="161">
        <f t="shared" si="38"/>
        <v>0</v>
      </c>
      <c r="AF116" s="230">
        <f t="shared" si="42"/>
        <v>4.2659621624150018E-2</v>
      </c>
      <c r="AG116" s="230">
        <f t="shared" si="42"/>
        <v>0.21580499823611349</v>
      </c>
      <c r="AH116" s="230">
        <f t="shared" si="42"/>
        <v>1.4293947520498316</v>
      </c>
      <c r="AJ116" s="390"/>
    </row>
    <row r="117" spans="1:36" s="5" customFormat="1" x14ac:dyDescent="1.25">
      <c r="A117" s="83">
        <v>45</v>
      </c>
      <c r="B117" s="68">
        <v>10782</v>
      </c>
      <c r="C117" s="83">
        <v>45</v>
      </c>
      <c r="D117" s="16">
        <v>111</v>
      </c>
      <c r="E117" s="68" t="s">
        <v>523</v>
      </c>
      <c r="F117" s="10" t="s">
        <v>18</v>
      </c>
      <c r="G117" s="10" t="s">
        <v>229</v>
      </c>
      <c r="H117" s="11" t="s">
        <v>24</v>
      </c>
      <c r="I117" s="12">
        <v>184236.736038</v>
      </c>
      <c r="J117" s="12">
        <v>460272.94515500002</v>
      </c>
      <c r="K117" s="12" t="s">
        <v>127</v>
      </c>
      <c r="L117" s="181">
        <v>121.66666666666667</v>
      </c>
      <c r="M117" s="54">
        <v>27048</v>
      </c>
      <c r="N117" s="54">
        <v>50000</v>
      </c>
      <c r="O117" s="54">
        <v>17016893</v>
      </c>
      <c r="P117" s="214">
        <v>5.61</v>
      </c>
      <c r="Q117" s="214">
        <v>39.19</v>
      </c>
      <c r="R117" s="214">
        <v>149.41</v>
      </c>
      <c r="S117" s="53">
        <v>96</v>
      </c>
      <c r="T117" s="53">
        <v>3</v>
      </c>
      <c r="U117" s="53">
        <v>12</v>
      </c>
      <c r="V117" s="53">
        <v>97</v>
      </c>
      <c r="W117" s="12">
        <f t="shared" si="39"/>
        <v>108</v>
      </c>
      <c r="X117" s="84">
        <f t="shared" si="40"/>
        <v>1.3435835705405463E-2</v>
      </c>
      <c r="Y117" s="85">
        <f t="shared" si="41"/>
        <v>7.0854422990320896E-4</v>
      </c>
      <c r="Z117" s="86">
        <v>10782</v>
      </c>
      <c r="AA117" s="77">
        <f t="shared" si="36"/>
        <v>0</v>
      </c>
      <c r="AB117" s="77">
        <f t="shared" si="21"/>
        <v>0</v>
      </c>
      <c r="AC117" s="161">
        <f t="shared" si="22"/>
        <v>0</v>
      </c>
      <c r="AD117" s="161">
        <f t="shared" si="37"/>
        <v>0</v>
      </c>
      <c r="AE117" s="161">
        <f t="shared" si="38"/>
        <v>0</v>
      </c>
      <c r="AF117" s="230">
        <f t="shared" si="42"/>
        <v>2.5125012769108217E-2</v>
      </c>
      <c r="AG117" s="230">
        <f t="shared" si="42"/>
        <v>0.17551680043161336</v>
      </c>
      <c r="AH117" s="230">
        <f t="shared" si="42"/>
        <v>0.66914940424821012</v>
      </c>
      <c r="AJ117" s="390"/>
    </row>
    <row r="118" spans="1:36" s="8" customFormat="1" x14ac:dyDescent="1.25">
      <c r="A118" s="224">
        <v>33</v>
      </c>
      <c r="B118" s="68">
        <v>10764</v>
      </c>
      <c r="C118" s="224">
        <v>33</v>
      </c>
      <c r="D118" s="19">
        <v>112</v>
      </c>
      <c r="E118" s="69" t="s">
        <v>524</v>
      </c>
      <c r="F118" s="20" t="s">
        <v>215</v>
      </c>
      <c r="G118" s="20" t="s">
        <v>229</v>
      </c>
      <c r="H118" s="21" t="s">
        <v>24</v>
      </c>
      <c r="I118" s="18">
        <v>265166.26877000002</v>
      </c>
      <c r="J118" s="18">
        <v>722285.73456000001</v>
      </c>
      <c r="K118" s="18" t="s">
        <v>99</v>
      </c>
      <c r="L118" s="182">
        <v>121.4</v>
      </c>
      <c r="M118" s="56">
        <v>36424</v>
      </c>
      <c r="N118" s="55">
        <v>100000</v>
      </c>
      <c r="O118" s="56">
        <v>19829940</v>
      </c>
      <c r="P118" s="225">
        <v>12.7</v>
      </c>
      <c r="Q118" s="225">
        <v>47.05</v>
      </c>
      <c r="R118" s="225">
        <v>183.82</v>
      </c>
      <c r="S118" s="226">
        <v>108</v>
      </c>
      <c r="T118" s="226">
        <v>1</v>
      </c>
      <c r="U118" s="226">
        <v>7</v>
      </c>
      <c r="V118" s="226">
        <v>99</v>
      </c>
      <c r="W118" s="18">
        <f t="shared" si="39"/>
        <v>115</v>
      </c>
      <c r="X118" s="84">
        <f t="shared" si="40"/>
        <v>7.0280852293256851E-3</v>
      </c>
      <c r="Y118" s="85">
        <f t="shared" si="41"/>
        <v>3.7062891700166185E-4</v>
      </c>
      <c r="Z118" s="86">
        <v>10764</v>
      </c>
      <c r="AA118" s="77">
        <f t="shared" si="36"/>
        <v>0</v>
      </c>
      <c r="AB118" s="77">
        <f t="shared" si="21"/>
        <v>0</v>
      </c>
      <c r="AC118" s="161">
        <f t="shared" si="22"/>
        <v>0</v>
      </c>
      <c r="AD118" s="161">
        <f t="shared" si="37"/>
        <v>0</v>
      </c>
      <c r="AE118" s="161">
        <f t="shared" si="38"/>
        <v>0</v>
      </c>
      <c r="AF118" s="230">
        <f t="shared" si="42"/>
        <v>8.92566824124362E-2</v>
      </c>
      <c r="AG118" s="230">
        <f t="shared" si="42"/>
        <v>0.33067141003977346</v>
      </c>
      <c r="AH118" s="230">
        <f t="shared" si="42"/>
        <v>1.2919026268546474</v>
      </c>
      <c r="AJ118" s="390"/>
    </row>
    <row r="119" spans="1:36" s="5" customFormat="1" x14ac:dyDescent="1.25">
      <c r="A119" s="83">
        <v>49</v>
      </c>
      <c r="B119" s="68">
        <v>10771</v>
      </c>
      <c r="C119" s="83">
        <v>49</v>
      </c>
      <c r="D119" s="16">
        <v>113</v>
      </c>
      <c r="E119" s="68" t="s">
        <v>525</v>
      </c>
      <c r="F119" s="10" t="s">
        <v>35</v>
      </c>
      <c r="G119" s="10" t="s">
        <v>229</v>
      </c>
      <c r="H119" s="11" t="s">
        <v>24</v>
      </c>
      <c r="I119" s="12">
        <v>189398.97521800001</v>
      </c>
      <c r="J119" s="12">
        <v>174807.125902</v>
      </c>
      <c r="K119" s="12" t="s">
        <v>75</v>
      </c>
      <c r="L119" s="181">
        <v>121.33333333333333</v>
      </c>
      <c r="M119" s="54">
        <v>6247</v>
      </c>
      <c r="N119" s="54">
        <v>50000</v>
      </c>
      <c r="O119" s="54">
        <v>27982571</v>
      </c>
      <c r="P119" s="214">
        <v>6.17</v>
      </c>
      <c r="Q119" s="214">
        <v>35.08</v>
      </c>
      <c r="R119" s="214">
        <v>126.67</v>
      </c>
      <c r="S119" s="53">
        <v>104</v>
      </c>
      <c r="T119" s="53">
        <v>44</v>
      </c>
      <c r="U119" s="53">
        <v>3</v>
      </c>
      <c r="V119" s="53">
        <v>56</v>
      </c>
      <c r="W119" s="12">
        <f t="shared" si="39"/>
        <v>107</v>
      </c>
      <c r="X119" s="84">
        <f t="shared" si="40"/>
        <v>7.4841036051154761E-2</v>
      </c>
      <c r="Y119" s="85">
        <f t="shared" si="41"/>
        <v>3.9467723048064382E-3</v>
      </c>
      <c r="Z119" s="86">
        <v>10771</v>
      </c>
      <c r="AA119" s="77">
        <f t="shared" si="36"/>
        <v>0</v>
      </c>
      <c r="AB119" s="77">
        <f t="shared" si="21"/>
        <v>0</v>
      </c>
      <c r="AC119" s="161">
        <f t="shared" si="22"/>
        <v>0</v>
      </c>
      <c r="AD119" s="161">
        <f t="shared" si="37"/>
        <v>0</v>
      </c>
      <c r="AE119" s="161">
        <f t="shared" si="38"/>
        <v>0</v>
      </c>
      <c r="AF119" s="230">
        <f t="shared" si="42"/>
        <v>1.0494754373536927E-2</v>
      </c>
      <c r="AG119" s="230">
        <f t="shared" si="42"/>
        <v>5.9668716924420648E-2</v>
      </c>
      <c r="AH119" s="230">
        <f t="shared" si="42"/>
        <v>0.21545713719544937</v>
      </c>
      <c r="AJ119" s="390"/>
    </row>
    <row r="120" spans="1:36" s="8" customFormat="1" x14ac:dyDescent="1.25">
      <c r="A120" s="224">
        <v>51</v>
      </c>
      <c r="B120" s="68">
        <v>10781</v>
      </c>
      <c r="C120" s="224">
        <v>51</v>
      </c>
      <c r="D120" s="19">
        <v>114</v>
      </c>
      <c r="E120" s="69" t="s">
        <v>526</v>
      </c>
      <c r="F120" s="20" t="s">
        <v>37</v>
      </c>
      <c r="G120" s="20" t="s">
        <v>229</v>
      </c>
      <c r="H120" s="21" t="s">
        <v>24</v>
      </c>
      <c r="I120" s="18">
        <v>201594.75006200001</v>
      </c>
      <c r="J120" s="18">
        <v>2876994.8205180001</v>
      </c>
      <c r="K120" s="18" t="s">
        <v>129</v>
      </c>
      <c r="L120" s="182">
        <v>117.6</v>
      </c>
      <c r="M120" s="56">
        <v>85722</v>
      </c>
      <c r="N120" s="55">
        <v>200000</v>
      </c>
      <c r="O120" s="56">
        <v>33561919</v>
      </c>
      <c r="P120" s="225">
        <v>9.4700000000000006</v>
      </c>
      <c r="Q120" s="225">
        <v>50.4</v>
      </c>
      <c r="R120" s="225">
        <v>274.44</v>
      </c>
      <c r="S120" s="226">
        <v>1199</v>
      </c>
      <c r="T120" s="226">
        <v>60</v>
      </c>
      <c r="U120" s="226">
        <v>4</v>
      </c>
      <c r="V120" s="226">
        <v>40</v>
      </c>
      <c r="W120" s="18">
        <f t="shared" si="39"/>
        <v>1203</v>
      </c>
      <c r="X120" s="84">
        <f t="shared" si="40"/>
        <v>1.679648136640534</v>
      </c>
      <c r="Y120" s="85">
        <f t="shared" si="41"/>
        <v>8.8576923801288218E-2</v>
      </c>
      <c r="Z120" s="86">
        <v>10781</v>
      </c>
      <c r="AA120" s="77">
        <f t="shared" si="36"/>
        <v>0</v>
      </c>
      <c r="AB120" s="77">
        <f t="shared" si="21"/>
        <v>0</v>
      </c>
      <c r="AC120" s="161">
        <f t="shared" si="22"/>
        <v>0</v>
      </c>
      <c r="AD120" s="161">
        <f t="shared" si="37"/>
        <v>0</v>
      </c>
      <c r="AE120" s="161">
        <f t="shared" si="38"/>
        <v>0</v>
      </c>
      <c r="AF120" s="230">
        <f t="shared" si="42"/>
        <v>0.26510446423309764</v>
      </c>
      <c r="AG120" s="230">
        <f t="shared" si="42"/>
        <v>1.4109044347780486</v>
      </c>
      <c r="AH120" s="230">
        <f t="shared" si="42"/>
        <v>7.6827105769938031</v>
      </c>
      <c r="AJ120" s="390"/>
    </row>
    <row r="121" spans="1:36" s="5" customFormat="1" x14ac:dyDescent="1.25">
      <c r="A121" s="83">
        <v>43</v>
      </c>
      <c r="B121" s="68">
        <v>10789</v>
      </c>
      <c r="C121" s="83">
        <v>43</v>
      </c>
      <c r="D121" s="16">
        <v>115</v>
      </c>
      <c r="E121" s="68" t="s">
        <v>527</v>
      </c>
      <c r="F121" s="10" t="s">
        <v>153</v>
      </c>
      <c r="G121" s="10" t="s">
        <v>229</v>
      </c>
      <c r="H121" s="11" t="s">
        <v>24</v>
      </c>
      <c r="I121" s="12">
        <v>542000.91599999997</v>
      </c>
      <c r="J121" s="12">
        <v>1433785.5007839999</v>
      </c>
      <c r="K121" s="12" t="s">
        <v>131</v>
      </c>
      <c r="L121" s="181">
        <v>116.3</v>
      </c>
      <c r="M121" s="54">
        <v>36967</v>
      </c>
      <c r="N121" s="54">
        <v>200000</v>
      </c>
      <c r="O121" s="54">
        <v>38785552</v>
      </c>
      <c r="P121" s="214">
        <v>6.17</v>
      </c>
      <c r="Q121" s="214">
        <v>34.1</v>
      </c>
      <c r="R121" s="214">
        <v>158.62</v>
      </c>
      <c r="S121" s="53">
        <v>192</v>
      </c>
      <c r="T121" s="53">
        <v>68</v>
      </c>
      <c r="U121" s="53">
        <v>6</v>
      </c>
      <c r="V121" s="53">
        <v>32</v>
      </c>
      <c r="W121" s="12">
        <f t="shared" si="39"/>
        <v>198</v>
      </c>
      <c r="X121" s="84">
        <f t="shared" si="40"/>
        <v>0.94868291428038931</v>
      </c>
      <c r="Y121" s="85">
        <f t="shared" si="41"/>
        <v>5.002917716913579E-2</v>
      </c>
      <c r="Z121" s="86">
        <v>10789</v>
      </c>
      <c r="AA121" s="77">
        <f t="shared" si="36"/>
        <v>0</v>
      </c>
      <c r="AB121" s="77">
        <f t="shared" si="21"/>
        <v>0</v>
      </c>
      <c r="AC121" s="161">
        <f t="shared" si="22"/>
        <v>0</v>
      </c>
      <c r="AD121" s="161">
        <f t="shared" si="37"/>
        <v>0</v>
      </c>
      <c r="AE121" s="161">
        <f t="shared" si="38"/>
        <v>0</v>
      </c>
      <c r="AF121" s="230">
        <f t="shared" si="42"/>
        <v>8.6079023251617676E-2</v>
      </c>
      <c r="AG121" s="230">
        <f t="shared" si="42"/>
        <v>0.47573657907295996</v>
      </c>
      <c r="AH121" s="230">
        <f t="shared" si="42"/>
        <v>2.2129424097522845</v>
      </c>
      <c r="AJ121" s="390"/>
    </row>
    <row r="122" spans="1:36" s="8" customFormat="1" x14ac:dyDescent="1.25">
      <c r="A122" s="224">
        <v>54</v>
      </c>
      <c r="B122" s="68">
        <v>10787</v>
      </c>
      <c r="C122" s="224">
        <v>54</v>
      </c>
      <c r="D122" s="19">
        <v>116</v>
      </c>
      <c r="E122" s="69" t="s">
        <v>528</v>
      </c>
      <c r="F122" s="20" t="s">
        <v>295</v>
      </c>
      <c r="G122" s="20" t="s">
        <v>229</v>
      </c>
      <c r="H122" s="21" t="s">
        <v>24</v>
      </c>
      <c r="I122" s="18">
        <v>168566.09376799999</v>
      </c>
      <c r="J122" s="18">
        <v>787351.47187200002</v>
      </c>
      <c r="K122" s="18" t="s">
        <v>132</v>
      </c>
      <c r="L122" s="182">
        <v>114.36666666666666</v>
      </c>
      <c r="M122" s="56">
        <v>21882</v>
      </c>
      <c r="N122" s="55">
        <v>50000</v>
      </c>
      <c r="O122" s="56">
        <v>35981696</v>
      </c>
      <c r="P122" s="225">
        <v>9.9700000000000006</v>
      </c>
      <c r="Q122" s="225">
        <v>45.98</v>
      </c>
      <c r="R122" s="225">
        <v>234.99</v>
      </c>
      <c r="S122" s="226">
        <v>181</v>
      </c>
      <c r="T122" s="226">
        <v>22</v>
      </c>
      <c r="U122" s="226">
        <v>8</v>
      </c>
      <c r="V122" s="226">
        <v>78</v>
      </c>
      <c r="W122" s="18">
        <f t="shared" si="39"/>
        <v>189</v>
      </c>
      <c r="X122" s="84">
        <f t="shared" si="40"/>
        <v>0.16854633238560648</v>
      </c>
      <c r="Y122" s="85">
        <f t="shared" si="41"/>
        <v>8.8883590050988903E-3</v>
      </c>
      <c r="Z122" s="86">
        <v>10787</v>
      </c>
      <c r="AA122" s="77">
        <f t="shared" si="36"/>
        <v>0</v>
      </c>
      <c r="AB122" s="77">
        <f t="shared" si="21"/>
        <v>0</v>
      </c>
      <c r="AC122" s="161">
        <f t="shared" si="22"/>
        <v>0</v>
      </c>
      <c r="AD122" s="161">
        <f t="shared" si="37"/>
        <v>0</v>
      </c>
      <c r="AE122" s="161">
        <f t="shared" si="38"/>
        <v>0</v>
      </c>
      <c r="AF122" s="230">
        <f t="shared" si="42"/>
        <v>7.6382133358386214E-2</v>
      </c>
      <c r="AG122" s="230">
        <f t="shared" si="42"/>
        <v>0.35226183468591754</v>
      </c>
      <c r="AH122" s="230">
        <f t="shared" si="42"/>
        <v>1.800304665786076</v>
      </c>
      <c r="AJ122" s="390"/>
    </row>
    <row r="123" spans="1:36" s="5" customFormat="1" x14ac:dyDescent="1.25">
      <c r="A123" s="83">
        <v>46</v>
      </c>
      <c r="B123" s="68">
        <v>10801</v>
      </c>
      <c r="C123" s="83">
        <v>46</v>
      </c>
      <c r="D123" s="16">
        <v>117</v>
      </c>
      <c r="E123" s="68" t="s">
        <v>529</v>
      </c>
      <c r="F123" s="10" t="s">
        <v>38</v>
      </c>
      <c r="G123" s="10" t="s">
        <v>229</v>
      </c>
      <c r="H123" s="11" t="s">
        <v>24</v>
      </c>
      <c r="I123" s="12">
        <v>118367.47749</v>
      </c>
      <c r="J123" s="12">
        <v>291788.74998399999</v>
      </c>
      <c r="K123" s="12" t="s">
        <v>133</v>
      </c>
      <c r="L123" s="181">
        <v>112.73333333333333</v>
      </c>
      <c r="M123" s="54">
        <v>12437</v>
      </c>
      <c r="N123" s="54">
        <v>100000</v>
      </c>
      <c r="O123" s="54">
        <v>23461345</v>
      </c>
      <c r="P123" s="214">
        <v>10.87</v>
      </c>
      <c r="Q123" s="214">
        <v>48.58</v>
      </c>
      <c r="R123" s="214">
        <v>142.03</v>
      </c>
      <c r="S123" s="53">
        <v>191</v>
      </c>
      <c r="T123" s="53">
        <v>30</v>
      </c>
      <c r="U123" s="53">
        <v>5</v>
      </c>
      <c r="V123" s="53">
        <v>70</v>
      </c>
      <c r="W123" s="12">
        <f t="shared" si="39"/>
        <v>196</v>
      </c>
      <c r="X123" s="84">
        <f t="shared" si="40"/>
        <v>8.5176105759386431E-2</v>
      </c>
      <c r="Y123" s="85">
        <f t="shared" si="41"/>
        <v>4.4917963857773659E-3</v>
      </c>
      <c r="Z123" s="86">
        <v>10801</v>
      </c>
      <c r="AA123" s="77">
        <f t="shared" si="36"/>
        <v>0</v>
      </c>
      <c r="AB123" s="77">
        <f t="shared" si="21"/>
        <v>0</v>
      </c>
      <c r="AC123" s="161">
        <f t="shared" si="22"/>
        <v>0</v>
      </c>
      <c r="AD123" s="161">
        <f t="shared" si="37"/>
        <v>0</v>
      </c>
      <c r="AE123" s="161">
        <f t="shared" si="38"/>
        <v>0</v>
      </c>
      <c r="AF123" s="230">
        <f t="shared" si="42"/>
        <v>3.0862142320151012E-2</v>
      </c>
      <c r="AG123" s="230">
        <f t="shared" si="42"/>
        <v>0.13792850725969974</v>
      </c>
      <c r="AH123" s="230">
        <f t="shared" si="42"/>
        <v>0.40325207670018842</v>
      </c>
      <c r="AJ123" s="390"/>
    </row>
    <row r="124" spans="1:36" s="8" customFormat="1" x14ac:dyDescent="1.25">
      <c r="A124" s="224">
        <v>61</v>
      </c>
      <c r="B124" s="68">
        <v>10825</v>
      </c>
      <c r="C124" s="224">
        <v>61</v>
      </c>
      <c r="D124" s="19">
        <v>118</v>
      </c>
      <c r="E124" s="69" t="s">
        <v>530</v>
      </c>
      <c r="F124" s="20" t="s">
        <v>71</v>
      </c>
      <c r="G124" s="20" t="s">
        <v>229</v>
      </c>
      <c r="H124" s="21" t="s">
        <v>24</v>
      </c>
      <c r="I124" s="18">
        <v>84902.890612999996</v>
      </c>
      <c r="J124" s="18">
        <v>137914.406387</v>
      </c>
      <c r="K124" s="18" t="s">
        <v>134</v>
      </c>
      <c r="L124" s="182">
        <v>110.66666666666667</v>
      </c>
      <c r="M124" s="56">
        <v>5087</v>
      </c>
      <c r="N124" s="55">
        <v>150000</v>
      </c>
      <c r="O124" s="56">
        <v>27111147</v>
      </c>
      <c r="P124" s="225">
        <v>7.01</v>
      </c>
      <c r="Q124" s="225">
        <v>35.119999999999997</v>
      </c>
      <c r="R124" s="225">
        <v>139.87</v>
      </c>
      <c r="S124" s="226">
        <v>44</v>
      </c>
      <c r="T124" s="226">
        <v>24</v>
      </c>
      <c r="U124" s="226">
        <v>5</v>
      </c>
      <c r="V124" s="226">
        <v>76</v>
      </c>
      <c r="W124" s="18">
        <f t="shared" si="39"/>
        <v>49</v>
      </c>
      <c r="X124" s="84">
        <f t="shared" si="40"/>
        <v>3.2206895063106436E-2</v>
      </c>
      <c r="Y124" s="85">
        <f t="shared" si="41"/>
        <v>1.6984436368838109E-3</v>
      </c>
      <c r="Z124" s="86">
        <v>10825</v>
      </c>
      <c r="AA124" s="77">
        <f t="shared" si="36"/>
        <v>0</v>
      </c>
      <c r="AB124" s="77">
        <f t="shared" si="21"/>
        <v>0</v>
      </c>
      <c r="AC124" s="161">
        <f t="shared" si="22"/>
        <v>0</v>
      </c>
      <c r="AD124" s="161">
        <f t="shared" si="37"/>
        <v>0</v>
      </c>
      <c r="AE124" s="161">
        <f t="shared" si="38"/>
        <v>0</v>
      </c>
      <c r="AF124" s="230">
        <f t="shared" si="42"/>
        <v>9.407097266349005E-3</v>
      </c>
      <c r="AG124" s="230">
        <f t="shared" si="42"/>
        <v>4.7129423109012414E-2</v>
      </c>
      <c r="AH124" s="230">
        <f t="shared" si="42"/>
        <v>0.18769910051986241</v>
      </c>
      <c r="AJ124" s="390"/>
    </row>
    <row r="125" spans="1:36" s="5" customFormat="1" x14ac:dyDescent="1.25">
      <c r="A125" s="83">
        <v>38</v>
      </c>
      <c r="B125" s="68">
        <v>10830</v>
      </c>
      <c r="C125" s="83">
        <v>38</v>
      </c>
      <c r="D125" s="16">
        <v>119</v>
      </c>
      <c r="E125" s="68" t="s">
        <v>531</v>
      </c>
      <c r="F125" s="10" t="s">
        <v>395</v>
      </c>
      <c r="G125" s="10" t="s">
        <v>229</v>
      </c>
      <c r="H125" s="11" t="s">
        <v>24</v>
      </c>
      <c r="I125" s="12">
        <v>149992.75738200001</v>
      </c>
      <c r="J125" s="12">
        <v>485104.52480100002</v>
      </c>
      <c r="K125" s="12" t="s">
        <v>135</v>
      </c>
      <c r="L125" s="181">
        <v>109.83333333333333</v>
      </c>
      <c r="M125" s="54">
        <v>15625</v>
      </c>
      <c r="N125" s="54">
        <v>100000</v>
      </c>
      <c r="O125" s="54">
        <v>31046689</v>
      </c>
      <c r="P125" s="214">
        <v>9.19</v>
      </c>
      <c r="Q125" s="214">
        <v>45.55</v>
      </c>
      <c r="R125" s="214">
        <v>170.18</v>
      </c>
      <c r="S125" s="53">
        <v>500</v>
      </c>
      <c r="T125" s="53">
        <v>88</v>
      </c>
      <c r="U125" s="53">
        <v>4</v>
      </c>
      <c r="V125" s="53">
        <v>12</v>
      </c>
      <c r="W125" s="12">
        <f t="shared" si="39"/>
        <v>504</v>
      </c>
      <c r="X125" s="84">
        <f t="shared" si="40"/>
        <v>0.41538038042640862</v>
      </c>
      <c r="Y125" s="85">
        <f t="shared" si="41"/>
        <v>2.1905252357895661E-2</v>
      </c>
      <c r="Z125" s="86">
        <v>10830</v>
      </c>
      <c r="AA125" s="77">
        <f t="shared" si="36"/>
        <v>0</v>
      </c>
      <c r="AB125" s="77">
        <f t="shared" si="21"/>
        <v>0</v>
      </c>
      <c r="AC125" s="161">
        <f t="shared" si="22"/>
        <v>0</v>
      </c>
      <c r="AD125" s="161">
        <f t="shared" si="37"/>
        <v>0</v>
      </c>
      <c r="AE125" s="161">
        <f t="shared" si="38"/>
        <v>0</v>
      </c>
      <c r="AF125" s="230">
        <f t="shared" si="42"/>
        <v>4.3378928364985171E-2</v>
      </c>
      <c r="AG125" s="230">
        <f t="shared" si="42"/>
        <v>0.21500654918662401</v>
      </c>
      <c r="AH125" s="230">
        <f t="shared" si="42"/>
        <v>0.80328901296552524</v>
      </c>
      <c r="AJ125" s="390"/>
    </row>
    <row r="126" spans="1:36" s="8" customFormat="1" x14ac:dyDescent="1.25">
      <c r="A126" s="224">
        <v>18</v>
      </c>
      <c r="B126" s="68">
        <v>10835</v>
      </c>
      <c r="C126" s="224">
        <v>18</v>
      </c>
      <c r="D126" s="19">
        <v>120</v>
      </c>
      <c r="E126" s="69" t="s">
        <v>532</v>
      </c>
      <c r="F126" s="20" t="s">
        <v>15</v>
      </c>
      <c r="G126" s="20" t="s">
        <v>229</v>
      </c>
      <c r="H126" s="21"/>
      <c r="I126" s="18">
        <v>172337.00752399999</v>
      </c>
      <c r="J126" s="18">
        <v>420798.53274699999</v>
      </c>
      <c r="K126" s="18" t="s">
        <v>115</v>
      </c>
      <c r="L126" s="182">
        <v>109.23333333333333</v>
      </c>
      <c r="M126" s="56">
        <v>34625</v>
      </c>
      <c r="N126" s="55">
        <v>500000</v>
      </c>
      <c r="O126" s="56">
        <v>12153026</v>
      </c>
      <c r="P126" s="225">
        <v>7.17</v>
      </c>
      <c r="Q126" s="225">
        <v>44.32</v>
      </c>
      <c r="R126" s="225">
        <v>139.83000000000001</v>
      </c>
      <c r="S126" s="226">
        <v>17</v>
      </c>
      <c r="T126" s="226">
        <v>5</v>
      </c>
      <c r="U126" s="226">
        <v>4</v>
      </c>
      <c r="V126" s="226">
        <v>95</v>
      </c>
      <c r="W126" s="18">
        <f t="shared" si="39"/>
        <v>21</v>
      </c>
      <c r="X126" s="84">
        <f t="shared" si="40"/>
        <v>2.0472562387811085E-2</v>
      </c>
      <c r="Y126" s="85">
        <f t="shared" si="41"/>
        <v>1.0796288574279837E-3</v>
      </c>
      <c r="Z126" s="86">
        <v>10835</v>
      </c>
      <c r="AA126" s="77">
        <f t="shared" si="36"/>
        <v>0</v>
      </c>
      <c r="AB126" s="77">
        <f t="shared" si="21"/>
        <v>0</v>
      </c>
      <c r="AC126" s="161">
        <f t="shared" si="22"/>
        <v>0</v>
      </c>
      <c r="AD126" s="161">
        <f t="shared" si="37"/>
        <v>0</v>
      </c>
      <c r="AE126" s="161">
        <f t="shared" si="38"/>
        <v>0</v>
      </c>
      <c r="AF126" s="230">
        <f t="shared" si="42"/>
        <v>2.9357654464121096E-2</v>
      </c>
      <c r="AG126" s="230">
        <f t="shared" si="42"/>
        <v>0.18146879300555746</v>
      </c>
      <c r="AH126" s="230">
        <f t="shared" si="42"/>
        <v>0.57253567973752484</v>
      </c>
      <c r="AJ126" s="390"/>
    </row>
    <row r="127" spans="1:36" s="5" customFormat="1" x14ac:dyDescent="1.25">
      <c r="A127" s="83">
        <v>4</v>
      </c>
      <c r="B127" s="68">
        <v>10843</v>
      </c>
      <c r="C127" s="83">
        <v>4</v>
      </c>
      <c r="D127" s="16">
        <v>121</v>
      </c>
      <c r="E127" s="68" t="s">
        <v>533</v>
      </c>
      <c r="F127" s="10" t="s">
        <v>19</v>
      </c>
      <c r="G127" s="10" t="s">
        <v>229</v>
      </c>
      <c r="H127" s="11" t="s">
        <v>24</v>
      </c>
      <c r="I127" s="12">
        <v>220403.650876</v>
      </c>
      <c r="J127" s="12">
        <v>744959.24018199998</v>
      </c>
      <c r="K127" s="12" t="s">
        <v>136</v>
      </c>
      <c r="L127" s="181">
        <v>108.13333333333334</v>
      </c>
      <c r="M127" s="54">
        <v>65540</v>
      </c>
      <c r="N127" s="54">
        <v>100000</v>
      </c>
      <c r="O127" s="54">
        <v>11366482</v>
      </c>
      <c r="P127" s="214">
        <v>9.2100000000000009</v>
      </c>
      <c r="Q127" s="214">
        <v>42.58</v>
      </c>
      <c r="R127" s="214">
        <v>215.34</v>
      </c>
      <c r="S127" s="53">
        <v>470</v>
      </c>
      <c r="T127" s="53">
        <v>33</v>
      </c>
      <c r="U127" s="53">
        <v>8</v>
      </c>
      <c r="V127" s="53">
        <v>67</v>
      </c>
      <c r="W127" s="12">
        <f t="shared" si="39"/>
        <v>478</v>
      </c>
      <c r="X127" s="84">
        <f t="shared" si="40"/>
        <v>0.23920730231997953</v>
      </c>
      <c r="Y127" s="85">
        <f t="shared" si="41"/>
        <v>1.2614693832654246E-2</v>
      </c>
      <c r="Z127" s="86">
        <v>10843</v>
      </c>
      <c r="AA127" s="77">
        <f t="shared" si="36"/>
        <v>0</v>
      </c>
      <c r="AB127" s="77">
        <f t="shared" si="21"/>
        <v>0</v>
      </c>
      <c r="AC127" s="161">
        <f t="shared" si="22"/>
        <v>0</v>
      </c>
      <c r="AD127" s="161">
        <f t="shared" si="37"/>
        <v>0</v>
      </c>
      <c r="AE127" s="161">
        <f t="shared" si="38"/>
        <v>0</v>
      </c>
      <c r="AF127" s="230">
        <f t="shared" si="42"/>
        <v>6.6760583465667017E-2</v>
      </c>
      <c r="AG127" s="230">
        <f t="shared" si="42"/>
        <v>0.30864990705408263</v>
      </c>
      <c r="AH127" s="230">
        <f t="shared" si="42"/>
        <v>1.5609363782298298</v>
      </c>
      <c r="AJ127" s="390"/>
    </row>
    <row r="128" spans="1:36" s="8" customFormat="1" x14ac:dyDescent="1.25">
      <c r="A128" s="224">
        <v>9</v>
      </c>
      <c r="B128" s="68">
        <v>10851</v>
      </c>
      <c r="C128" s="224">
        <v>9</v>
      </c>
      <c r="D128" s="19">
        <v>122</v>
      </c>
      <c r="E128" s="69" t="s">
        <v>534</v>
      </c>
      <c r="F128" s="20" t="s">
        <v>291</v>
      </c>
      <c r="G128" s="20" t="s">
        <v>229</v>
      </c>
      <c r="H128" s="21" t="s">
        <v>22</v>
      </c>
      <c r="I128" s="18">
        <v>1372462.966948</v>
      </c>
      <c r="J128" s="18">
        <v>12571043.928719999</v>
      </c>
      <c r="K128" s="18" t="s">
        <v>110</v>
      </c>
      <c r="L128" s="182">
        <v>108.03333333333333</v>
      </c>
      <c r="M128" s="56">
        <v>46678712</v>
      </c>
      <c r="N128" s="55">
        <v>300000000</v>
      </c>
      <c r="O128" s="56">
        <v>269310</v>
      </c>
      <c r="P128" s="225">
        <v>6.56</v>
      </c>
      <c r="Q128" s="225">
        <v>38.630000000000003</v>
      </c>
      <c r="R128" s="225">
        <v>157.33000000000001</v>
      </c>
      <c r="S128" s="226">
        <v>6020</v>
      </c>
      <c r="T128" s="226">
        <v>70</v>
      </c>
      <c r="U128" s="226">
        <v>11</v>
      </c>
      <c r="V128" s="226">
        <v>30</v>
      </c>
      <c r="W128" s="18">
        <f t="shared" si="39"/>
        <v>6031</v>
      </c>
      <c r="X128" s="84">
        <f t="shared" si="40"/>
        <v>8.5624365466007255</v>
      </c>
      <c r="Y128" s="85">
        <f t="shared" si="41"/>
        <v>0.45154355426998127</v>
      </c>
      <c r="Z128" s="86">
        <v>10851</v>
      </c>
      <c r="AA128" s="77">
        <f t="shared" si="36"/>
        <v>0</v>
      </c>
      <c r="AB128" s="77">
        <f t="shared" si="21"/>
        <v>0</v>
      </c>
      <c r="AC128" s="161">
        <f t="shared" si="22"/>
        <v>0</v>
      </c>
      <c r="AD128" s="161">
        <f t="shared" si="37"/>
        <v>0</v>
      </c>
      <c r="AE128" s="161">
        <f t="shared" si="38"/>
        <v>0</v>
      </c>
      <c r="AF128" s="230">
        <f t="shared" si="42"/>
        <v>0.8024226249385823</v>
      </c>
      <c r="AG128" s="230">
        <f t="shared" si="42"/>
        <v>4.7252417685026584</v>
      </c>
      <c r="AH128" s="230">
        <f t="shared" si="42"/>
        <v>19.244687741095603</v>
      </c>
      <c r="AJ128" s="390"/>
    </row>
    <row r="129" spans="1:36" s="5" customFormat="1" x14ac:dyDescent="1.25">
      <c r="A129" s="83">
        <v>8</v>
      </c>
      <c r="B129" s="68">
        <v>10855</v>
      </c>
      <c r="C129" s="83">
        <v>8</v>
      </c>
      <c r="D129" s="16">
        <v>123</v>
      </c>
      <c r="E129" s="68" t="s">
        <v>535</v>
      </c>
      <c r="F129" s="10" t="s">
        <v>27</v>
      </c>
      <c r="G129" s="10" t="s">
        <v>229</v>
      </c>
      <c r="H129" s="11" t="s">
        <v>22</v>
      </c>
      <c r="I129" s="12">
        <v>370078.342022</v>
      </c>
      <c r="J129" s="12">
        <v>1192464.950674</v>
      </c>
      <c r="K129" s="12" t="s">
        <v>109</v>
      </c>
      <c r="L129" s="181">
        <v>107.6</v>
      </c>
      <c r="M129" s="54">
        <v>121208</v>
      </c>
      <c r="N129" s="54">
        <v>1500000</v>
      </c>
      <c r="O129" s="54">
        <v>9838170</v>
      </c>
      <c r="P129" s="214">
        <v>11.27</v>
      </c>
      <c r="Q129" s="214">
        <v>50.18</v>
      </c>
      <c r="R129" s="214">
        <v>198.74</v>
      </c>
      <c r="S129" s="53">
        <v>901</v>
      </c>
      <c r="T129" s="53">
        <v>17</v>
      </c>
      <c r="U129" s="53">
        <v>4</v>
      </c>
      <c r="V129" s="53">
        <v>83</v>
      </c>
      <c r="W129" s="12">
        <f t="shared" si="39"/>
        <v>905</v>
      </c>
      <c r="X129" s="84">
        <f t="shared" si="40"/>
        <v>0.19725250463964925</v>
      </c>
      <c r="Y129" s="85">
        <f t="shared" si="41"/>
        <v>1.0402190608817193E-2</v>
      </c>
      <c r="Z129" s="86">
        <v>10855</v>
      </c>
      <c r="AA129" s="77">
        <f t="shared" si="36"/>
        <v>0</v>
      </c>
      <c r="AB129" s="77">
        <f t="shared" si="21"/>
        <v>0</v>
      </c>
      <c r="AC129" s="161">
        <f t="shared" si="22"/>
        <v>0</v>
      </c>
      <c r="AD129" s="161">
        <f t="shared" si="37"/>
        <v>0</v>
      </c>
      <c r="AE129" s="161">
        <f t="shared" si="38"/>
        <v>0</v>
      </c>
      <c r="AF129" s="230">
        <f t="shared" si="42"/>
        <v>0.13076680748757921</v>
      </c>
      <c r="AG129" s="230">
        <f t="shared" si="42"/>
        <v>0.58224298134221164</v>
      </c>
      <c r="AH129" s="230">
        <f t="shared" si="42"/>
        <v>2.3059978101225815</v>
      </c>
      <c r="AJ129" s="390"/>
    </row>
    <row r="130" spans="1:36" s="8" customFormat="1" x14ac:dyDescent="1.25">
      <c r="A130" s="224">
        <v>64</v>
      </c>
      <c r="B130" s="68">
        <v>10864</v>
      </c>
      <c r="C130" s="224">
        <v>64</v>
      </c>
      <c r="D130" s="19">
        <v>124</v>
      </c>
      <c r="E130" s="69" t="s">
        <v>536</v>
      </c>
      <c r="F130" s="20" t="s">
        <v>173</v>
      </c>
      <c r="G130" s="20" t="s">
        <v>229</v>
      </c>
      <c r="H130" s="21" t="s">
        <v>24</v>
      </c>
      <c r="I130" s="18">
        <v>90714.425948000004</v>
      </c>
      <c r="J130" s="18">
        <v>228688.45160199999</v>
      </c>
      <c r="K130" s="18" t="s">
        <v>137</v>
      </c>
      <c r="L130" s="182">
        <v>107.23333333333333</v>
      </c>
      <c r="M130" s="56">
        <v>10413</v>
      </c>
      <c r="N130" s="55">
        <v>50000</v>
      </c>
      <c r="O130" s="56">
        <v>21961821</v>
      </c>
      <c r="P130" s="225">
        <v>8</v>
      </c>
      <c r="Q130" s="225">
        <v>50.79</v>
      </c>
      <c r="R130" s="225">
        <v>179.38</v>
      </c>
      <c r="S130" s="226">
        <v>146</v>
      </c>
      <c r="T130" s="226">
        <v>43</v>
      </c>
      <c r="U130" s="226">
        <v>5</v>
      </c>
      <c r="V130" s="226">
        <v>57</v>
      </c>
      <c r="W130" s="18">
        <f t="shared" si="39"/>
        <v>151</v>
      </c>
      <c r="X130" s="84">
        <f t="shared" si="40"/>
        <v>9.5684297269722968E-2</v>
      </c>
      <c r="Y130" s="85">
        <f t="shared" si="41"/>
        <v>5.0459501149995372E-3</v>
      </c>
      <c r="Z130" s="86">
        <v>10864</v>
      </c>
      <c r="AA130" s="77">
        <f t="shared" si="36"/>
        <v>0</v>
      </c>
      <c r="AB130" s="77">
        <f t="shared" si="21"/>
        <v>0</v>
      </c>
      <c r="AC130" s="161">
        <f t="shared" si="22"/>
        <v>0</v>
      </c>
      <c r="AD130" s="161">
        <f t="shared" si="37"/>
        <v>0</v>
      </c>
      <c r="AE130" s="161">
        <f t="shared" si="38"/>
        <v>0</v>
      </c>
      <c r="AF130" s="230">
        <f t="shared" si="42"/>
        <v>1.7801729724599622E-2</v>
      </c>
      <c r="AG130" s="230">
        <f t="shared" si="42"/>
        <v>0.11301873158905185</v>
      </c>
      <c r="AH130" s="230">
        <f t="shared" si="42"/>
        <v>0.39915928474983503</v>
      </c>
      <c r="AJ130" s="390"/>
    </row>
    <row r="131" spans="1:36" s="5" customFormat="1" x14ac:dyDescent="1.25">
      <c r="A131" s="83">
        <v>15</v>
      </c>
      <c r="B131" s="68">
        <v>10872</v>
      </c>
      <c r="C131" s="83">
        <v>15</v>
      </c>
      <c r="D131" s="16">
        <v>125</v>
      </c>
      <c r="E131" s="68" t="s">
        <v>537</v>
      </c>
      <c r="F131" s="10" t="s">
        <v>28</v>
      </c>
      <c r="G131" s="10" t="s">
        <v>229</v>
      </c>
      <c r="H131" s="11" t="s">
        <v>22</v>
      </c>
      <c r="I131" s="12">
        <v>116470.978006</v>
      </c>
      <c r="J131" s="12">
        <v>596406.153391</v>
      </c>
      <c r="K131" s="12" t="s">
        <v>112</v>
      </c>
      <c r="L131" s="181">
        <v>105.96666666666667</v>
      </c>
      <c r="M131" s="54">
        <v>49589</v>
      </c>
      <c r="N131" s="54">
        <v>500000</v>
      </c>
      <c r="O131" s="54">
        <v>12026984</v>
      </c>
      <c r="P131" s="214">
        <v>12.94</v>
      </c>
      <c r="Q131" s="214">
        <v>53.47</v>
      </c>
      <c r="R131" s="214">
        <v>192.19</v>
      </c>
      <c r="S131" s="53">
        <v>476</v>
      </c>
      <c r="T131" s="53">
        <v>42</v>
      </c>
      <c r="U131" s="53">
        <v>4</v>
      </c>
      <c r="V131" s="53">
        <v>58</v>
      </c>
      <c r="W131" s="12">
        <f t="shared" si="39"/>
        <v>480</v>
      </c>
      <c r="X131" s="84">
        <f t="shared" si="40"/>
        <v>0.24373583642067315</v>
      </c>
      <c r="Y131" s="85">
        <f t="shared" si="41"/>
        <v>1.2853507909971036E-2</v>
      </c>
      <c r="Z131" s="86">
        <v>10872</v>
      </c>
      <c r="AA131" s="77">
        <f t="shared" si="36"/>
        <v>0</v>
      </c>
      <c r="AB131" s="77">
        <f t="shared" si="21"/>
        <v>0</v>
      </c>
      <c r="AC131" s="161">
        <f t="shared" si="22"/>
        <v>0</v>
      </c>
      <c r="AD131" s="161">
        <f t="shared" si="37"/>
        <v>0</v>
      </c>
      <c r="AE131" s="161">
        <f t="shared" si="38"/>
        <v>0</v>
      </c>
      <c r="AF131" s="230">
        <f t="shared" si="42"/>
        <v>7.5093850554369304E-2</v>
      </c>
      <c r="AG131" s="230">
        <f t="shared" si="42"/>
        <v>0.31029893270031889</v>
      </c>
      <c r="AH131" s="230">
        <f t="shared" si="42"/>
        <v>1.1153235809925994</v>
      </c>
      <c r="AJ131" s="390"/>
    </row>
    <row r="132" spans="1:36" s="8" customFormat="1" x14ac:dyDescent="1.25">
      <c r="A132" s="224">
        <v>12</v>
      </c>
      <c r="B132" s="68">
        <v>10869</v>
      </c>
      <c r="C132" s="224">
        <v>12</v>
      </c>
      <c r="D132" s="19">
        <v>126</v>
      </c>
      <c r="E132" s="69" t="s">
        <v>538</v>
      </c>
      <c r="F132" s="20" t="s">
        <v>43</v>
      </c>
      <c r="G132" s="20" t="s">
        <v>229</v>
      </c>
      <c r="H132" s="21" t="s">
        <v>22</v>
      </c>
      <c r="I132" s="18">
        <v>325322.23883500003</v>
      </c>
      <c r="J132" s="18">
        <v>620930.44273899996</v>
      </c>
      <c r="K132" s="18" t="s">
        <v>111</v>
      </c>
      <c r="L132" s="182">
        <v>106.23333333333333</v>
      </c>
      <c r="M132" s="56">
        <v>52551</v>
      </c>
      <c r="N132" s="55">
        <v>500000</v>
      </c>
      <c r="O132" s="56">
        <v>11815768</v>
      </c>
      <c r="P132" s="225">
        <v>6.2</v>
      </c>
      <c r="Q132" s="225">
        <v>36.24</v>
      </c>
      <c r="R132" s="225">
        <v>111.68</v>
      </c>
      <c r="S132" s="226">
        <v>70</v>
      </c>
      <c r="T132" s="226">
        <v>4</v>
      </c>
      <c r="U132" s="226">
        <v>3</v>
      </c>
      <c r="V132" s="226">
        <v>96</v>
      </c>
      <c r="W132" s="18">
        <f t="shared" si="39"/>
        <v>73</v>
      </c>
      <c r="X132" s="84">
        <f t="shared" si="40"/>
        <v>2.4167455422394818E-2</v>
      </c>
      <c r="Y132" s="85">
        <f t="shared" si="41"/>
        <v>1.274480535966342E-3</v>
      </c>
      <c r="Z132" s="86">
        <v>10869</v>
      </c>
      <c r="AA132" s="77">
        <f t="shared" si="36"/>
        <v>0</v>
      </c>
      <c r="AB132" s="77">
        <f t="shared" si="21"/>
        <v>0</v>
      </c>
      <c r="AC132" s="161">
        <f t="shared" si="22"/>
        <v>0</v>
      </c>
      <c r="AD132" s="161">
        <f t="shared" si="37"/>
        <v>0</v>
      </c>
      <c r="AE132" s="161">
        <f t="shared" si="38"/>
        <v>0</v>
      </c>
      <c r="AF132" s="230">
        <f t="shared" si="42"/>
        <v>3.7459555904711971E-2</v>
      </c>
      <c r="AG132" s="230">
        <f t="shared" si="42"/>
        <v>0.21895714612689707</v>
      </c>
      <c r="AH132" s="230">
        <f t="shared" si="42"/>
        <v>0.67475535539326337</v>
      </c>
      <c r="AJ132" s="390"/>
    </row>
    <row r="133" spans="1:36" s="5" customFormat="1" x14ac:dyDescent="1.25">
      <c r="A133" s="83">
        <v>103</v>
      </c>
      <c r="B133" s="68">
        <v>10896</v>
      </c>
      <c r="C133" s="83">
        <v>103</v>
      </c>
      <c r="D133" s="16">
        <v>127</v>
      </c>
      <c r="E133" s="68" t="s">
        <v>539</v>
      </c>
      <c r="F133" s="10" t="s">
        <v>334</v>
      </c>
      <c r="G133" s="10" t="s">
        <v>229</v>
      </c>
      <c r="H133" s="11" t="s">
        <v>24</v>
      </c>
      <c r="I133" s="12">
        <v>287415.12978999998</v>
      </c>
      <c r="J133" s="12">
        <v>779952.85832</v>
      </c>
      <c r="K133" s="12" t="s">
        <v>138</v>
      </c>
      <c r="L133" s="181">
        <v>104.13333333333334</v>
      </c>
      <c r="M133" s="54">
        <v>39603</v>
      </c>
      <c r="N133" s="54">
        <v>100000</v>
      </c>
      <c r="O133" s="54">
        <v>19694287</v>
      </c>
      <c r="P133" s="214">
        <v>7.35</v>
      </c>
      <c r="Q133" s="214">
        <v>42.95</v>
      </c>
      <c r="R133" s="214">
        <v>157.69999999999999</v>
      </c>
      <c r="S133" s="53">
        <v>136</v>
      </c>
      <c r="T133" s="53">
        <v>6</v>
      </c>
      <c r="U133" s="53">
        <v>11</v>
      </c>
      <c r="V133" s="53">
        <v>94</v>
      </c>
      <c r="W133" s="12">
        <f t="shared" si="39"/>
        <v>147</v>
      </c>
      <c r="X133" s="84">
        <f t="shared" si="40"/>
        <v>4.5535235440874858E-2</v>
      </c>
      <c r="Y133" s="85">
        <f t="shared" si="41"/>
        <v>2.4013190572087562E-3</v>
      </c>
      <c r="Z133" s="86">
        <v>10896</v>
      </c>
      <c r="AA133" s="77">
        <f t="shared" si="36"/>
        <v>0</v>
      </c>
      <c r="AB133" s="77">
        <f t="shared" si="21"/>
        <v>0</v>
      </c>
      <c r="AC133" s="161">
        <f t="shared" si="22"/>
        <v>0</v>
      </c>
      <c r="AD133" s="161">
        <f t="shared" si="37"/>
        <v>0</v>
      </c>
      <c r="AE133" s="161">
        <f t="shared" si="38"/>
        <v>0</v>
      </c>
      <c r="AF133" s="230">
        <f t="shared" si="42"/>
        <v>5.5780663415071707E-2</v>
      </c>
      <c r="AG133" s="230">
        <f t="shared" si="42"/>
        <v>0.32595639369759594</v>
      </c>
      <c r="AH133" s="230">
        <f t="shared" si="42"/>
        <v>1.1968177715043276</v>
      </c>
      <c r="AJ133" s="390"/>
    </row>
    <row r="134" spans="1:36" s="8" customFormat="1" x14ac:dyDescent="1.25">
      <c r="A134" s="224">
        <v>116</v>
      </c>
      <c r="B134" s="68">
        <v>11055</v>
      </c>
      <c r="C134" s="224">
        <v>116</v>
      </c>
      <c r="D134" s="19">
        <v>128</v>
      </c>
      <c r="E134" s="69" t="s">
        <v>540</v>
      </c>
      <c r="F134" s="20" t="s">
        <v>37</v>
      </c>
      <c r="G134" s="20" t="s">
        <v>229</v>
      </c>
      <c r="H134" s="21" t="s">
        <v>24</v>
      </c>
      <c r="I134" s="18">
        <v>172820.990666</v>
      </c>
      <c r="J134" s="18">
        <v>2855481.8418279998</v>
      </c>
      <c r="K134" s="18" t="s">
        <v>139</v>
      </c>
      <c r="L134" s="182">
        <v>94.733333333333334</v>
      </c>
      <c r="M134" s="56">
        <v>104764</v>
      </c>
      <c r="N134" s="55">
        <v>200000</v>
      </c>
      <c r="O134" s="56">
        <v>27256327</v>
      </c>
      <c r="P134" s="225">
        <v>8.8000000000000007</v>
      </c>
      <c r="Q134" s="225">
        <v>48.34</v>
      </c>
      <c r="R134" s="225">
        <v>262.37</v>
      </c>
      <c r="S134" s="226">
        <v>1293</v>
      </c>
      <c r="T134" s="226">
        <v>53</v>
      </c>
      <c r="U134" s="226">
        <v>10</v>
      </c>
      <c r="V134" s="226">
        <v>47</v>
      </c>
      <c r="W134" s="18">
        <f t="shared" si="39"/>
        <v>1303</v>
      </c>
      <c r="X134" s="84">
        <f t="shared" si="40"/>
        <v>1.4725947725817572</v>
      </c>
      <c r="Y134" s="85">
        <f t="shared" si="41"/>
        <v>7.7657880907151575E-2</v>
      </c>
      <c r="Z134" s="86">
        <v>11055</v>
      </c>
      <c r="AA134" s="77">
        <f t="shared" si="36"/>
        <v>0</v>
      </c>
      <c r="AB134" s="77">
        <f t="shared" si="21"/>
        <v>0</v>
      </c>
      <c r="AC134" s="161">
        <f t="shared" si="22"/>
        <v>0</v>
      </c>
      <c r="AD134" s="161">
        <f t="shared" si="37"/>
        <v>0</v>
      </c>
      <c r="AE134" s="161">
        <f t="shared" si="38"/>
        <v>0</v>
      </c>
      <c r="AF134" s="230">
        <f t="shared" si="42"/>
        <v>0.24450630186263142</v>
      </c>
      <c r="AG134" s="230">
        <f t="shared" si="42"/>
        <v>1.343117571822682</v>
      </c>
      <c r="AH134" s="230">
        <f t="shared" si="42"/>
        <v>7.2898998204202954</v>
      </c>
      <c r="AJ134" s="390"/>
    </row>
    <row r="135" spans="1:36" s="5" customFormat="1" x14ac:dyDescent="1.25">
      <c r="A135" s="83">
        <v>119</v>
      </c>
      <c r="B135" s="68">
        <v>11087</v>
      </c>
      <c r="C135" s="83">
        <v>119</v>
      </c>
      <c r="D135" s="16">
        <v>129</v>
      </c>
      <c r="E135" s="68" t="s">
        <v>541</v>
      </c>
      <c r="F135" s="10" t="s">
        <v>47</v>
      </c>
      <c r="G135" s="10" t="s">
        <v>229</v>
      </c>
      <c r="H135" s="11" t="s">
        <v>24</v>
      </c>
      <c r="I135" s="12">
        <v>93313.103910000005</v>
      </c>
      <c r="J135" s="12">
        <v>421247.38339199999</v>
      </c>
      <c r="K135" s="12" t="s">
        <v>140</v>
      </c>
      <c r="L135" s="181">
        <v>91.3</v>
      </c>
      <c r="M135" s="54">
        <v>13024</v>
      </c>
      <c r="N135" s="54">
        <v>500000</v>
      </c>
      <c r="O135" s="54">
        <v>32343933</v>
      </c>
      <c r="P135" s="214">
        <v>10.37</v>
      </c>
      <c r="Q135" s="214">
        <v>49.14</v>
      </c>
      <c r="R135" s="214">
        <v>197.22</v>
      </c>
      <c r="S135" s="53">
        <v>283</v>
      </c>
      <c r="T135" s="53">
        <v>96</v>
      </c>
      <c r="U135" s="53">
        <v>1</v>
      </c>
      <c r="V135" s="53">
        <v>4</v>
      </c>
      <c r="W135" s="12">
        <f t="shared" si="39"/>
        <v>284</v>
      </c>
      <c r="X135" s="84">
        <f t="shared" si="40"/>
        <v>0.39349247487442063</v>
      </c>
      <c r="Y135" s="85">
        <f t="shared" si="41"/>
        <v>2.075098480628455E-2</v>
      </c>
      <c r="Z135" s="86">
        <v>11087</v>
      </c>
      <c r="AA135" s="77">
        <f t="shared" si="36"/>
        <v>0</v>
      </c>
      <c r="AB135" s="77">
        <f t="shared" si="21"/>
        <v>0</v>
      </c>
      <c r="AC135" s="161">
        <f t="shared" si="22"/>
        <v>0</v>
      </c>
      <c r="AD135" s="161">
        <f t="shared" si="37"/>
        <v>0</v>
      </c>
      <c r="AE135" s="161">
        <f t="shared" si="38"/>
        <v>0</v>
      </c>
      <c r="AF135" s="230">
        <f t="shared" si="42"/>
        <v>4.250538504633064E-2</v>
      </c>
      <c r="AG135" s="230">
        <f t="shared" si="42"/>
        <v>0.20141896057634406</v>
      </c>
      <c r="AH135" s="230">
        <f t="shared" si="42"/>
        <v>0.80838110307013789</v>
      </c>
      <c r="AJ135" s="390"/>
    </row>
    <row r="136" spans="1:36" s="8" customFormat="1" x14ac:dyDescent="1.25">
      <c r="A136" s="224">
        <v>122</v>
      </c>
      <c r="B136" s="68">
        <v>11095</v>
      </c>
      <c r="C136" s="224">
        <v>122</v>
      </c>
      <c r="D136" s="19">
        <v>130</v>
      </c>
      <c r="E136" s="69" t="s">
        <v>542</v>
      </c>
      <c r="F136" s="20" t="s">
        <v>41</v>
      </c>
      <c r="G136" s="20" t="s">
        <v>229</v>
      </c>
      <c r="H136" s="21" t="s">
        <v>24</v>
      </c>
      <c r="I136" s="18">
        <v>177609.73182099999</v>
      </c>
      <c r="J136" s="18">
        <v>524922.25014999998</v>
      </c>
      <c r="K136" s="18" t="s">
        <v>141</v>
      </c>
      <c r="L136" s="182">
        <v>90.1</v>
      </c>
      <c r="M136" s="56">
        <v>28023</v>
      </c>
      <c r="N136" s="55">
        <v>100000</v>
      </c>
      <c r="O136" s="56">
        <v>18731836</v>
      </c>
      <c r="P136" s="225">
        <v>6.68</v>
      </c>
      <c r="Q136" s="225">
        <v>41.31</v>
      </c>
      <c r="R136" s="225">
        <v>157.85</v>
      </c>
      <c r="S136" s="226">
        <v>247</v>
      </c>
      <c r="T136" s="226">
        <v>59</v>
      </c>
      <c r="U136" s="226">
        <v>7</v>
      </c>
      <c r="V136" s="226">
        <v>41</v>
      </c>
      <c r="W136" s="18">
        <f t="shared" si="39"/>
        <v>254</v>
      </c>
      <c r="X136" s="84">
        <f t="shared" si="40"/>
        <v>0.30135262271127167</v>
      </c>
      <c r="Y136" s="85">
        <f t="shared" si="41"/>
        <v>1.5891952437492737E-2</v>
      </c>
      <c r="Z136" s="86">
        <v>11095</v>
      </c>
      <c r="AA136" s="77">
        <f t="shared" si="36"/>
        <v>0</v>
      </c>
      <c r="AB136" s="77">
        <f t="shared" si="21"/>
        <v>0</v>
      </c>
      <c r="AC136" s="161">
        <f t="shared" si="22"/>
        <v>0</v>
      </c>
      <c r="AD136" s="161">
        <f t="shared" si="37"/>
        <v>0</v>
      </c>
      <c r="AE136" s="161">
        <f t="shared" si="38"/>
        <v>0</v>
      </c>
      <c r="AF136" s="230">
        <f t="shared" si="42"/>
        <v>3.4119246096801607E-2</v>
      </c>
      <c r="AG136" s="230">
        <f t="shared" si="42"/>
        <v>0.21099791261360398</v>
      </c>
      <c r="AH136" s="230">
        <f t="shared" si="42"/>
        <v>0.80624595754193618</v>
      </c>
      <c r="AJ136" s="390"/>
    </row>
    <row r="137" spans="1:36" s="5" customFormat="1" x14ac:dyDescent="1.25">
      <c r="A137" s="83">
        <v>124</v>
      </c>
      <c r="B137" s="68">
        <v>11099</v>
      </c>
      <c r="C137" s="83">
        <v>124</v>
      </c>
      <c r="D137" s="16">
        <v>131</v>
      </c>
      <c r="E137" s="68" t="s">
        <v>543</v>
      </c>
      <c r="F137" s="10" t="s">
        <v>310</v>
      </c>
      <c r="G137" s="10" t="s">
        <v>229</v>
      </c>
      <c r="H137" s="11" t="s">
        <v>24</v>
      </c>
      <c r="I137" s="12">
        <v>885217.30168300006</v>
      </c>
      <c r="J137" s="12">
        <v>3303761.7867680001</v>
      </c>
      <c r="K137" s="12" t="s">
        <v>142</v>
      </c>
      <c r="L137" s="181">
        <v>89.666666666666657</v>
      </c>
      <c r="M137" s="54">
        <v>166852</v>
      </c>
      <c r="N137" s="54">
        <v>300000</v>
      </c>
      <c r="O137" s="54">
        <v>19800552</v>
      </c>
      <c r="P137" s="214">
        <v>13.18</v>
      </c>
      <c r="Q137" s="214">
        <v>48.36</v>
      </c>
      <c r="R137" s="214">
        <v>171.48</v>
      </c>
      <c r="S137" s="53">
        <v>4513</v>
      </c>
      <c r="T137" s="53">
        <v>89</v>
      </c>
      <c r="U137" s="53">
        <v>3</v>
      </c>
      <c r="V137" s="53">
        <v>11</v>
      </c>
      <c r="W137" s="12">
        <f t="shared" si="39"/>
        <v>4516</v>
      </c>
      <c r="X137" s="84">
        <f t="shared" si="40"/>
        <v>2.8610583444176756</v>
      </c>
      <c r="Y137" s="85">
        <f t="shared" si="41"/>
        <v>0.15087906891701577</v>
      </c>
      <c r="Z137" s="86">
        <v>11099</v>
      </c>
      <c r="AA137" s="77">
        <f t="shared" si="36"/>
        <v>0</v>
      </c>
      <c r="AB137" s="77">
        <f t="shared" si="21"/>
        <v>0</v>
      </c>
      <c r="AC137" s="161">
        <f t="shared" si="22"/>
        <v>0</v>
      </c>
      <c r="AD137" s="161">
        <f t="shared" si="37"/>
        <v>0</v>
      </c>
      <c r="AE137" s="161">
        <f t="shared" si="38"/>
        <v>0</v>
      </c>
      <c r="AF137" s="230">
        <f t="shared" si="42"/>
        <v>0.42369380875758389</v>
      </c>
      <c r="AG137" s="230">
        <f t="shared" si="42"/>
        <v>1.5546155228768404</v>
      </c>
      <c r="AH137" s="230">
        <f t="shared" si="42"/>
        <v>5.5125200550645284</v>
      </c>
      <c r="AJ137" s="390"/>
    </row>
    <row r="138" spans="1:36" s="8" customFormat="1" x14ac:dyDescent="1.25">
      <c r="A138" s="224">
        <v>126</v>
      </c>
      <c r="B138" s="68">
        <v>11132</v>
      </c>
      <c r="C138" s="224">
        <v>126</v>
      </c>
      <c r="D138" s="19">
        <v>132</v>
      </c>
      <c r="E138" s="69" t="s">
        <v>544</v>
      </c>
      <c r="F138" s="20" t="s">
        <v>291</v>
      </c>
      <c r="G138" s="20" t="s">
        <v>229</v>
      </c>
      <c r="H138" s="21" t="s">
        <v>24</v>
      </c>
      <c r="I138" s="18">
        <v>215131.55300000001</v>
      </c>
      <c r="J138" s="18">
        <v>4746588.654747</v>
      </c>
      <c r="K138" s="18" t="s">
        <v>143</v>
      </c>
      <c r="L138" s="182">
        <v>85.3</v>
      </c>
      <c r="M138" s="56">
        <v>44875239</v>
      </c>
      <c r="N138" s="55">
        <v>100000000</v>
      </c>
      <c r="O138" s="56">
        <v>105773</v>
      </c>
      <c r="P138" s="225">
        <v>11.22</v>
      </c>
      <c r="Q138" s="225">
        <v>47.23</v>
      </c>
      <c r="R138" s="225">
        <v>158.55000000000001</v>
      </c>
      <c r="S138" s="226">
        <v>2969</v>
      </c>
      <c r="T138" s="226">
        <v>89</v>
      </c>
      <c r="U138" s="226">
        <v>5</v>
      </c>
      <c r="V138" s="226">
        <v>11</v>
      </c>
      <c r="W138" s="18">
        <f t="shared" si="39"/>
        <v>2974</v>
      </c>
      <c r="X138" s="84">
        <f t="shared" si="40"/>
        <v>4.1105466903131243</v>
      </c>
      <c r="Y138" s="85">
        <f t="shared" si="41"/>
        <v>0.21677134217988001</v>
      </c>
      <c r="Z138" s="86">
        <v>11132</v>
      </c>
      <c r="AA138" s="77">
        <f t="shared" ref="AA138:AA174" si="43">IF(M138&gt;N138,1,0)</f>
        <v>0</v>
      </c>
      <c r="AB138" s="77">
        <f t="shared" ref="AB138:AB174" si="44">IF(W138=0,1,0)</f>
        <v>0</v>
      </c>
      <c r="AC138" s="161">
        <f t="shared" ref="AC138:AC174" si="45">IF((T138+V138)=100,0,1)</f>
        <v>0</v>
      </c>
      <c r="AD138" s="161">
        <f t="shared" ref="AD138:AD174" si="46">IF(J138=0,1,0)</f>
        <v>0</v>
      </c>
      <c r="AE138" s="161">
        <f t="shared" ref="AE138:AE174" si="47">IF(M138=0,1,0)</f>
        <v>0</v>
      </c>
      <c r="AF138" s="230">
        <f t="shared" si="42"/>
        <v>0.51820599848666582</v>
      </c>
      <c r="AG138" s="230">
        <f t="shared" si="42"/>
        <v>2.1813609009380768</v>
      </c>
      <c r="AH138" s="230">
        <f t="shared" si="42"/>
        <v>7.3227772780802907</v>
      </c>
      <c r="AJ138" s="390"/>
    </row>
    <row r="139" spans="1:36" s="5" customFormat="1" x14ac:dyDescent="1.25">
      <c r="A139" s="83">
        <v>129</v>
      </c>
      <c r="B139" s="68">
        <v>11141</v>
      </c>
      <c r="C139" s="83">
        <v>129</v>
      </c>
      <c r="D139" s="16">
        <v>133</v>
      </c>
      <c r="E139" s="68" t="s">
        <v>545</v>
      </c>
      <c r="F139" s="10" t="s">
        <v>292</v>
      </c>
      <c r="G139" s="10" t="s">
        <v>229</v>
      </c>
      <c r="H139" s="11" t="s">
        <v>24</v>
      </c>
      <c r="I139" s="12">
        <v>155044.91282</v>
      </c>
      <c r="J139" s="12">
        <v>276676.73103999998</v>
      </c>
      <c r="K139" s="12" t="s">
        <v>105</v>
      </c>
      <c r="L139" s="181">
        <v>84.933333333333337</v>
      </c>
      <c r="M139" s="54">
        <v>26288</v>
      </c>
      <c r="N139" s="54">
        <v>100000</v>
      </c>
      <c r="O139" s="54">
        <v>10524830</v>
      </c>
      <c r="P139" s="214">
        <v>12.25</v>
      </c>
      <c r="Q139" s="214">
        <v>52.58</v>
      </c>
      <c r="R139" s="214">
        <v>190.43</v>
      </c>
      <c r="S139" s="53">
        <v>277</v>
      </c>
      <c r="T139" s="53">
        <v>61</v>
      </c>
      <c r="U139" s="53">
        <v>3</v>
      </c>
      <c r="V139" s="53">
        <v>39</v>
      </c>
      <c r="W139" s="12">
        <f t="shared" si="39"/>
        <v>280</v>
      </c>
      <c r="X139" s="84">
        <f t="shared" si="40"/>
        <v>0.16422166571266736</v>
      </c>
      <c r="Y139" s="85">
        <f t="shared" si="41"/>
        <v>8.660295959036713E-3</v>
      </c>
      <c r="Z139" s="86">
        <v>11141</v>
      </c>
      <c r="AA139" s="77">
        <f t="shared" si="43"/>
        <v>0</v>
      </c>
      <c r="AB139" s="77">
        <f t="shared" si="44"/>
        <v>0</v>
      </c>
      <c r="AC139" s="161">
        <f t="shared" si="45"/>
        <v>0</v>
      </c>
      <c r="AD139" s="161">
        <f t="shared" si="46"/>
        <v>0</v>
      </c>
      <c r="AE139" s="161">
        <f t="shared" si="47"/>
        <v>0</v>
      </c>
      <c r="AF139" s="230">
        <f t="shared" si="42"/>
        <v>3.2978941065248769E-2</v>
      </c>
      <c r="AG139" s="230">
        <f t="shared" si="42"/>
        <v>0.14155369152741062</v>
      </c>
      <c r="AH139" s="230">
        <f t="shared" si="42"/>
        <v>0.51266773445349578</v>
      </c>
      <c r="AJ139" s="390"/>
    </row>
    <row r="140" spans="1:36" s="8" customFormat="1" x14ac:dyDescent="1.25">
      <c r="A140" s="224">
        <v>133</v>
      </c>
      <c r="B140" s="68">
        <v>11149</v>
      </c>
      <c r="C140" s="224">
        <v>133</v>
      </c>
      <c r="D140" s="19">
        <v>134</v>
      </c>
      <c r="E140" s="69" t="s">
        <v>546</v>
      </c>
      <c r="F140" s="20" t="s">
        <v>40</v>
      </c>
      <c r="G140" s="20" t="s">
        <v>229</v>
      </c>
      <c r="H140" s="21" t="s">
        <v>24</v>
      </c>
      <c r="I140" s="18">
        <v>45815.037920000002</v>
      </c>
      <c r="J140" s="18">
        <v>105297.141466</v>
      </c>
      <c r="K140" s="18" t="s">
        <v>145</v>
      </c>
      <c r="L140" s="182">
        <v>81.966666666666669</v>
      </c>
      <c r="M140" s="56">
        <v>11654</v>
      </c>
      <c r="N140" s="55">
        <v>200000</v>
      </c>
      <c r="O140" s="56">
        <v>9035279</v>
      </c>
      <c r="P140" s="225">
        <v>9.43</v>
      </c>
      <c r="Q140" s="225">
        <v>32.159999999999997</v>
      </c>
      <c r="R140" s="225">
        <v>101.31</v>
      </c>
      <c r="S140" s="226">
        <v>102</v>
      </c>
      <c r="T140" s="226">
        <v>20</v>
      </c>
      <c r="U140" s="226">
        <v>2</v>
      </c>
      <c r="V140" s="226">
        <v>80</v>
      </c>
      <c r="W140" s="18">
        <f t="shared" si="39"/>
        <v>104</v>
      </c>
      <c r="X140" s="84">
        <f t="shared" si="40"/>
        <v>2.0491538160537687E-2</v>
      </c>
      <c r="Y140" s="85">
        <f t="shared" si="41"/>
        <v>1.0806295524772675E-3</v>
      </c>
      <c r="Z140" s="86">
        <v>11149</v>
      </c>
      <c r="AA140" s="77">
        <f t="shared" si="43"/>
        <v>0</v>
      </c>
      <c r="AB140" s="77">
        <f t="shared" si="44"/>
        <v>0</v>
      </c>
      <c r="AC140" s="161">
        <f t="shared" si="45"/>
        <v>0</v>
      </c>
      <c r="AD140" s="161">
        <f t="shared" si="46"/>
        <v>0</v>
      </c>
      <c r="AE140" s="161">
        <f t="shared" si="47"/>
        <v>0</v>
      </c>
      <c r="AF140" s="230">
        <f t="shared" si="42"/>
        <v>9.6617602426935182E-3</v>
      </c>
      <c r="AG140" s="230">
        <f t="shared" si="42"/>
        <v>3.2950393362144594E-2</v>
      </c>
      <c r="AH140" s="230">
        <f t="shared" si="42"/>
        <v>0.10379988655220365</v>
      </c>
      <c r="AJ140" s="390"/>
    </row>
    <row r="141" spans="1:36" s="5" customFormat="1" x14ac:dyDescent="1.25">
      <c r="A141" s="83">
        <v>140</v>
      </c>
      <c r="B141" s="68">
        <v>11173</v>
      </c>
      <c r="C141" s="83">
        <v>140</v>
      </c>
      <c r="D141" s="16">
        <v>135</v>
      </c>
      <c r="E141" s="68" t="s">
        <v>547</v>
      </c>
      <c r="F141" s="10" t="s">
        <v>16</v>
      </c>
      <c r="G141" s="10" t="s">
        <v>229</v>
      </c>
      <c r="H141" s="11" t="s">
        <v>24</v>
      </c>
      <c r="I141" s="12">
        <v>158516.27018399999</v>
      </c>
      <c r="J141" s="12">
        <v>480429.77759999997</v>
      </c>
      <c r="K141" s="12" t="s">
        <v>146</v>
      </c>
      <c r="L141" s="181">
        <v>80.766666666666666</v>
      </c>
      <c r="M141" s="54">
        <v>55200</v>
      </c>
      <c r="N141" s="54">
        <v>200000</v>
      </c>
      <c r="O141" s="54">
        <v>8703438</v>
      </c>
      <c r="P141" s="214">
        <v>9.4</v>
      </c>
      <c r="Q141" s="214">
        <v>39.47</v>
      </c>
      <c r="R141" s="214">
        <v>169.28</v>
      </c>
      <c r="S141" s="53">
        <v>64</v>
      </c>
      <c r="T141" s="53">
        <v>6</v>
      </c>
      <c r="U141" s="53">
        <v>6</v>
      </c>
      <c r="V141" s="53">
        <v>94</v>
      </c>
      <c r="W141" s="12">
        <f>S141+U141</f>
        <v>70</v>
      </c>
      <c r="X141" s="84">
        <f t="shared" si="40"/>
        <v>2.8048468317616752E-2</v>
      </c>
      <c r="Y141" s="85">
        <f t="shared" si="41"/>
        <v>1.4791473206296236E-3</v>
      </c>
      <c r="Z141" s="86">
        <v>11173</v>
      </c>
      <c r="AA141" s="77">
        <f>IF(M141&gt;N141,1,0)</f>
        <v>0</v>
      </c>
      <c r="AB141" s="77">
        <f>IF(W141=0,1,0)</f>
        <v>0</v>
      </c>
      <c r="AC141" s="161">
        <f>IF((T141+V141)=100,0,1)</f>
        <v>0</v>
      </c>
      <c r="AD141" s="161">
        <f>IF(J141=0,1,0)</f>
        <v>0</v>
      </c>
      <c r="AE141" s="161">
        <f>IF(M141=0,1,0)</f>
        <v>0</v>
      </c>
      <c r="AF141" s="230">
        <f t="shared" si="42"/>
        <v>4.3942600364266247E-2</v>
      </c>
      <c r="AG141" s="230">
        <f t="shared" si="42"/>
        <v>0.18451217408272219</v>
      </c>
      <c r="AH141" s="230">
        <f t="shared" si="42"/>
        <v>0.79134078613436065</v>
      </c>
      <c r="AJ141" s="390"/>
    </row>
    <row r="142" spans="1:36" s="8" customFormat="1" x14ac:dyDescent="1.25">
      <c r="A142" s="224">
        <v>141</v>
      </c>
      <c r="B142" s="68">
        <v>11182</v>
      </c>
      <c r="C142" s="224">
        <v>141</v>
      </c>
      <c r="D142" s="19">
        <v>136</v>
      </c>
      <c r="E142" s="69" t="s">
        <v>548</v>
      </c>
      <c r="F142" s="20" t="s">
        <v>44</v>
      </c>
      <c r="G142" s="20" t="s">
        <v>229</v>
      </c>
      <c r="H142" s="21" t="s">
        <v>24</v>
      </c>
      <c r="I142" s="18">
        <v>217047.84946100001</v>
      </c>
      <c r="J142" s="18">
        <v>1681110.6301829999</v>
      </c>
      <c r="K142" s="18" t="s">
        <v>113</v>
      </c>
      <c r="L142" s="182">
        <v>77.599999999999994</v>
      </c>
      <c r="M142" s="56">
        <v>182665</v>
      </c>
      <c r="N142" s="55">
        <v>750000</v>
      </c>
      <c r="O142" s="56">
        <v>9203244</v>
      </c>
      <c r="P142" s="225">
        <v>17.61</v>
      </c>
      <c r="Q142" s="225">
        <v>54.39</v>
      </c>
      <c r="R142" s="225">
        <v>236.59</v>
      </c>
      <c r="S142" s="226">
        <v>1037</v>
      </c>
      <c r="T142" s="226">
        <v>68</v>
      </c>
      <c r="U142" s="226">
        <v>8</v>
      </c>
      <c r="V142" s="226">
        <v>32</v>
      </c>
      <c r="W142" s="18">
        <f t="shared" si="39"/>
        <v>1045</v>
      </c>
      <c r="X142" s="84">
        <f t="shared" si="40"/>
        <v>1.1123288183606854</v>
      </c>
      <c r="Y142" s="85">
        <f t="shared" si="41"/>
        <v>5.8659110105628832E-2</v>
      </c>
      <c r="Z142" s="86">
        <v>11182</v>
      </c>
      <c r="AA142" s="77">
        <f t="shared" si="43"/>
        <v>0</v>
      </c>
      <c r="AB142" s="77">
        <f t="shared" si="44"/>
        <v>0</v>
      </c>
      <c r="AC142" s="161">
        <f t="shared" si="45"/>
        <v>0</v>
      </c>
      <c r="AD142" s="161">
        <f t="shared" si="46"/>
        <v>0</v>
      </c>
      <c r="AE142" s="161">
        <f t="shared" si="47"/>
        <v>0</v>
      </c>
      <c r="AF142" s="230">
        <f t="shared" si="42"/>
        <v>0.28806044840193629</v>
      </c>
      <c r="AG142" s="230">
        <f t="shared" si="42"/>
        <v>0.88969947692114226</v>
      </c>
      <c r="AH142" s="230">
        <f t="shared" si="42"/>
        <v>3.8700863990581551</v>
      </c>
      <c r="AJ142" s="390"/>
    </row>
    <row r="143" spans="1:36" s="5" customFormat="1" x14ac:dyDescent="1.25">
      <c r="A143" s="83">
        <v>144</v>
      </c>
      <c r="B143" s="68">
        <v>11183</v>
      </c>
      <c r="C143" s="83">
        <v>144</v>
      </c>
      <c r="D143" s="16">
        <v>137</v>
      </c>
      <c r="E143" s="68" t="s">
        <v>549</v>
      </c>
      <c r="F143" s="10" t="s">
        <v>41</v>
      </c>
      <c r="G143" s="10" t="s">
        <v>46</v>
      </c>
      <c r="H143" s="11" t="s">
        <v>24</v>
      </c>
      <c r="I143" s="12">
        <v>466753.87345399999</v>
      </c>
      <c r="J143" s="12">
        <v>1536154.1139710001</v>
      </c>
      <c r="K143" s="12" t="s">
        <v>113</v>
      </c>
      <c r="L143" s="181">
        <v>77.599999999999994</v>
      </c>
      <c r="M143" s="54">
        <v>22504985</v>
      </c>
      <c r="N143" s="54">
        <v>50000000</v>
      </c>
      <c r="O143" s="54">
        <v>68259</v>
      </c>
      <c r="P143" s="214">
        <v>8.26</v>
      </c>
      <c r="Q143" s="214">
        <v>44.61</v>
      </c>
      <c r="R143" s="214">
        <v>173.54</v>
      </c>
      <c r="S143" s="53">
        <v>35</v>
      </c>
      <c r="T143" s="53">
        <v>23.8</v>
      </c>
      <c r="U143" s="53">
        <v>5</v>
      </c>
      <c r="V143" s="53">
        <v>76.2</v>
      </c>
      <c r="W143" s="12">
        <f t="shared" si="39"/>
        <v>40</v>
      </c>
      <c r="X143" s="84">
        <f t="shared" si="40"/>
        <v>0.35574575575644446</v>
      </c>
      <c r="Y143" s="85">
        <f t="shared" si="41"/>
        <v>1.8760396307345169E-2</v>
      </c>
      <c r="Z143" s="86">
        <v>11183</v>
      </c>
      <c r="AA143" s="77">
        <f t="shared" si="43"/>
        <v>0</v>
      </c>
      <c r="AB143" s="77">
        <f t="shared" si="44"/>
        <v>0</v>
      </c>
      <c r="AC143" s="161">
        <f t="shared" si="45"/>
        <v>0</v>
      </c>
      <c r="AD143" s="161">
        <f t="shared" si="46"/>
        <v>0</v>
      </c>
      <c r="AE143" s="161">
        <f t="shared" si="47"/>
        <v>0</v>
      </c>
      <c r="AF143" s="230">
        <f t="shared" si="42"/>
        <v>0.12346470346841307</v>
      </c>
      <c r="AG143" s="230">
        <f t="shared" si="42"/>
        <v>0.66679908253340281</v>
      </c>
      <c r="AH143" s="230">
        <f t="shared" si="42"/>
        <v>2.5939545568896372</v>
      </c>
      <c r="AJ143" s="390"/>
    </row>
    <row r="144" spans="1:36" s="8" customFormat="1" x14ac:dyDescent="1.25">
      <c r="A144" s="224">
        <v>142</v>
      </c>
      <c r="B144" s="68">
        <v>11186</v>
      </c>
      <c r="C144" s="224">
        <v>142</v>
      </c>
      <c r="D144" s="19">
        <v>138</v>
      </c>
      <c r="E144" s="69" t="s">
        <v>550</v>
      </c>
      <c r="F144" s="20" t="s">
        <v>32</v>
      </c>
      <c r="G144" s="20" t="s">
        <v>229</v>
      </c>
      <c r="H144" s="21" t="s">
        <v>24</v>
      </c>
      <c r="I144" s="18">
        <v>183036.896679</v>
      </c>
      <c r="J144" s="18">
        <v>464832</v>
      </c>
      <c r="K144" s="18" t="s">
        <v>147</v>
      </c>
      <c r="L144" s="182">
        <v>77.566666666666663</v>
      </c>
      <c r="M144" s="56">
        <v>73072</v>
      </c>
      <c r="N144" s="55">
        <v>100000</v>
      </c>
      <c r="O144" s="56">
        <v>6361290</v>
      </c>
      <c r="P144" s="225">
        <v>11.75</v>
      </c>
      <c r="Q144" s="225">
        <v>50.14</v>
      </c>
      <c r="R144" s="225">
        <v>284.41000000000003</v>
      </c>
      <c r="S144" s="226">
        <v>67</v>
      </c>
      <c r="T144" s="226">
        <v>83</v>
      </c>
      <c r="U144" s="226">
        <v>3</v>
      </c>
      <c r="V144" s="226">
        <v>17</v>
      </c>
      <c r="W144" s="18">
        <v>0</v>
      </c>
      <c r="X144" s="84">
        <f t="shared" si="40"/>
        <v>0.37540676332278122</v>
      </c>
      <c r="Y144" s="85">
        <f t="shared" si="41"/>
        <v>1.9797227493038121E-2</v>
      </c>
      <c r="Z144" s="86">
        <v>11186</v>
      </c>
      <c r="AA144" s="77">
        <f t="shared" si="43"/>
        <v>0</v>
      </c>
      <c r="AB144" s="77">
        <f t="shared" si="44"/>
        <v>1</v>
      </c>
      <c r="AC144" s="161">
        <f t="shared" si="45"/>
        <v>0</v>
      </c>
      <c r="AD144" s="161">
        <f t="shared" si="46"/>
        <v>0</v>
      </c>
      <c r="AE144" s="161">
        <f t="shared" si="47"/>
        <v>0</v>
      </c>
      <c r="AF144" s="230">
        <f t="shared" si="42"/>
        <v>5.3144933361959988E-2</v>
      </c>
      <c r="AG144" s="230">
        <f t="shared" si="42"/>
        <v>0.22678186883137652</v>
      </c>
      <c r="AH144" s="230">
        <f t="shared" si="42"/>
        <v>1.2863787657425567</v>
      </c>
      <c r="AJ144" s="390"/>
    </row>
    <row r="145" spans="1:36" s="5" customFormat="1" x14ac:dyDescent="1.25">
      <c r="A145" s="83">
        <v>147</v>
      </c>
      <c r="B145" s="68">
        <v>11197</v>
      </c>
      <c r="C145" s="83">
        <v>147</v>
      </c>
      <c r="D145" s="16">
        <v>139</v>
      </c>
      <c r="E145" s="68" t="s">
        <v>551</v>
      </c>
      <c r="F145" s="10" t="s">
        <v>190</v>
      </c>
      <c r="G145" s="10" t="s">
        <v>46</v>
      </c>
      <c r="H145" s="11" t="s">
        <v>24</v>
      </c>
      <c r="I145" s="12">
        <v>300716.644286</v>
      </c>
      <c r="J145" s="12">
        <v>1057576.094785</v>
      </c>
      <c r="K145" s="12" t="s">
        <v>148</v>
      </c>
      <c r="L145" s="181">
        <v>75.866666666666674</v>
      </c>
      <c r="M145" s="54">
        <v>25678400</v>
      </c>
      <c r="N145" s="54">
        <v>700000000</v>
      </c>
      <c r="O145" s="54">
        <v>41186</v>
      </c>
      <c r="P145" s="214">
        <v>7.8</v>
      </c>
      <c r="Q145" s="214">
        <v>39.9</v>
      </c>
      <c r="R145" s="214">
        <v>0</v>
      </c>
      <c r="S145" s="53">
        <v>345</v>
      </c>
      <c r="T145" s="53">
        <v>0.04</v>
      </c>
      <c r="U145" s="53">
        <v>42</v>
      </c>
      <c r="V145" s="53">
        <v>99.96</v>
      </c>
      <c r="W145" s="12">
        <f t="shared" si="39"/>
        <v>387</v>
      </c>
      <c r="X145" s="84">
        <f t="shared" si="40"/>
        <v>4.1162296720005149E-4</v>
      </c>
      <c r="Y145" s="85">
        <f t="shared" si="41"/>
        <v>2.1707103651758513E-5</v>
      </c>
      <c r="Z145" s="86">
        <v>11197</v>
      </c>
      <c r="AA145" s="77">
        <f t="shared" si="43"/>
        <v>0</v>
      </c>
      <c r="AB145" s="77">
        <f t="shared" si="44"/>
        <v>0</v>
      </c>
      <c r="AC145" s="161">
        <f t="shared" si="45"/>
        <v>0</v>
      </c>
      <c r="AD145" s="161">
        <f t="shared" si="46"/>
        <v>0</v>
      </c>
      <c r="AE145" s="161">
        <f t="shared" si="47"/>
        <v>0</v>
      </c>
      <c r="AF145" s="230">
        <f t="shared" si="42"/>
        <v>8.0266478604010039E-2</v>
      </c>
      <c r="AG145" s="230">
        <f t="shared" si="42"/>
        <v>0.41059390978205135</v>
      </c>
      <c r="AH145" s="230">
        <f t="shared" si="42"/>
        <v>0</v>
      </c>
      <c r="AJ145" s="390"/>
    </row>
    <row r="146" spans="1:36" s="8" customFormat="1" x14ac:dyDescent="1.25">
      <c r="A146" s="224">
        <v>148</v>
      </c>
      <c r="B146" s="68">
        <v>11195</v>
      </c>
      <c r="C146" s="224">
        <v>148</v>
      </c>
      <c r="D146" s="19">
        <v>140</v>
      </c>
      <c r="E146" s="69" t="s">
        <v>552</v>
      </c>
      <c r="F146" s="20" t="s">
        <v>47</v>
      </c>
      <c r="G146" s="20" t="s">
        <v>46</v>
      </c>
      <c r="H146" s="21" t="s">
        <v>24</v>
      </c>
      <c r="I146" s="18">
        <v>148296.891168</v>
      </c>
      <c r="J146" s="18">
        <v>568078.71472799999</v>
      </c>
      <c r="K146" s="18" t="s">
        <v>151</v>
      </c>
      <c r="L146" s="182">
        <v>75.733333333333334</v>
      </c>
      <c r="M146" s="56">
        <v>8990152</v>
      </c>
      <c r="N146" s="55">
        <v>50000000</v>
      </c>
      <c r="O146" s="56">
        <v>63189</v>
      </c>
      <c r="P146" s="225">
        <v>10.86</v>
      </c>
      <c r="Q146" s="225">
        <v>47.54</v>
      </c>
      <c r="R146" s="225">
        <v>184.05</v>
      </c>
      <c r="S146" s="226">
        <v>1137</v>
      </c>
      <c r="T146" s="226">
        <v>3.74</v>
      </c>
      <c r="U146" s="226">
        <v>18</v>
      </c>
      <c r="V146" s="226">
        <v>96.26</v>
      </c>
      <c r="W146" s="18">
        <f t="shared" si="39"/>
        <v>1155</v>
      </c>
      <c r="X146" s="84">
        <f t="shared" si="40"/>
        <v>2.0673218810189624E-2</v>
      </c>
      <c r="Y146" s="85">
        <f t="shared" si="41"/>
        <v>1.0902105550154391E-3</v>
      </c>
      <c r="Z146" s="86">
        <v>11195</v>
      </c>
      <c r="AA146" s="77">
        <f t="shared" si="43"/>
        <v>0</v>
      </c>
      <c r="AB146" s="77">
        <f t="shared" si="44"/>
        <v>0</v>
      </c>
      <c r="AC146" s="161">
        <f t="shared" si="45"/>
        <v>0</v>
      </c>
      <c r="AD146" s="161">
        <f t="shared" si="46"/>
        <v>0</v>
      </c>
      <c r="AE146" s="161">
        <f t="shared" si="47"/>
        <v>0</v>
      </c>
      <c r="AF146" s="230">
        <f t="shared" si="42"/>
        <v>6.00297209301228E-2</v>
      </c>
      <c r="AG146" s="230">
        <f t="shared" si="42"/>
        <v>0.26278203803112687</v>
      </c>
      <c r="AH146" s="230">
        <f t="shared" si="42"/>
        <v>1.0173545246030482</v>
      </c>
      <c r="AJ146" s="390"/>
    </row>
    <row r="147" spans="1:36" s="5" customFormat="1" x14ac:dyDescent="1.25">
      <c r="A147" s="83">
        <v>149</v>
      </c>
      <c r="B147" s="68">
        <v>11215</v>
      </c>
      <c r="C147" s="83">
        <v>149</v>
      </c>
      <c r="D147" s="16">
        <v>141</v>
      </c>
      <c r="E147" s="68" t="s">
        <v>553</v>
      </c>
      <c r="F147" s="10" t="s">
        <v>291</v>
      </c>
      <c r="G147" s="10" t="s">
        <v>46</v>
      </c>
      <c r="H147" s="11" t="s">
        <v>24</v>
      </c>
      <c r="I147" s="12">
        <v>315966.42698400002</v>
      </c>
      <c r="J147" s="12">
        <v>2619354.7903920002</v>
      </c>
      <c r="K147" s="12" t="s">
        <v>152</v>
      </c>
      <c r="L147" s="181">
        <v>75.366666666666674</v>
      </c>
      <c r="M147" s="54">
        <v>30903924</v>
      </c>
      <c r="N147" s="54">
        <v>100000000</v>
      </c>
      <c r="O147" s="54">
        <v>84758</v>
      </c>
      <c r="P147" s="214">
        <v>8.49</v>
      </c>
      <c r="Q147" s="214">
        <v>45.36</v>
      </c>
      <c r="R147" s="214">
        <v>178.78</v>
      </c>
      <c r="S147" s="53">
        <v>2248</v>
      </c>
      <c r="T147" s="53">
        <v>20.93</v>
      </c>
      <c r="U147" s="53">
        <v>163</v>
      </c>
      <c r="V147" s="53">
        <v>79.069999999999993</v>
      </c>
      <c r="W147" s="12">
        <f t="shared" si="39"/>
        <v>2411</v>
      </c>
      <c r="X147" s="84">
        <f t="shared" si="40"/>
        <v>0.53344732025185837</v>
      </c>
      <c r="Y147" s="85">
        <f t="shared" si="41"/>
        <v>2.8131560180489512E-2</v>
      </c>
      <c r="Z147" s="86">
        <v>11215</v>
      </c>
      <c r="AA147" s="77">
        <f t="shared" si="43"/>
        <v>0</v>
      </c>
      <c r="AB147" s="77">
        <f t="shared" si="44"/>
        <v>0</v>
      </c>
      <c r="AC147" s="161">
        <f t="shared" si="45"/>
        <v>0</v>
      </c>
      <c r="AD147" s="161">
        <f t="shared" si="46"/>
        <v>0</v>
      </c>
      <c r="AE147" s="161">
        <f t="shared" si="47"/>
        <v>0</v>
      </c>
      <c r="AF147" s="230">
        <f t="shared" si="42"/>
        <v>0.21638641896503957</v>
      </c>
      <c r="AG147" s="230">
        <f t="shared" si="42"/>
        <v>1.1560998780040277</v>
      </c>
      <c r="AH147" s="230">
        <f t="shared" si="42"/>
        <v>4.5566035315158748</v>
      </c>
      <c r="AJ147" s="390"/>
    </row>
    <row r="148" spans="1:36" s="8" customFormat="1" x14ac:dyDescent="1.25">
      <c r="A148" s="224">
        <v>152</v>
      </c>
      <c r="B148" s="68">
        <v>11220</v>
      </c>
      <c r="C148" s="224">
        <v>152</v>
      </c>
      <c r="D148" s="19">
        <v>142</v>
      </c>
      <c r="E148" s="69" t="s">
        <v>554</v>
      </c>
      <c r="F148" s="20" t="s">
        <v>201</v>
      </c>
      <c r="G148" s="20" t="s">
        <v>229</v>
      </c>
      <c r="H148" s="21" t="s">
        <v>24</v>
      </c>
      <c r="I148" s="18">
        <v>122708.270363</v>
      </c>
      <c r="J148" s="18">
        <v>474609.66409899999</v>
      </c>
      <c r="K148" s="18" t="s">
        <v>208</v>
      </c>
      <c r="L148" s="182">
        <v>74.266666666666666</v>
      </c>
      <c r="M148" s="56">
        <v>105152</v>
      </c>
      <c r="N148" s="55">
        <v>150000</v>
      </c>
      <c r="O148" s="56">
        <v>4513558</v>
      </c>
      <c r="P148" s="225">
        <v>7.51</v>
      </c>
      <c r="Q148" s="225">
        <v>34.33</v>
      </c>
      <c r="R148" s="225">
        <v>152.05000000000001</v>
      </c>
      <c r="S148" s="226">
        <v>490</v>
      </c>
      <c r="T148" s="226">
        <v>93</v>
      </c>
      <c r="U148" s="226">
        <v>3</v>
      </c>
      <c r="V148" s="226">
        <v>7</v>
      </c>
      <c r="W148" s="18">
        <f t="shared" si="39"/>
        <v>493</v>
      </c>
      <c r="X148" s="84">
        <f t="shared" si="40"/>
        <v>0.42948451279363564</v>
      </c>
      <c r="Y148" s="85">
        <f t="shared" si="41"/>
        <v>2.2649039482545395E-2</v>
      </c>
      <c r="Z148" s="86">
        <v>11220</v>
      </c>
      <c r="AA148" s="77">
        <f t="shared" si="43"/>
        <v>0</v>
      </c>
      <c r="AB148" s="77">
        <f t="shared" si="44"/>
        <v>0</v>
      </c>
      <c r="AC148" s="161">
        <f t="shared" si="45"/>
        <v>0</v>
      </c>
      <c r="AD148" s="161">
        <f t="shared" si="46"/>
        <v>0</v>
      </c>
      <c r="AE148" s="161">
        <f t="shared" si="47"/>
        <v>0</v>
      </c>
      <c r="AF148" s="230">
        <f t="shared" si="42"/>
        <v>3.4682028936346268E-2</v>
      </c>
      <c r="AG148" s="230">
        <f t="shared" si="42"/>
        <v>0.15853982069038183</v>
      </c>
      <c r="AH148" s="230">
        <f t="shared" si="42"/>
        <v>0.70218408785239028</v>
      </c>
      <c r="AJ148" s="390"/>
    </row>
    <row r="149" spans="1:36" s="5" customFormat="1" x14ac:dyDescent="1.25">
      <c r="A149" s="83">
        <v>155</v>
      </c>
      <c r="B149" s="68">
        <v>11235</v>
      </c>
      <c r="C149" s="83">
        <v>155</v>
      </c>
      <c r="D149" s="16">
        <v>143</v>
      </c>
      <c r="E149" s="68" t="s">
        <v>555</v>
      </c>
      <c r="F149" s="10" t="s">
        <v>28</v>
      </c>
      <c r="G149" s="10" t="s">
        <v>229</v>
      </c>
      <c r="H149" s="11" t="s">
        <v>24</v>
      </c>
      <c r="I149" s="12">
        <v>167993.220814</v>
      </c>
      <c r="J149" s="12">
        <v>1149920.9172809999</v>
      </c>
      <c r="K149" s="12" t="s">
        <v>209</v>
      </c>
      <c r="L149" s="181">
        <v>73.266666666666666</v>
      </c>
      <c r="M149" s="54">
        <v>202747</v>
      </c>
      <c r="N149" s="54">
        <v>1000000</v>
      </c>
      <c r="O149" s="54">
        <v>5623161</v>
      </c>
      <c r="P149" s="214">
        <v>15.77</v>
      </c>
      <c r="Q149" s="214">
        <v>56.14</v>
      </c>
      <c r="R149" s="214">
        <v>230.56</v>
      </c>
      <c r="S149" s="53">
        <v>616</v>
      </c>
      <c r="T149" s="53">
        <v>51</v>
      </c>
      <c r="U149" s="53">
        <v>3</v>
      </c>
      <c r="V149" s="53">
        <v>49</v>
      </c>
      <c r="W149" s="12">
        <f t="shared" si="39"/>
        <v>619</v>
      </c>
      <c r="X149" s="84">
        <f t="shared" si="40"/>
        <v>0.57064515215225875</v>
      </c>
      <c r="Y149" s="85">
        <f t="shared" si="41"/>
        <v>3.009320289001852E-2</v>
      </c>
      <c r="Z149" s="86">
        <v>11235</v>
      </c>
      <c r="AA149" s="77">
        <f t="shared" si="43"/>
        <v>0</v>
      </c>
      <c r="AB149" s="77">
        <f t="shared" si="44"/>
        <v>0</v>
      </c>
      <c r="AC149" s="161">
        <f t="shared" si="45"/>
        <v>0</v>
      </c>
      <c r="AD149" s="161">
        <f t="shared" si="46"/>
        <v>0</v>
      </c>
      <c r="AE149" s="161">
        <f t="shared" si="47"/>
        <v>0</v>
      </c>
      <c r="AF149" s="230">
        <f t="shared" si="42"/>
        <v>0.17645243234198277</v>
      </c>
      <c r="AG149" s="230">
        <f t="shared" si="42"/>
        <v>0.62815723219270214</v>
      </c>
      <c r="AH149" s="230">
        <f t="shared" si="42"/>
        <v>2.5797636525534271</v>
      </c>
      <c r="AJ149" s="390"/>
    </row>
    <row r="150" spans="1:36" s="8" customFormat="1" x14ac:dyDescent="1.25">
      <c r="A150" s="224">
        <v>156</v>
      </c>
      <c r="B150" s="68">
        <v>11234</v>
      </c>
      <c r="C150" s="224">
        <v>156</v>
      </c>
      <c r="D150" s="19">
        <v>144</v>
      </c>
      <c r="E150" s="69" t="s">
        <v>556</v>
      </c>
      <c r="F150" s="20" t="s">
        <v>32</v>
      </c>
      <c r="G150" s="20" t="s">
        <v>229</v>
      </c>
      <c r="H150" s="21" t="s">
        <v>24</v>
      </c>
      <c r="I150" s="18">
        <v>189067.033665</v>
      </c>
      <c r="J150" s="18">
        <v>964057.70813899999</v>
      </c>
      <c r="K150" s="18" t="s">
        <v>114</v>
      </c>
      <c r="L150" s="182">
        <v>73.133333333333326</v>
      </c>
      <c r="M150" s="56">
        <v>121034</v>
      </c>
      <c r="N150" s="55">
        <v>500000</v>
      </c>
      <c r="O150" s="56">
        <v>8040180</v>
      </c>
      <c r="P150" s="225">
        <v>9.68</v>
      </c>
      <c r="Q150" s="225">
        <v>53.17</v>
      </c>
      <c r="R150" s="225">
        <v>272.52</v>
      </c>
      <c r="S150" s="226">
        <v>280</v>
      </c>
      <c r="T150" s="226">
        <v>90</v>
      </c>
      <c r="U150" s="226">
        <v>5</v>
      </c>
      <c r="V150" s="226">
        <v>10</v>
      </c>
      <c r="W150" s="18">
        <f t="shared" si="39"/>
        <v>285</v>
      </c>
      <c r="X150" s="84">
        <f t="shared" si="40"/>
        <v>0.84425476970344315</v>
      </c>
      <c r="Y150" s="85">
        <f t="shared" si="41"/>
        <v>4.4522116730035227E-2</v>
      </c>
      <c r="Z150" s="86">
        <v>11234</v>
      </c>
      <c r="AA150" s="77">
        <f t="shared" si="43"/>
        <v>0</v>
      </c>
      <c r="AB150" s="77">
        <f t="shared" si="44"/>
        <v>0</v>
      </c>
      <c r="AC150" s="161">
        <f t="shared" si="45"/>
        <v>0</v>
      </c>
      <c r="AD150" s="161">
        <f t="shared" si="46"/>
        <v>0</v>
      </c>
      <c r="AE150" s="161">
        <f t="shared" si="47"/>
        <v>0</v>
      </c>
      <c r="AF150" s="230">
        <f t="shared" si="42"/>
        <v>9.0804290785881439E-2</v>
      </c>
      <c r="AG150" s="230">
        <f t="shared" si="42"/>
        <v>0.4987669567236897</v>
      </c>
      <c r="AH150" s="230">
        <f t="shared" si="42"/>
        <v>2.5564034426620257</v>
      </c>
      <c r="AJ150" s="390"/>
    </row>
    <row r="151" spans="1:36" s="5" customFormat="1" x14ac:dyDescent="1.25">
      <c r="A151" s="83">
        <v>160</v>
      </c>
      <c r="B151" s="68">
        <v>11223</v>
      </c>
      <c r="C151" s="83">
        <v>160</v>
      </c>
      <c r="D151" s="16">
        <v>145</v>
      </c>
      <c r="E151" s="68" t="s">
        <v>557</v>
      </c>
      <c r="F151" s="10" t="s">
        <v>326</v>
      </c>
      <c r="G151" s="10" t="s">
        <v>229</v>
      </c>
      <c r="H151" s="11" t="s">
        <v>24</v>
      </c>
      <c r="I151" s="12">
        <v>297543.95619699999</v>
      </c>
      <c r="J151" s="12">
        <v>4747833.7036250001</v>
      </c>
      <c r="K151" s="12" t="s">
        <v>149</v>
      </c>
      <c r="L151" s="181">
        <v>72.599999999999994</v>
      </c>
      <c r="M151" s="54">
        <v>667516</v>
      </c>
      <c r="N151" s="54">
        <v>1000000</v>
      </c>
      <c r="O151" s="54">
        <v>7112688</v>
      </c>
      <c r="P151" s="214">
        <v>11.14</v>
      </c>
      <c r="Q151" s="214">
        <v>38.770000000000003</v>
      </c>
      <c r="R151" s="214">
        <v>235</v>
      </c>
      <c r="S151" s="53">
        <v>3260</v>
      </c>
      <c r="T151" s="53">
        <v>89</v>
      </c>
      <c r="U151" s="53">
        <v>13</v>
      </c>
      <c r="V151" s="53">
        <v>11</v>
      </c>
      <c r="W151" s="12">
        <f t="shared" si="39"/>
        <v>3273</v>
      </c>
      <c r="X151" s="84">
        <f t="shared" si="40"/>
        <v>4.1116249028815597</v>
      </c>
      <c r="Y151" s="85">
        <f t="shared" si="41"/>
        <v>0.21682820215574788</v>
      </c>
      <c r="Z151" s="86">
        <v>11223</v>
      </c>
      <c r="AA151" s="77">
        <f t="shared" si="43"/>
        <v>0</v>
      </c>
      <c r="AB151" s="77">
        <f t="shared" si="44"/>
        <v>0</v>
      </c>
      <c r="AC151" s="161">
        <f t="shared" si="45"/>
        <v>0</v>
      </c>
      <c r="AD151" s="161">
        <f t="shared" si="46"/>
        <v>0</v>
      </c>
      <c r="AE151" s="161">
        <f t="shared" si="47"/>
        <v>0</v>
      </c>
      <c r="AF151" s="230">
        <f t="shared" si="42"/>
        <v>0.51464608334944462</v>
      </c>
      <c r="AG151" s="230">
        <f t="shared" si="42"/>
        <v>1.791097724547394</v>
      </c>
      <c r="AH151" s="230">
        <f t="shared" si="42"/>
        <v>10.856537664911983</v>
      </c>
      <c r="AJ151" s="390"/>
    </row>
    <row r="152" spans="1:36" s="8" customFormat="1" x14ac:dyDescent="1.25">
      <c r="A152" s="224">
        <v>167</v>
      </c>
      <c r="B152" s="68">
        <v>11268</v>
      </c>
      <c r="C152" s="224">
        <v>167</v>
      </c>
      <c r="D152" s="19">
        <v>146</v>
      </c>
      <c r="E152" s="69" t="s">
        <v>558</v>
      </c>
      <c r="F152" s="20" t="s">
        <v>308</v>
      </c>
      <c r="G152" s="20" t="s">
        <v>229</v>
      </c>
      <c r="H152" s="21" t="s">
        <v>24</v>
      </c>
      <c r="I152" s="18">
        <v>209295.01123400001</v>
      </c>
      <c r="J152" s="18">
        <v>997632.67679699999</v>
      </c>
      <c r="K152" s="18" t="s">
        <v>156</v>
      </c>
      <c r="L152" s="182">
        <v>67.933333333333337</v>
      </c>
      <c r="M152" s="56">
        <v>138484</v>
      </c>
      <c r="N152" s="55">
        <v>200000</v>
      </c>
      <c r="O152" s="56">
        <v>7203956</v>
      </c>
      <c r="P152" s="225">
        <v>11.33</v>
      </c>
      <c r="Q152" s="225">
        <v>45.41</v>
      </c>
      <c r="R152" s="225">
        <v>190.04</v>
      </c>
      <c r="S152" s="226">
        <v>195</v>
      </c>
      <c r="T152" s="226">
        <v>29</v>
      </c>
      <c r="U152" s="226">
        <v>6</v>
      </c>
      <c r="V152" s="226">
        <v>71</v>
      </c>
      <c r="W152" s="18">
        <f t="shared" si="39"/>
        <v>201</v>
      </c>
      <c r="X152" s="84">
        <f t="shared" si="40"/>
        <v>0.28151182723616269</v>
      </c>
      <c r="Y152" s="85">
        <f t="shared" si="41"/>
        <v>1.4845640063717403E-2</v>
      </c>
      <c r="Z152" s="86">
        <v>11268</v>
      </c>
      <c r="AA152" s="77">
        <f t="shared" si="43"/>
        <v>0</v>
      </c>
      <c r="AB152" s="77">
        <f t="shared" si="44"/>
        <v>0</v>
      </c>
      <c r="AC152" s="161">
        <f t="shared" si="45"/>
        <v>0</v>
      </c>
      <c r="AD152" s="161">
        <f t="shared" si="46"/>
        <v>0</v>
      </c>
      <c r="AE152" s="161">
        <f t="shared" si="47"/>
        <v>0</v>
      </c>
      <c r="AF152" s="230">
        <f t="shared" si="42"/>
        <v>0.10998375870985254</v>
      </c>
      <c r="AG152" s="230">
        <f t="shared" si="42"/>
        <v>0.44080869223428099</v>
      </c>
      <c r="AH152" s="230">
        <f t="shared" si="42"/>
        <v>1.8447761257917366</v>
      </c>
      <c r="AJ152" s="390"/>
    </row>
    <row r="153" spans="1:36" s="5" customFormat="1" x14ac:dyDescent="1.25">
      <c r="A153" s="83">
        <v>168</v>
      </c>
      <c r="B153" s="68">
        <v>11273</v>
      </c>
      <c r="C153" s="83">
        <v>168</v>
      </c>
      <c r="D153" s="16">
        <v>147</v>
      </c>
      <c r="E153" s="68" t="s">
        <v>559</v>
      </c>
      <c r="F153" s="10" t="s">
        <v>213</v>
      </c>
      <c r="G153" s="10" t="s">
        <v>229</v>
      </c>
      <c r="H153" s="11" t="s">
        <v>24</v>
      </c>
      <c r="I153" s="12">
        <v>153694.07204699999</v>
      </c>
      <c r="J153" s="12">
        <v>706823.83377699996</v>
      </c>
      <c r="K153" s="12" t="s">
        <v>157</v>
      </c>
      <c r="L153" s="181">
        <v>67.533333333333331</v>
      </c>
      <c r="M153" s="54">
        <v>155534</v>
      </c>
      <c r="N153" s="54">
        <v>200000</v>
      </c>
      <c r="O153" s="54">
        <v>4544497</v>
      </c>
      <c r="P153" s="214">
        <v>6.74</v>
      </c>
      <c r="Q153" s="214">
        <v>54.11</v>
      </c>
      <c r="R153" s="214">
        <v>195.68</v>
      </c>
      <c r="S153" s="53">
        <v>327</v>
      </c>
      <c r="T153" s="53">
        <v>20</v>
      </c>
      <c r="U153" s="53">
        <v>18</v>
      </c>
      <c r="V153" s="53">
        <v>80</v>
      </c>
      <c r="W153" s="12">
        <f t="shared" si="39"/>
        <v>345</v>
      </c>
      <c r="X153" s="84">
        <f t="shared" si="40"/>
        <v>0.13755271378659159</v>
      </c>
      <c r="Y153" s="85">
        <f t="shared" si="41"/>
        <v>7.2538979932455097E-3</v>
      </c>
      <c r="Z153" s="86">
        <v>11273</v>
      </c>
      <c r="AA153" s="77">
        <f t="shared" si="43"/>
        <v>0</v>
      </c>
      <c r="AB153" s="77">
        <f t="shared" si="44"/>
        <v>0</v>
      </c>
      <c r="AC153" s="161">
        <f t="shared" si="45"/>
        <v>0</v>
      </c>
      <c r="AD153" s="161">
        <f t="shared" si="46"/>
        <v>0</v>
      </c>
      <c r="AE153" s="161">
        <f t="shared" si="47"/>
        <v>0</v>
      </c>
      <c r="AF153" s="230">
        <f t="shared" si="42"/>
        <v>4.6355264546081361E-2</v>
      </c>
      <c r="AG153" s="230">
        <f t="shared" si="42"/>
        <v>0.37214886714962347</v>
      </c>
      <c r="AH153" s="230">
        <f t="shared" si="42"/>
        <v>1.345815751688012</v>
      </c>
      <c r="AJ153" s="390"/>
    </row>
    <row r="154" spans="1:36" s="8" customFormat="1" x14ac:dyDescent="1.25">
      <c r="A154" s="224">
        <v>169</v>
      </c>
      <c r="B154" s="68">
        <v>11260</v>
      </c>
      <c r="C154" s="224">
        <v>169</v>
      </c>
      <c r="D154" s="19">
        <v>148</v>
      </c>
      <c r="E154" s="69" t="s">
        <v>560</v>
      </c>
      <c r="F154" s="20" t="s">
        <v>38</v>
      </c>
      <c r="G154" s="20" t="s">
        <v>46</v>
      </c>
      <c r="H154" s="21" t="s">
        <v>24</v>
      </c>
      <c r="I154" s="18">
        <v>267353.16610999999</v>
      </c>
      <c r="J154" s="18">
        <v>504175.67202</v>
      </c>
      <c r="K154" s="18" t="s">
        <v>161</v>
      </c>
      <c r="L154" s="182">
        <v>67</v>
      </c>
      <c r="M154" s="56">
        <v>9678690</v>
      </c>
      <c r="N154" s="55">
        <v>50000000</v>
      </c>
      <c r="O154" s="56">
        <v>52092</v>
      </c>
      <c r="P154" s="225">
        <v>4.05</v>
      </c>
      <c r="Q154" s="225">
        <v>26.06</v>
      </c>
      <c r="R154" s="225">
        <v>110.01</v>
      </c>
      <c r="S154" s="226">
        <v>503</v>
      </c>
      <c r="T154" s="226">
        <v>0.43</v>
      </c>
      <c r="U154" s="226">
        <v>14</v>
      </c>
      <c r="V154" s="226">
        <v>99.57</v>
      </c>
      <c r="W154" s="18">
        <f t="shared" si="39"/>
        <v>517</v>
      </c>
      <c r="X154" s="84">
        <f t="shared" si="40"/>
        <v>2.1094941410369902E-3</v>
      </c>
      <c r="Y154" s="85">
        <f t="shared" si="41"/>
        <v>1.1124502668970971E-4</v>
      </c>
      <c r="Z154" s="86">
        <v>11260</v>
      </c>
      <c r="AA154" s="77">
        <f t="shared" si="43"/>
        <v>0</v>
      </c>
      <c r="AB154" s="77">
        <f t="shared" si="44"/>
        <v>0</v>
      </c>
      <c r="AC154" s="161">
        <f t="shared" si="45"/>
        <v>0</v>
      </c>
      <c r="AD154" s="161">
        <f t="shared" si="46"/>
        <v>0</v>
      </c>
      <c r="AE154" s="161">
        <f t="shared" si="47"/>
        <v>0</v>
      </c>
      <c r="AF154" s="230">
        <f t="shared" si="42"/>
        <v>1.9868491328371648E-2</v>
      </c>
      <c r="AG154" s="230">
        <f t="shared" si="42"/>
        <v>0.12784515654749756</v>
      </c>
      <c r="AH154" s="230">
        <f t="shared" si="42"/>
        <v>0.53968709408250992</v>
      </c>
      <c r="AJ154" s="390"/>
    </row>
    <row r="155" spans="1:36" s="5" customFormat="1" x14ac:dyDescent="1.25">
      <c r="A155" s="83">
        <v>170</v>
      </c>
      <c r="B155" s="68">
        <v>11280</v>
      </c>
      <c r="C155" s="83">
        <v>170</v>
      </c>
      <c r="D155" s="16">
        <v>149</v>
      </c>
      <c r="E155" s="68" t="s">
        <v>561</v>
      </c>
      <c r="F155" s="10" t="s">
        <v>17</v>
      </c>
      <c r="G155" s="10" t="s">
        <v>229</v>
      </c>
      <c r="H155" s="11" t="s">
        <v>24</v>
      </c>
      <c r="I155" s="12">
        <v>71436.297497000007</v>
      </c>
      <c r="J155" s="12">
        <v>220799.087593</v>
      </c>
      <c r="K155" s="12" t="s">
        <v>158</v>
      </c>
      <c r="L155" s="181">
        <v>66.766666666666666</v>
      </c>
      <c r="M155" s="54">
        <v>68744</v>
      </c>
      <c r="N155" s="54">
        <v>500000</v>
      </c>
      <c r="O155" s="54">
        <v>3211903</v>
      </c>
      <c r="P155" s="214">
        <v>3.24</v>
      </c>
      <c r="Q155" s="214">
        <v>29.26</v>
      </c>
      <c r="R155" s="214">
        <v>112.07</v>
      </c>
      <c r="S155" s="53">
        <v>427</v>
      </c>
      <c r="T155" s="53">
        <v>60</v>
      </c>
      <c r="U155" s="53">
        <v>6</v>
      </c>
      <c r="V155" s="53">
        <v>40</v>
      </c>
      <c r="W155" s="12">
        <f t="shared" si="39"/>
        <v>433</v>
      </c>
      <c r="X155" s="84">
        <f t="shared" si="40"/>
        <v>0.12890700164025276</v>
      </c>
      <c r="Y155" s="85">
        <f t="shared" si="41"/>
        <v>6.7979628665434232E-3</v>
      </c>
      <c r="Z155" s="86">
        <v>11280</v>
      </c>
      <c r="AA155" s="77">
        <f t="shared" si="43"/>
        <v>0</v>
      </c>
      <c r="AB155" s="77">
        <f t="shared" si="44"/>
        <v>0</v>
      </c>
      <c r="AC155" s="161">
        <f t="shared" si="45"/>
        <v>0</v>
      </c>
      <c r="AD155" s="161">
        <f t="shared" si="46"/>
        <v>0</v>
      </c>
      <c r="AE155" s="161">
        <f t="shared" si="47"/>
        <v>0</v>
      </c>
      <c r="AF155" s="230">
        <f t="shared" si="42"/>
        <v>6.9609780885736498E-3</v>
      </c>
      <c r="AG155" s="230">
        <f t="shared" si="42"/>
        <v>6.2863647799896602E-2</v>
      </c>
      <c r="AH155" s="230">
        <f t="shared" si="42"/>
        <v>0.24077679456371875</v>
      </c>
      <c r="AJ155" s="390"/>
    </row>
    <row r="156" spans="1:36" s="8" customFormat="1" x14ac:dyDescent="1.25">
      <c r="A156" s="224">
        <v>174</v>
      </c>
      <c r="B156" s="68">
        <v>11285</v>
      </c>
      <c r="C156" s="224">
        <v>174</v>
      </c>
      <c r="D156" s="19">
        <v>150</v>
      </c>
      <c r="E156" s="69" t="s">
        <v>562</v>
      </c>
      <c r="F156" s="20" t="s">
        <v>39</v>
      </c>
      <c r="G156" s="20" t="s">
        <v>229</v>
      </c>
      <c r="H156" s="21" t="s">
        <v>24</v>
      </c>
      <c r="I156" s="18">
        <v>509694.73941899999</v>
      </c>
      <c r="J156" s="18">
        <v>2098978.8867009999</v>
      </c>
      <c r="K156" s="18" t="s">
        <v>166</v>
      </c>
      <c r="L156" s="182">
        <v>65.599999999999994</v>
      </c>
      <c r="M156" s="56">
        <v>271549</v>
      </c>
      <c r="N156" s="55">
        <v>500000</v>
      </c>
      <c r="O156" s="56">
        <v>7729650</v>
      </c>
      <c r="P156" s="225">
        <v>16.72</v>
      </c>
      <c r="Q156" s="225">
        <v>49.27</v>
      </c>
      <c r="R156" s="225">
        <v>185.1</v>
      </c>
      <c r="S156" s="226">
        <v>1190</v>
      </c>
      <c r="T156" s="226">
        <v>34</v>
      </c>
      <c r="U156" s="226">
        <v>7</v>
      </c>
      <c r="V156" s="226">
        <v>66</v>
      </c>
      <c r="W156" s="18">
        <f t="shared" si="39"/>
        <v>1197</v>
      </c>
      <c r="X156" s="84">
        <f t="shared" si="40"/>
        <v>0.69440840563657524</v>
      </c>
      <c r="Y156" s="85">
        <f t="shared" si="41"/>
        <v>3.661990811722525E-2</v>
      </c>
      <c r="Z156" s="86">
        <v>11285</v>
      </c>
      <c r="AA156" s="77">
        <f t="shared" si="43"/>
        <v>0</v>
      </c>
      <c r="AB156" s="77">
        <f t="shared" si="44"/>
        <v>0</v>
      </c>
      <c r="AC156" s="161">
        <f t="shared" si="45"/>
        <v>0</v>
      </c>
      <c r="AD156" s="161">
        <f t="shared" si="46"/>
        <v>0</v>
      </c>
      <c r="AE156" s="161">
        <f t="shared" si="47"/>
        <v>0</v>
      </c>
      <c r="AF156" s="230">
        <f t="shared" si="42"/>
        <v>0.341485545360104</v>
      </c>
      <c r="AG156" s="230">
        <f t="shared" si="42"/>
        <v>1.006279474873943</v>
      </c>
      <c r="AH156" s="230">
        <f t="shared" si="42"/>
        <v>3.7804410553920604</v>
      </c>
      <c r="AJ156" s="390"/>
    </row>
    <row r="157" spans="1:36" s="5" customFormat="1" x14ac:dyDescent="1.25">
      <c r="A157" s="83">
        <v>177</v>
      </c>
      <c r="B157" s="68">
        <v>11297</v>
      </c>
      <c r="C157" s="83">
        <v>177</v>
      </c>
      <c r="D157" s="16">
        <v>151</v>
      </c>
      <c r="E157" s="68" t="s">
        <v>563</v>
      </c>
      <c r="F157" s="10" t="s">
        <v>235</v>
      </c>
      <c r="G157" s="10" t="s">
        <v>229</v>
      </c>
      <c r="H157" s="11" t="s">
        <v>24</v>
      </c>
      <c r="I157" s="12">
        <v>104551.57389299999</v>
      </c>
      <c r="J157" s="12">
        <v>376897.01134800003</v>
      </c>
      <c r="K157" s="12" t="s">
        <v>168</v>
      </c>
      <c r="L157" s="181">
        <v>64.033333333333331</v>
      </c>
      <c r="M157" s="54">
        <v>53196</v>
      </c>
      <c r="N157" s="54">
        <v>200000</v>
      </c>
      <c r="O157" s="54">
        <v>7085063</v>
      </c>
      <c r="P157" s="214">
        <v>-1.03</v>
      </c>
      <c r="Q157" s="214">
        <v>31.71</v>
      </c>
      <c r="R157" s="214">
        <v>141.77000000000001</v>
      </c>
      <c r="S157" s="53">
        <v>123</v>
      </c>
      <c r="T157" s="53">
        <v>64</v>
      </c>
      <c r="U157" s="53">
        <v>2</v>
      </c>
      <c r="V157" s="53">
        <v>36</v>
      </c>
      <c r="W157" s="12">
        <f t="shared" si="39"/>
        <v>125</v>
      </c>
      <c r="X157" s="84">
        <f t="shared" si="40"/>
        <v>0.23470948998170665</v>
      </c>
      <c r="Y157" s="85">
        <f t="shared" si="41"/>
        <v>1.2377499879903799E-2</v>
      </c>
      <c r="Z157" s="86">
        <v>11297</v>
      </c>
      <c r="AA157" s="77">
        <f t="shared" si="43"/>
        <v>0</v>
      </c>
      <c r="AB157" s="77">
        <f t="shared" si="44"/>
        <v>0</v>
      </c>
      <c r="AC157" s="161">
        <f t="shared" si="45"/>
        <v>0</v>
      </c>
      <c r="AD157" s="161">
        <f t="shared" si="46"/>
        <v>0</v>
      </c>
      <c r="AE157" s="161">
        <f t="shared" si="47"/>
        <v>0</v>
      </c>
      <c r="AF157" s="230">
        <f t="shared" si="42"/>
        <v>-3.7773558543930915E-3</v>
      </c>
      <c r="AG157" s="230">
        <f t="shared" si="42"/>
        <v>0.11629121761437372</v>
      </c>
      <c r="AH157" s="230">
        <f t="shared" si="42"/>
        <v>0.51991819366728986</v>
      </c>
      <c r="AJ157" s="390"/>
    </row>
    <row r="158" spans="1:36" s="8" customFormat="1" x14ac:dyDescent="1.25">
      <c r="A158" s="224">
        <v>181</v>
      </c>
      <c r="B158" s="68">
        <v>11308</v>
      </c>
      <c r="C158" s="224">
        <v>181</v>
      </c>
      <c r="D158" s="19">
        <v>152</v>
      </c>
      <c r="E158" s="69" t="s">
        <v>564</v>
      </c>
      <c r="F158" s="20" t="s">
        <v>153</v>
      </c>
      <c r="G158" s="20" t="s">
        <v>176</v>
      </c>
      <c r="H158" s="21" t="s">
        <v>24</v>
      </c>
      <c r="I158" s="18">
        <v>249950.74231599999</v>
      </c>
      <c r="J158" s="18">
        <v>654149.62031599996</v>
      </c>
      <c r="K158" s="18" t="s">
        <v>175</v>
      </c>
      <c r="L158" s="182">
        <v>61.4</v>
      </c>
      <c r="M158" s="56">
        <v>9739732</v>
      </c>
      <c r="N158" s="55">
        <v>50000000</v>
      </c>
      <c r="O158" s="56">
        <v>67163</v>
      </c>
      <c r="P158" s="225">
        <v>5.29</v>
      </c>
      <c r="Q158" s="225">
        <v>36.21</v>
      </c>
      <c r="R158" s="225">
        <v>135.74</v>
      </c>
      <c r="S158" s="226">
        <v>563</v>
      </c>
      <c r="T158" s="226">
        <v>6.83</v>
      </c>
      <c r="U158" s="226">
        <v>8</v>
      </c>
      <c r="V158" s="226">
        <v>93.17</v>
      </c>
      <c r="W158" s="18">
        <f t="shared" si="39"/>
        <v>571</v>
      </c>
      <c r="X158" s="84">
        <f t="shared" si="40"/>
        <v>4.3473617447226151E-2</v>
      </c>
      <c r="Y158" s="85">
        <f t="shared" si="41"/>
        <v>2.2925987985145582E-3</v>
      </c>
      <c r="Z158" s="86">
        <v>11308</v>
      </c>
      <c r="AA158" s="77">
        <f t="shared" si="43"/>
        <v>0</v>
      </c>
      <c r="AB158" s="77">
        <f t="shared" si="44"/>
        <v>0</v>
      </c>
      <c r="AC158" s="161">
        <f t="shared" si="45"/>
        <v>0</v>
      </c>
      <c r="AD158" s="161">
        <f t="shared" si="46"/>
        <v>0</v>
      </c>
      <c r="AE158" s="161">
        <f t="shared" si="47"/>
        <v>0</v>
      </c>
      <c r="AF158" s="230">
        <f t="shared" si="42"/>
        <v>3.3671366954000928E-2</v>
      </c>
      <c r="AG158" s="230">
        <f t="shared" si="42"/>
        <v>0.23048018854525018</v>
      </c>
      <c r="AH158" s="230">
        <f t="shared" si="42"/>
        <v>0.86399836490285176</v>
      </c>
      <c r="AJ158" s="390"/>
    </row>
    <row r="159" spans="1:36" s="5" customFormat="1" x14ac:dyDescent="1.25">
      <c r="A159" s="83">
        <v>182</v>
      </c>
      <c r="B159" s="68">
        <v>11314</v>
      </c>
      <c r="C159" s="83">
        <v>182</v>
      </c>
      <c r="D159" s="16">
        <v>153</v>
      </c>
      <c r="E159" s="68" t="s">
        <v>565</v>
      </c>
      <c r="F159" s="10" t="s">
        <v>235</v>
      </c>
      <c r="G159" s="10" t="s">
        <v>229</v>
      </c>
      <c r="H159" s="11" t="s">
        <v>24</v>
      </c>
      <c r="I159" s="12">
        <v>11061.576435000001</v>
      </c>
      <c r="J159" s="12">
        <v>19454.714018999999</v>
      </c>
      <c r="K159" s="12" t="s">
        <v>177</v>
      </c>
      <c r="L159" s="181">
        <v>60.466666666666669</v>
      </c>
      <c r="M159" s="54">
        <v>6591</v>
      </c>
      <c r="N159" s="54">
        <v>200000</v>
      </c>
      <c r="O159" s="54">
        <v>2951709</v>
      </c>
      <c r="P159" s="214">
        <v>0</v>
      </c>
      <c r="Q159" s="214">
        <v>0</v>
      </c>
      <c r="R159" s="214">
        <v>0</v>
      </c>
      <c r="S159" s="53">
        <v>5</v>
      </c>
      <c r="T159" s="53">
        <v>42</v>
      </c>
      <c r="U159" s="53">
        <v>4</v>
      </c>
      <c r="V159" s="53">
        <v>57.999999999999993</v>
      </c>
      <c r="W159" s="12">
        <f t="shared" si="39"/>
        <v>9</v>
      </c>
      <c r="X159" s="84">
        <f t="shared" si="40"/>
        <v>7.9506406276751811E-3</v>
      </c>
      <c r="Y159" s="85">
        <f t="shared" si="41"/>
        <v>4.1928024905119027E-4</v>
      </c>
      <c r="Z159" s="86">
        <v>11314</v>
      </c>
      <c r="AA159" s="77">
        <f t="shared" si="43"/>
        <v>0</v>
      </c>
      <c r="AB159" s="77">
        <f t="shared" si="44"/>
        <v>0</v>
      </c>
      <c r="AC159" s="161">
        <f t="shared" si="45"/>
        <v>0</v>
      </c>
      <c r="AD159" s="161">
        <f t="shared" si="46"/>
        <v>0</v>
      </c>
      <c r="AE159" s="161">
        <f t="shared" si="47"/>
        <v>0</v>
      </c>
      <c r="AF159" s="230">
        <f t="shared" si="42"/>
        <v>0</v>
      </c>
      <c r="AG159" s="230">
        <f t="shared" si="42"/>
        <v>0</v>
      </c>
      <c r="AH159" s="230">
        <f t="shared" si="42"/>
        <v>0</v>
      </c>
      <c r="AJ159" s="390"/>
    </row>
    <row r="160" spans="1:36" s="8" customFormat="1" x14ac:dyDescent="1.25">
      <c r="A160" s="224">
        <v>184</v>
      </c>
      <c r="B160" s="68">
        <v>11312</v>
      </c>
      <c r="C160" s="224">
        <v>184</v>
      </c>
      <c r="D160" s="19">
        <v>154</v>
      </c>
      <c r="E160" s="69" t="s">
        <v>566</v>
      </c>
      <c r="F160" s="20" t="s">
        <v>178</v>
      </c>
      <c r="G160" s="20" t="s">
        <v>176</v>
      </c>
      <c r="H160" s="21" t="s">
        <v>24</v>
      </c>
      <c r="I160" s="18">
        <v>269053.36396500003</v>
      </c>
      <c r="J160" s="18">
        <v>852192.20675000001</v>
      </c>
      <c r="K160" s="18" t="s">
        <v>179</v>
      </c>
      <c r="L160" s="182">
        <v>59.8</v>
      </c>
      <c r="M160" s="56">
        <v>11508335</v>
      </c>
      <c r="N160" s="55">
        <v>100000000</v>
      </c>
      <c r="O160" s="56">
        <v>74050</v>
      </c>
      <c r="P160" s="225">
        <v>9.2899999999999991</v>
      </c>
      <c r="Q160" s="225">
        <v>43.93</v>
      </c>
      <c r="R160" s="225">
        <v>168.04</v>
      </c>
      <c r="S160" s="226">
        <v>3401</v>
      </c>
      <c r="T160" s="226">
        <v>32.69</v>
      </c>
      <c r="U160" s="226">
        <v>150</v>
      </c>
      <c r="V160" s="226">
        <v>67.31</v>
      </c>
      <c r="W160" s="18">
        <f t="shared" si="39"/>
        <v>3551</v>
      </c>
      <c r="X160" s="84">
        <f t="shared" si="40"/>
        <v>0.27106937906370682</v>
      </c>
      <c r="Y160" s="85">
        <f t="shared" si="41"/>
        <v>1.4294953336007551E-2</v>
      </c>
      <c r="Z160" s="86">
        <v>11312</v>
      </c>
      <c r="AA160" s="77">
        <f t="shared" si="43"/>
        <v>0</v>
      </c>
      <c r="AB160" s="77">
        <f t="shared" si="44"/>
        <v>0</v>
      </c>
      <c r="AC160" s="161">
        <f t="shared" si="45"/>
        <v>0</v>
      </c>
      <c r="AD160" s="161">
        <f t="shared" si="46"/>
        <v>0</v>
      </c>
      <c r="AE160" s="161">
        <f t="shared" si="47"/>
        <v>0</v>
      </c>
      <c r="AF160" s="230">
        <f t="shared" si="42"/>
        <v>7.7033788054507071E-2</v>
      </c>
      <c r="AG160" s="230">
        <f t="shared" si="42"/>
        <v>0.36427279970231385</v>
      </c>
      <c r="AH160" s="230">
        <f t="shared" si="42"/>
        <v>1.3934077227857231</v>
      </c>
      <c r="AJ160" s="390"/>
    </row>
    <row r="161" spans="1:36" s="5" customFormat="1" x14ac:dyDescent="1.25">
      <c r="A161" s="83">
        <v>185</v>
      </c>
      <c r="B161" s="68">
        <v>11309</v>
      </c>
      <c r="C161" s="83">
        <v>185</v>
      </c>
      <c r="D161" s="16">
        <v>155</v>
      </c>
      <c r="E161" s="68" t="s">
        <v>567</v>
      </c>
      <c r="F161" s="10" t="s">
        <v>178</v>
      </c>
      <c r="G161" s="10" t="s">
        <v>229</v>
      </c>
      <c r="H161" s="11" t="s">
        <v>24</v>
      </c>
      <c r="I161" s="12">
        <v>108793.698988</v>
      </c>
      <c r="J161" s="12">
        <v>544376.956809</v>
      </c>
      <c r="K161" s="12" t="s">
        <v>179</v>
      </c>
      <c r="L161" s="181">
        <v>59.8</v>
      </c>
      <c r="M161" s="54">
        <v>113757</v>
      </c>
      <c r="N161" s="54">
        <v>500000</v>
      </c>
      <c r="O161" s="54">
        <v>4785437</v>
      </c>
      <c r="P161" s="214">
        <v>15.39</v>
      </c>
      <c r="Q161" s="214">
        <v>44.89</v>
      </c>
      <c r="R161" s="214">
        <v>207.59</v>
      </c>
      <c r="S161" s="53">
        <v>148</v>
      </c>
      <c r="T161" s="53">
        <v>19</v>
      </c>
      <c r="U161" s="53">
        <v>6</v>
      </c>
      <c r="V161" s="53">
        <v>81</v>
      </c>
      <c r="W161" s="12">
        <f t="shared" si="39"/>
        <v>154</v>
      </c>
      <c r="X161" s="84">
        <f t="shared" si="40"/>
        <v>0.100642476874668</v>
      </c>
      <c r="Y161" s="85">
        <f t="shared" si="41"/>
        <v>5.3074217217485096E-3</v>
      </c>
      <c r="Z161" s="86">
        <v>11309</v>
      </c>
      <c r="AA161" s="77">
        <f t="shared" si="43"/>
        <v>0</v>
      </c>
      <c r="AB161" s="77">
        <f t="shared" si="44"/>
        <v>0</v>
      </c>
      <c r="AC161" s="161">
        <f t="shared" si="45"/>
        <v>0</v>
      </c>
      <c r="AD161" s="161">
        <f t="shared" si="46"/>
        <v>0</v>
      </c>
      <c r="AE161" s="161">
        <f t="shared" si="47"/>
        <v>0</v>
      </c>
      <c r="AF161" s="230">
        <f t="shared" si="42"/>
        <v>8.1520406268481074E-2</v>
      </c>
      <c r="AG161" s="230">
        <f t="shared" si="42"/>
        <v>0.23778109404757086</v>
      </c>
      <c r="AH161" s="230">
        <f t="shared" si="42"/>
        <v>1.0995985144427542</v>
      </c>
      <c r="AJ161" s="390"/>
    </row>
    <row r="162" spans="1:36" s="8" customFormat="1" x14ac:dyDescent="1.25">
      <c r="A162" s="224">
        <v>194</v>
      </c>
      <c r="B162" s="68">
        <v>11334</v>
      </c>
      <c r="C162" s="224">
        <v>194</v>
      </c>
      <c r="D162" s="19">
        <v>156</v>
      </c>
      <c r="E162" s="69" t="s">
        <v>568</v>
      </c>
      <c r="F162" s="20" t="s">
        <v>202</v>
      </c>
      <c r="G162" s="20" t="s">
        <v>229</v>
      </c>
      <c r="H162" s="21" t="s">
        <v>24</v>
      </c>
      <c r="I162" s="18">
        <v>114288.31303</v>
      </c>
      <c r="J162" s="18">
        <v>268837.37030499999</v>
      </c>
      <c r="K162" s="18" t="s">
        <v>193</v>
      </c>
      <c r="L162" s="182">
        <v>58</v>
      </c>
      <c r="M162" s="56">
        <v>46081</v>
      </c>
      <c r="N162" s="55">
        <v>200000</v>
      </c>
      <c r="O162" s="56">
        <v>5834017</v>
      </c>
      <c r="P162" s="225">
        <v>9.5500000000000007</v>
      </c>
      <c r="Q162" s="225">
        <v>31.78</v>
      </c>
      <c r="R162" s="225">
        <v>137.13999999999999</v>
      </c>
      <c r="S162" s="226">
        <v>99</v>
      </c>
      <c r="T162" s="226">
        <v>2</v>
      </c>
      <c r="U162" s="226">
        <v>5</v>
      </c>
      <c r="V162" s="226">
        <v>98</v>
      </c>
      <c r="W162" s="18">
        <f t="shared" si="39"/>
        <v>104</v>
      </c>
      <c r="X162" s="84">
        <f t="shared" si="40"/>
        <v>5.2317576297760239E-3</v>
      </c>
      <c r="Y162" s="85">
        <f t="shared" si="41"/>
        <v>2.758988545341121E-4</v>
      </c>
      <c r="Z162" s="86">
        <v>11334</v>
      </c>
      <c r="AA162" s="77">
        <f t="shared" si="43"/>
        <v>0</v>
      </c>
      <c r="AB162" s="77">
        <f t="shared" si="44"/>
        <v>0</v>
      </c>
      <c r="AC162" s="161">
        <f t="shared" si="45"/>
        <v>0</v>
      </c>
      <c r="AD162" s="161">
        <f t="shared" si="46"/>
        <v>0</v>
      </c>
      <c r="AE162" s="161">
        <f t="shared" si="47"/>
        <v>0</v>
      </c>
      <c r="AF162" s="230">
        <f t="shared" si="42"/>
        <v>2.4981642682180515E-2</v>
      </c>
      <c r="AG162" s="230">
        <f t="shared" si="42"/>
        <v>8.3132628737141029E-2</v>
      </c>
      <c r="AH162" s="230">
        <f t="shared" si="42"/>
        <v>0.35874162067374193</v>
      </c>
      <c r="AJ162" s="390"/>
    </row>
    <row r="163" spans="1:36" s="5" customFormat="1" x14ac:dyDescent="1.25">
      <c r="A163" s="83">
        <v>209</v>
      </c>
      <c r="B163" s="68">
        <v>11384</v>
      </c>
      <c r="C163" s="83">
        <v>209</v>
      </c>
      <c r="D163" s="16">
        <v>157</v>
      </c>
      <c r="E163" s="68" t="s">
        <v>569</v>
      </c>
      <c r="F163" s="10" t="s">
        <v>217</v>
      </c>
      <c r="G163" s="10" t="s">
        <v>229</v>
      </c>
      <c r="H163" s="11" t="s">
        <v>24</v>
      </c>
      <c r="I163" s="12">
        <v>133143.98688899999</v>
      </c>
      <c r="J163" s="12">
        <v>366730.40623999998</v>
      </c>
      <c r="K163" s="12" t="s">
        <v>227</v>
      </c>
      <c r="L163" s="181">
        <v>52.166666666666664</v>
      </c>
      <c r="M163" s="54">
        <v>32720</v>
      </c>
      <c r="N163" s="54">
        <v>200000</v>
      </c>
      <c r="O163" s="54">
        <v>11208142</v>
      </c>
      <c r="P163" s="214">
        <v>5.78</v>
      </c>
      <c r="Q163" s="214">
        <v>41.3</v>
      </c>
      <c r="R163" s="214">
        <v>152.34</v>
      </c>
      <c r="S163" s="53">
        <v>376</v>
      </c>
      <c r="T163" s="53">
        <v>55.000000000000007</v>
      </c>
      <c r="U163" s="53">
        <v>2</v>
      </c>
      <c r="V163" s="53">
        <v>45</v>
      </c>
      <c r="W163" s="12">
        <f t="shared" si="39"/>
        <v>378</v>
      </c>
      <c r="X163" s="84">
        <f t="shared" si="40"/>
        <v>0.19626261953595545</v>
      </c>
      <c r="Y163" s="85">
        <f t="shared" si="41"/>
        <v>1.0349988617525561E-2</v>
      </c>
      <c r="Z163" s="86">
        <v>11384</v>
      </c>
      <c r="AA163" s="77">
        <f t="shared" si="43"/>
        <v>0</v>
      </c>
      <c r="AB163" s="77">
        <f t="shared" si="44"/>
        <v>0</v>
      </c>
      <c r="AC163" s="161">
        <f t="shared" si="45"/>
        <v>0</v>
      </c>
      <c r="AD163" s="161">
        <f t="shared" si="46"/>
        <v>0</v>
      </c>
      <c r="AE163" s="161">
        <f t="shared" si="47"/>
        <v>0</v>
      </c>
      <c r="AF163" s="230">
        <f t="shared" si="42"/>
        <v>2.0625417107596772E-2</v>
      </c>
      <c r="AG163" s="230">
        <f t="shared" si="42"/>
        <v>0.14737538521518107</v>
      </c>
      <c r="AH163" s="230">
        <f t="shared" si="42"/>
        <v>0.54361177200195365</v>
      </c>
      <c r="AJ163" s="390"/>
    </row>
    <row r="164" spans="1:36" s="8" customFormat="1" x14ac:dyDescent="1.25">
      <c r="A164" s="224">
        <v>211</v>
      </c>
      <c r="B164" s="68">
        <v>11341</v>
      </c>
      <c r="C164" s="224">
        <v>211</v>
      </c>
      <c r="D164" s="19">
        <v>158</v>
      </c>
      <c r="E164" s="69" t="s">
        <v>570</v>
      </c>
      <c r="F164" s="20" t="s">
        <v>395</v>
      </c>
      <c r="G164" s="20" t="s">
        <v>46</v>
      </c>
      <c r="H164" s="21" t="s">
        <v>24</v>
      </c>
      <c r="I164" s="18">
        <v>182877.75816999999</v>
      </c>
      <c r="J164" s="18">
        <v>1599387.3797279999</v>
      </c>
      <c r="K164" s="18" t="s">
        <v>218</v>
      </c>
      <c r="L164" s="182">
        <v>52.133333333333333</v>
      </c>
      <c r="M164" s="56">
        <v>17000000</v>
      </c>
      <c r="N164" s="55">
        <v>50000000</v>
      </c>
      <c r="O164" s="56">
        <v>94082</v>
      </c>
      <c r="P164" s="225">
        <v>10.88</v>
      </c>
      <c r="Q164" s="225">
        <v>49.3</v>
      </c>
      <c r="R164" s="225">
        <v>188.09</v>
      </c>
      <c r="S164" s="226">
        <v>3647</v>
      </c>
      <c r="T164" s="226">
        <v>10.9</v>
      </c>
      <c r="U164" s="226">
        <v>48</v>
      </c>
      <c r="V164" s="226">
        <v>89.1</v>
      </c>
      <c r="W164" s="18">
        <f t="shared" si="39"/>
        <v>3695</v>
      </c>
      <c r="X164" s="84">
        <f t="shared" si="40"/>
        <v>0.16963214150490383</v>
      </c>
      <c r="Y164" s="85">
        <f t="shared" si="41"/>
        <v>8.9456195881488076E-3</v>
      </c>
      <c r="Z164" s="86">
        <v>11341</v>
      </c>
      <c r="AA164" s="77">
        <f t="shared" si="43"/>
        <v>0</v>
      </c>
      <c r="AB164" s="77">
        <f t="shared" si="44"/>
        <v>0</v>
      </c>
      <c r="AC164" s="161">
        <f t="shared" si="45"/>
        <v>0</v>
      </c>
      <c r="AD164" s="161">
        <f t="shared" si="46"/>
        <v>0</v>
      </c>
      <c r="AE164" s="161">
        <f t="shared" si="47"/>
        <v>0</v>
      </c>
      <c r="AF164" s="230">
        <f t="shared" si="42"/>
        <v>0.169320889869115</v>
      </c>
      <c r="AG164" s="230">
        <f t="shared" si="42"/>
        <v>0.76723528221942727</v>
      </c>
      <c r="AH164" s="230">
        <f t="shared" si="42"/>
        <v>2.9271660087759046</v>
      </c>
      <c r="AJ164" s="390"/>
    </row>
    <row r="165" spans="1:36" s="5" customFormat="1" x14ac:dyDescent="1.25">
      <c r="A165" s="83">
        <v>226</v>
      </c>
      <c r="B165" s="68">
        <v>11378</v>
      </c>
      <c r="C165" s="83">
        <v>226</v>
      </c>
      <c r="D165" s="16">
        <v>159</v>
      </c>
      <c r="E165" s="68" t="s">
        <v>571</v>
      </c>
      <c r="F165" s="10" t="s">
        <v>310</v>
      </c>
      <c r="G165" s="10" t="s">
        <v>46</v>
      </c>
      <c r="H165" s="11" t="s">
        <v>24</v>
      </c>
      <c r="I165" s="12">
        <v>273041.74492899998</v>
      </c>
      <c r="J165" s="12">
        <v>748571.78525700001</v>
      </c>
      <c r="K165" s="12" t="s">
        <v>261</v>
      </c>
      <c r="L165" s="181">
        <v>44</v>
      </c>
      <c r="M165" s="54">
        <v>10329617</v>
      </c>
      <c r="N165" s="54">
        <v>50000000</v>
      </c>
      <c r="O165" s="54">
        <v>72469</v>
      </c>
      <c r="P165" s="214">
        <v>11.85</v>
      </c>
      <c r="Q165" s="214">
        <v>45.24</v>
      </c>
      <c r="R165" s="214">
        <v>168.85</v>
      </c>
      <c r="S165" s="53">
        <v>697</v>
      </c>
      <c r="T165" s="53">
        <v>2.11</v>
      </c>
      <c r="U165" s="53">
        <v>15</v>
      </c>
      <c r="V165" s="53">
        <v>97.89</v>
      </c>
      <c r="W165" s="12">
        <f t="shared" si="39"/>
        <v>712</v>
      </c>
      <c r="X165" s="84">
        <f t="shared" si="40"/>
        <v>1.5368939156257472E-2</v>
      </c>
      <c r="Y165" s="85">
        <f t="shared" si="41"/>
        <v>8.1048722220670403E-4</v>
      </c>
      <c r="Z165" s="86">
        <v>11378</v>
      </c>
      <c r="AA165" s="77">
        <f t="shared" si="43"/>
        <v>0</v>
      </c>
      <c r="AB165" s="77">
        <f t="shared" si="44"/>
        <v>0</v>
      </c>
      <c r="AC165" s="161">
        <f t="shared" si="45"/>
        <v>0</v>
      </c>
      <c r="AD165" s="161">
        <f t="shared" si="46"/>
        <v>0</v>
      </c>
      <c r="AE165" s="161">
        <f t="shared" si="47"/>
        <v>0</v>
      </c>
      <c r="AF165" s="230">
        <f t="shared" si="42"/>
        <v>8.6313710427322776E-2</v>
      </c>
      <c r="AG165" s="230">
        <f t="shared" si="42"/>
        <v>0.32952170968203232</v>
      </c>
      <c r="AH165" s="230">
        <f t="shared" si="42"/>
        <v>1.2298793253715992</v>
      </c>
      <c r="AJ165" s="390"/>
    </row>
    <row r="166" spans="1:36" s="8" customFormat="1" x14ac:dyDescent="1.25">
      <c r="A166" s="224">
        <v>239</v>
      </c>
      <c r="B166" s="68">
        <v>11463</v>
      </c>
      <c r="C166" s="224">
        <v>239</v>
      </c>
      <c r="D166" s="19">
        <v>160</v>
      </c>
      <c r="E166" s="69" t="s">
        <v>572</v>
      </c>
      <c r="F166" s="20" t="s">
        <v>232</v>
      </c>
      <c r="G166" s="20" t="s">
        <v>229</v>
      </c>
      <c r="H166" s="21" t="s">
        <v>24</v>
      </c>
      <c r="I166" s="18">
        <v>55959.490230000003</v>
      </c>
      <c r="J166" s="18">
        <v>150675.93156</v>
      </c>
      <c r="K166" s="18" t="s">
        <v>273</v>
      </c>
      <c r="L166" s="182">
        <v>40.233333333333334</v>
      </c>
      <c r="M166" s="56">
        <v>20262</v>
      </c>
      <c r="N166" s="55">
        <v>200000</v>
      </c>
      <c r="O166" s="56">
        <v>7436380</v>
      </c>
      <c r="P166" s="225">
        <v>12.17</v>
      </c>
      <c r="Q166" s="225">
        <v>36.99</v>
      </c>
      <c r="R166" s="225">
        <v>143.94999999999999</v>
      </c>
      <c r="S166" s="226">
        <v>109</v>
      </c>
      <c r="T166" s="226">
        <v>17</v>
      </c>
      <c r="U166" s="226">
        <v>3</v>
      </c>
      <c r="V166" s="226">
        <v>83</v>
      </c>
      <c r="W166" s="18">
        <f t="shared" si="39"/>
        <v>112</v>
      </c>
      <c r="X166" s="84">
        <f t="shared" si="40"/>
        <v>2.4924174813124256E-2</v>
      </c>
      <c r="Y166" s="85">
        <f t="shared" si="41"/>
        <v>1.3143864390834446E-3</v>
      </c>
      <c r="Z166" s="86">
        <v>11463</v>
      </c>
      <c r="AA166" s="77">
        <f t="shared" si="43"/>
        <v>0</v>
      </c>
      <c r="AB166" s="77">
        <f t="shared" si="44"/>
        <v>0</v>
      </c>
      <c r="AC166" s="161">
        <f t="shared" si="45"/>
        <v>0</v>
      </c>
      <c r="AD166" s="161">
        <f t="shared" si="46"/>
        <v>0</v>
      </c>
      <c r="AE166" s="161">
        <f t="shared" si="47"/>
        <v>0</v>
      </c>
      <c r="AF166" s="230">
        <f t="shared" si="42"/>
        <v>1.7842776910336599E-2</v>
      </c>
      <c r="AG166" s="230">
        <f t="shared" si="42"/>
        <v>5.4232072137498019E-2</v>
      </c>
      <c r="AH166" s="230">
        <f t="shared" si="42"/>
        <v>0.21104911554995509</v>
      </c>
      <c r="AJ166" s="390"/>
    </row>
    <row r="167" spans="1:36" s="5" customFormat="1" x14ac:dyDescent="1.25">
      <c r="A167" s="83">
        <v>237</v>
      </c>
      <c r="B167" s="68">
        <v>11461</v>
      </c>
      <c r="C167" s="83">
        <v>237</v>
      </c>
      <c r="D167" s="16">
        <v>161</v>
      </c>
      <c r="E167" s="68" t="s">
        <v>573</v>
      </c>
      <c r="F167" s="10" t="s">
        <v>189</v>
      </c>
      <c r="G167" s="10" t="s">
        <v>229</v>
      </c>
      <c r="H167" s="11" t="s">
        <v>24</v>
      </c>
      <c r="I167" s="12">
        <v>104948.45265399999</v>
      </c>
      <c r="J167" s="12">
        <v>716375.28964800003</v>
      </c>
      <c r="K167" s="12" t="s">
        <v>272</v>
      </c>
      <c r="L167" s="181">
        <v>40.033333333333331</v>
      </c>
      <c r="M167" s="54">
        <v>101497</v>
      </c>
      <c r="N167" s="54">
        <v>200000</v>
      </c>
      <c r="O167" s="54">
        <v>7058093</v>
      </c>
      <c r="P167" s="214">
        <v>6.3</v>
      </c>
      <c r="Q167" s="214">
        <v>38.869999999999997</v>
      </c>
      <c r="R167" s="214">
        <v>180.44</v>
      </c>
      <c r="S167" s="53">
        <v>203</v>
      </c>
      <c r="T167" s="53">
        <v>96</v>
      </c>
      <c r="U167" s="53">
        <v>3</v>
      </c>
      <c r="V167" s="53">
        <v>4</v>
      </c>
      <c r="W167" s="12">
        <f t="shared" si="39"/>
        <v>206</v>
      </c>
      <c r="X167" s="84">
        <f t="shared" si="40"/>
        <v>0.66917516114314901</v>
      </c>
      <c r="Y167" s="85">
        <f t="shared" si="41"/>
        <v>3.528922276355119E-2</v>
      </c>
      <c r="Z167" s="86">
        <v>11461</v>
      </c>
      <c r="AA167" s="77">
        <f t="shared" si="43"/>
        <v>0</v>
      </c>
      <c r="AB167" s="77">
        <f t="shared" si="44"/>
        <v>0</v>
      </c>
      <c r="AC167" s="161">
        <f t="shared" si="45"/>
        <v>0</v>
      </c>
      <c r="AD167" s="161">
        <f t="shared" si="46"/>
        <v>0</v>
      </c>
      <c r="AE167" s="161">
        <f t="shared" si="47"/>
        <v>0</v>
      </c>
      <c r="AF167" s="230">
        <f t="shared" si="42"/>
        <v>4.3914619950019156E-2</v>
      </c>
      <c r="AG167" s="230">
        <f t="shared" si="42"/>
        <v>0.27094623451702293</v>
      </c>
      <c r="AH167" s="230">
        <f t="shared" si="42"/>
        <v>1.2577704799653107</v>
      </c>
      <c r="AJ167" s="390"/>
    </row>
    <row r="168" spans="1:36" s="8" customFormat="1" x14ac:dyDescent="1.25">
      <c r="A168" s="224">
        <v>240</v>
      </c>
      <c r="B168" s="68">
        <v>11470</v>
      </c>
      <c r="C168" s="224">
        <v>240</v>
      </c>
      <c r="D168" s="19">
        <v>162</v>
      </c>
      <c r="E168" s="69" t="s">
        <v>574</v>
      </c>
      <c r="F168" s="20" t="s">
        <v>225</v>
      </c>
      <c r="G168" s="20" t="s">
        <v>229</v>
      </c>
      <c r="H168" s="21" t="s">
        <v>24</v>
      </c>
      <c r="I168" s="18">
        <v>87492.993214999995</v>
      </c>
      <c r="J168" s="18">
        <v>313550.77220100001</v>
      </c>
      <c r="K168" s="18" t="s">
        <v>274</v>
      </c>
      <c r="L168" s="182">
        <v>39.200000000000003</v>
      </c>
      <c r="M168" s="56">
        <v>66088</v>
      </c>
      <c r="N168" s="55">
        <v>200000</v>
      </c>
      <c r="O168" s="56">
        <v>4744443</v>
      </c>
      <c r="P168" s="225">
        <v>7.27</v>
      </c>
      <c r="Q168" s="225">
        <v>32.49</v>
      </c>
      <c r="R168" s="225">
        <v>129.4</v>
      </c>
      <c r="S168" s="226">
        <v>91</v>
      </c>
      <c r="T168" s="226">
        <v>2</v>
      </c>
      <c r="U168" s="226">
        <v>11</v>
      </c>
      <c r="V168" s="226">
        <v>98</v>
      </c>
      <c r="W168" s="18">
        <f t="shared" si="39"/>
        <v>102</v>
      </c>
      <c r="X168" s="84">
        <f t="shared" si="40"/>
        <v>6.1019107682970678E-3</v>
      </c>
      <c r="Y168" s="85">
        <f t="shared" si="41"/>
        <v>3.2178673221805909E-4</v>
      </c>
      <c r="Z168" s="86">
        <v>11470</v>
      </c>
      <c r="AA168" s="77">
        <f t="shared" si="43"/>
        <v>0</v>
      </c>
      <c r="AB168" s="77">
        <f t="shared" si="44"/>
        <v>0</v>
      </c>
      <c r="AC168" s="161">
        <f t="shared" si="45"/>
        <v>0</v>
      </c>
      <c r="AD168" s="161">
        <f t="shared" si="46"/>
        <v>0</v>
      </c>
      <c r="AE168" s="161">
        <f t="shared" si="47"/>
        <v>0</v>
      </c>
      <c r="AF168" s="230">
        <f t="shared" si="42"/>
        <v>2.2180445642759838E-2</v>
      </c>
      <c r="AG168" s="230">
        <f t="shared" si="42"/>
        <v>9.912554043098587E-2</v>
      </c>
      <c r="AH168" s="230">
        <f t="shared" si="42"/>
        <v>0.39479362670882029</v>
      </c>
      <c r="AJ168" s="390"/>
    </row>
    <row r="169" spans="1:36" s="5" customFormat="1" x14ac:dyDescent="1.25">
      <c r="A169" s="83">
        <v>244</v>
      </c>
      <c r="B169" s="68">
        <v>11454</v>
      </c>
      <c r="C169" s="83">
        <v>244</v>
      </c>
      <c r="D169" s="16">
        <v>163</v>
      </c>
      <c r="E169" s="68" t="s">
        <v>600</v>
      </c>
      <c r="F169" s="10" t="s">
        <v>343</v>
      </c>
      <c r="G169" s="10" t="s">
        <v>229</v>
      </c>
      <c r="H169" s="11">
        <v>0</v>
      </c>
      <c r="I169" s="12">
        <v>34882.496249999997</v>
      </c>
      <c r="J169" s="12">
        <v>1305745.1625399999</v>
      </c>
      <c r="K169" s="12" t="s">
        <v>282</v>
      </c>
      <c r="L169" s="181">
        <v>38.799999999999997</v>
      </c>
      <c r="M169" s="54">
        <v>199810</v>
      </c>
      <c r="N169" s="54">
        <v>200000</v>
      </c>
      <c r="O169" s="54">
        <v>6534934</v>
      </c>
      <c r="P169" s="214">
        <v>8.7200000000000006</v>
      </c>
      <c r="Q169" s="214">
        <v>53.5</v>
      </c>
      <c r="R169" s="214">
        <v>231.76</v>
      </c>
      <c r="S169" s="53">
        <v>354</v>
      </c>
      <c r="T169" s="53">
        <v>86</v>
      </c>
      <c r="U169" s="53">
        <v>5</v>
      </c>
      <c r="V169" s="53">
        <v>14.000000000000002</v>
      </c>
      <c r="W169" s="12">
        <f t="shared" si="39"/>
        <v>359</v>
      </c>
      <c r="X169" s="84">
        <f t="shared" si="40"/>
        <v>1.0926595323529438</v>
      </c>
      <c r="Y169" s="85">
        <f t="shared" si="41"/>
        <v>5.7621842352980276E-2</v>
      </c>
      <c r="Z169" s="86">
        <v>11454</v>
      </c>
      <c r="AA169" s="77">
        <f t="shared" si="43"/>
        <v>0</v>
      </c>
      <c r="AB169" s="77">
        <f t="shared" si="44"/>
        <v>0</v>
      </c>
      <c r="AC169" s="161">
        <f t="shared" si="45"/>
        <v>0</v>
      </c>
      <c r="AD169" s="161">
        <f t="shared" si="46"/>
        <v>0</v>
      </c>
      <c r="AE169" s="161">
        <f t="shared" si="47"/>
        <v>0</v>
      </c>
      <c r="AF169" s="230">
        <f t="shared" si="42"/>
        <v>0.11079059444322874</v>
      </c>
      <c r="AG169" s="230">
        <f t="shared" si="42"/>
        <v>0.6797358718707267</v>
      </c>
      <c r="AH169" s="230">
        <f t="shared" si="42"/>
        <v>2.9445903862571892</v>
      </c>
      <c r="AJ169" s="390"/>
    </row>
    <row r="170" spans="1:36" s="8" customFormat="1" x14ac:dyDescent="1.25">
      <c r="A170" s="224">
        <v>245</v>
      </c>
      <c r="B170" s="68">
        <v>11477</v>
      </c>
      <c r="C170" s="224">
        <v>245</v>
      </c>
      <c r="D170" s="19">
        <v>164</v>
      </c>
      <c r="E170" s="69" t="s">
        <v>576</v>
      </c>
      <c r="F170" s="20" t="s">
        <v>343</v>
      </c>
      <c r="G170" s="20" t="s">
        <v>229</v>
      </c>
      <c r="H170" s="21" t="s">
        <v>24</v>
      </c>
      <c r="I170" s="18">
        <v>918037.73123699997</v>
      </c>
      <c r="J170" s="18">
        <v>3586204.8888409999</v>
      </c>
      <c r="K170" s="18" t="s">
        <v>289</v>
      </c>
      <c r="L170" s="182">
        <v>37</v>
      </c>
      <c r="M170" s="56">
        <v>299129</v>
      </c>
      <c r="N170" s="55">
        <v>300000</v>
      </c>
      <c r="O170" s="56">
        <v>11988823</v>
      </c>
      <c r="P170" s="225">
        <v>8.02</v>
      </c>
      <c r="Q170" s="225">
        <v>50.63</v>
      </c>
      <c r="R170" s="225">
        <v>217.93</v>
      </c>
      <c r="S170" s="226">
        <v>999</v>
      </c>
      <c r="T170" s="226">
        <v>82</v>
      </c>
      <c r="U170" s="226">
        <v>13</v>
      </c>
      <c r="V170" s="226">
        <v>18</v>
      </c>
      <c r="W170" s="18">
        <f t="shared" si="39"/>
        <v>1012</v>
      </c>
      <c r="X170" s="84">
        <f t="shared" si="40"/>
        <v>2.8613891940758442</v>
      </c>
      <c r="Y170" s="85">
        <f t="shared" si="41"/>
        <v>0.15089651640754786</v>
      </c>
      <c r="Z170" s="86">
        <v>11477</v>
      </c>
      <c r="AA170" s="77">
        <f t="shared" si="43"/>
        <v>0</v>
      </c>
      <c r="AB170" s="77">
        <f t="shared" si="44"/>
        <v>0</v>
      </c>
      <c r="AC170" s="161">
        <f t="shared" si="45"/>
        <v>0</v>
      </c>
      <c r="AD170" s="161">
        <f t="shared" si="46"/>
        <v>0</v>
      </c>
      <c r="AE170" s="161">
        <f t="shared" si="47"/>
        <v>0</v>
      </c>
      <c r="AF170" s="230">
        <f t="shared" si="42"/>
        <v>0.27985782117668617</v>
      </c>
      <c r="AG170" s="230">
        <f t="shared" si="42"/>
        <v>1.7667333523909754</v>
      </c>
      <c r="AH170" s="230">
        <f t="shared" si="42"/>
        <v>7.6046652081091306</v>
      </c>
      <c r="AJ170" s="390"/>
    </row>
    <row r="171" spans="1:36" s="5" customFormat="1" x14ac:dyDescent="1.25">
      <c r="A171" s="83">
        <v>264</v>
      </c>
      <c r="B171" s="68">
        <v>11233</v>
      </c>
      <c r="C171" s="83">
        <v>264</v>
      </c>
      <c r="D171" s="16">
        <v>165</v>
      </c>
      <c r="E171" s="68" t="s">
        <v>577</v>
      </c>
      <c r="F171" s="10" t="s">
        <v>29</v>
      </c>
      <c r="G171" s="10" t="s">
        <v>46</v>
      </c>
      <c r="H171" s="11" t="s">
        <v>24</v>
      </c>
      <c r="I171" s="12">
        <v>202164.963174</v>
      </c>
      <c r="J171" s="12">
        <v>983005.47756999999</v>
      </c>
      <c r="K171" s="12" t="s">
        <v>330</v>
      </c>
      <c r="L171" s="181">
        <v>22</v>
      </c>
      <c r="M171" s="54">
        <v>17882581</v>
      </c>
      <c r="N171" s="54">
        <v>50000000</v>
      </c>
      <c r="O171" s="54">
        <v>54970</v>
      </c>
      <c r="P171" s="214">
        <v>8.61</v>
      </c>
      <c r="Q171" s="214">
        <v>38.71</v>
      </c>
      <c r="R171" s="214">
        <v>132.84</v>
      </c>
      <c r="S171" s="53">
        <v>879</v>
      </c>
      <c r="T171" s="53">
        <v>1.91</v>
      </c>
      <c r="U171" s="53">
        <v>13</v>
      </c>
      <c r="V171" s="53">
        <v>98.09</v>
      </c>
      <c r="W171" s="12">
        <f t="shared" si="39"/>
        <v>892</v>
      </c>
      <c r="X171" s="84">
        <f t="shared" ref="X171:X172" si="48">T171*J171/$J$173</f>
        <v>1.8269105643623555E-2</v>
      </c>
      <c r="Y171" s="85">
        <f t="shared" ref="Y171:Y172" si="49">T171*J171/$J$174</f>
        <v>9.6342867485897014E-4</v>
      </c>
      <c r="Z171" s="86">
        <v>11233</v>
      </c>
      <c r="AA171" s="77">
        <f t="shared" si="43"/>
        <v>0</v>
      </c>
      <c r="AB171" s="77">
        <f>IF(W171=0,1,0)</f>
        <v>0</v>
      </c>
      <c r="AC171" s="161">
        <f>IF((T171+V171)=100,0,1)</f>
        <v>0</v>
      </c>
      <c r="AD171" s="161">
        <f t="shared" si="46"/>
        <v>0</v>
      </c>
      <c r="AE171" s="161">
        <f t="shared" si="47"/>
        <v>0</v>
      </c>
      <c r="AF171" s="230">
        <f t="shared" ref="AF171:AH172" si="50">$J171/$J$173*P171</f>
        <v>8.2354450047957481E-2</v>
      </c>
      <c r="AG171" s="230">
        <f t="shared" si="50"/>
        <v>0.37026025102862187</v>
      </c>
      <c r="AH171" s="230">
        <f t="shared" si="50"/>
        <v>1.2706115150256299</v>
      </c>
      <c r="AJ171" s="390"/>
    </row>
    <row r="172" spans="1:36" s="8" customFormat="1" x14ac:dyDescent="1.25">
      <c r="A172" s="224">
        <v>275</v>
      </c>
      <c r="B172" s="68">
        <v>11649</v>
      </c>
      <c r="C172" s="224">
        <v>275</v>
      </c>
      <c r="D172" s="19">
        <v>166</v>
      </c>
      <c r="E172" s="69" t="s">
        <v>578</v>
      </c>
      <c r="F172" s="20" t="s">
        <v>393</v>
      </c>
      <c r="G172" s="20" t="s">
        <v>46</v>
      </c>
      <c r="H172" s="21" t="s">
        <v>24</v>
      </c>
      <c r="I172" s="18">
        <v>0</v>
      </c>
      <c r="J172" s="18">
        <v>359680.75538599998</v>
      </c>
      <c r="K172" s="18" t="s">
        <v>394</v>
      </c>
      <c r="L172" s="182">
        <v>9</v>
      </c>
      <c r="M172" s="56">
        <v>17212249</v>
      </c>
      <c r="N172" s="55">
        <v>100000000</v>
      </c>
      <c r="O172" s="56">
        <v>20897</v>
      </c>
      <c r="P172" s="225">
        <v>12.92</v>
      </c>
      <c r="Q172" s="225">
        <v>49.55</v>
      </c>
      <c r="R172" s="225">
        <v>0</v>
      </c>
      <c r="S172" s="226">
        <v>1712</v>
      </c>
      <c r="T172" s="226">
        <v>13.41</v>
      </c>
      <c r="U172" s="226">
        <v>12</v>
      </c>
      <c r="V172" s="226">
        <v>86.59</v>
      </c>
      <c r="W172" s="18">
        <f t="shared" ref="W172" si="51">S172+U172</f>
        <v>1724</v>
      </c>
      <c r="X172" s="84">
        <f t="shared" si="48"/>
        <v>4.6932529474621856E-2</v>
      </c>
      <c r="Y172" s="85">
        <f t="shared" si="49"/>
        <v>2.475005923198886E-3</v>
      </c>
      <c r="Z172" s="86">
        <v>11649</v>
      </c>
      <c r="AA172" s="77">
        <f t="shared" si="43"/>
        <v>0</v>
      </c>
      <c r="AB172" s="77">
        <f t="shared" ref="AB172" si="52">IF(W172=0,1,0)</f>
        <v>0</v>
      </c>
      <c r="AC172" s="161">
        <f t="shared" ref="AC172" si="53">IF((T172+V172)=100,0,1)</f>
        <v>0</v>
      </c>
      <c r="AD172" s="161">
        <f t="shared" si="46"/>
        <v>0</v>
      </c>
      <c r="AE172" s="161">
        <f t="shared" si="47"/>
        <v>0</v>
      </c>
      <c r="AF172" s="230">
        <f t="shared" si="50"/>
        <v>4.521761974736125E-2</v>
      </c>
      <c r="AG172" s="230">
        <f t="shared" si="50"/>
        <v>0.17341587139951625</v>
      </c>
      <c r="AH172" s="230">
        <f t="shared" si="50"/>
        <v>0</v>
      </c>
      <c r="AJ172" s="390"/>
    </row>
    <row r="173" spans="1:36" s="112" customFormat="1" x14ac:dyDescent="1.25">
      <c r="B173" s="68"/>
      <c r="C173" s="108"/>
      <c r="D173" s="222"/>
      <c r="E173" s="109" t="s">
        <v>196</v>
      </c>
      <c r="F173" s="97"/>
      <c r="G173" s="98" t="s">
        <v>24</v>
      </c>
      <c r="H173" s="110" t="s">
        <v>24</v>
      </c>
      <c r="I173" s="103">
        <f>SUM(I107:I172)</f>
        <v>18085160.442721996</v>
      </c>
      <c r="J173" s="100">
        <f>SUM(J107:J172)</f>
        <v>102771339.702336</v>
      </c>
      <c r="K173" s="101" t="s">
        <v>24</v>
      </c>
      <c r="L173" s="183"/>
      <c r="M173" s="103">
        <f>SUM(M107:M172)</f>
        <v>277593718</v>
      </c>
      <c r="N173" s="99" t="s">
        <v>24</v>
      </c>
      <c r="O173" s="99" t="s">
        <v>24</v>
      </c>
      <c r="P173" s="235">
        <f>AF173</f>
        <v>9.6177975164399481</v>
      </c>
      <c r="Q173" s="235">
        <f>AG173</f>
        <v>46.270345133614889</v>
      </c>
      <c r="R173" s="235">
        <f>AH173</f>
        <v>205.27756707718902</v>
      </c>
      <c r="S173" s="103">
        <f>SUM(S107:S172)</f>
        <v>55620</v>
      </c>
      <c r="T173" s="103">
        <f>X173</f>
        <v>61.456554875659315</v>
      </c>
      <c r="U173" s="103">
        <f>SUM(U107:U172)</f>
        <v>834</v>
      </c>
      <c r="V173" s="103">
        <f>100-T173</f>
        <v>38.543445124340685</v>
      </c>
      <c r="W173" s="103">
        <f>SUM(W107:W172)</f>
        <v>56384</v>
      </c>
      <c r="X173" s="84">
        <f>SUM(X107:X172)</f>
        <v>61.456554875659315</v>
      </c>
      <c r="Y173" s="85" t="s">
        <v>24</v>
      </c>
      <c r="Z173" s="86"/>
      <c r="AA173" s="77">
        <f t="shared" si="43"/>
        <v>0</v>
      </c>
      <c r="AB173" s="77">
        <f t="shared" si="44"/>
        <v>0</v>
      </c>
      <c r="AC173" s="161">
        <f t="shared" si="45"/>
        <v>0</v>
      </c>
      <c r="AD173" s="161">
        <f t="shared" si="46"/>
        <v>0</v>
      </c>
      <c r="AE173" s="161">
        <f t="shared" si="47"/>
        <v>0</v>
      </c>
      <c r="AF173" s="234">
        <f>SUM(AF107:AF172)</f>
        <v>9.6177975164399481</v>
      </c>
      <c r="AG173" s="234">
        <f>SUM(AG107:AG172)</f>
        <v>46.270345133614889</v>
      </c>
      <c r="AH173" s="234">
        <f>SUM(AH107:AH172)</f>
        <v>205.27756707718902</v>
      </c>
    </row>
    <row r="174" spans="1:36" s="117" customFormat="1" x14ac:dyDescent="1.25">
      <c r="C174" s="113"/>
      <c r="D174" s="114"/>
      <c r="E174" s="109" t="s">
        <v>55</v>
      </c>
      <c r="F174" s="97"/>
      <c r="G174" s="98" t="s">
        <v>24</v>
      </c>
      <c r="H174" s="115" t="s">
        <v>24</v>
      </c>
      <c r="I174" s="105">
        <f>I173+I106+I85</f>
        <v>1508979708.9211371</v>
      </c>
      <c r="J174" s="105">
        <f>J173+J106+J85</f>
        <v>1948811065.264941</v>
      </c>
      <c r="K174" s="106" t="s">
        <v>24</v>
      </c>
      <c r="L174" s="184"/>
      <c r="M174" s="107">
        <f>M173+M106+M85</f>
        <v>14555183436</v>
      </c>
      <c r="N174" s="107"/>
      <c r="O174" s="107"/>
      <c r="P174" s="116">
        <f>(P173*$J$173+P106*$J$106+P85*$J$85)/$J$174</f>
        <v>2.3860365240239205</v>
      </c>
      <c r="Q174" s="116">
        <f t="shared" ref="Q174:R174" si="54">(Q173*$J$173+Q106*$J$106+Q85*$J$85)/$J$174</f>
        <v>8.2412995273013046</v>
      </c>
      <c r="R174" s="116">
        <f t="shared" si="54"/>
        <v>31.753634693623923</v>
      </c>
      <c r="S174" s="107">
        <f>S173+S106+S85</f>
        <v>2184399</v>
      </c>
      <c r="T174" s="107">
        <f>Y174</f>
        <v>83.226376168561913</v>
      </c>
      <c r="U174" s="107">
        <f>U173+U106+U85</f>
        <v>5964</v>
      </c>
      <c r="V174" s="107">
        <f>100-T174</f>
        <v>16.773623831438087</v>
      </c>
      <c r="W174" s="107">
        <f>W173+W106+W85</f>
        <v>2189980</v>
      </c>
      <c r="X174" s="84">
        <f>T174*J174/$J$173</f>
        <v>1578.1878806772934</v>
      </c>
      <c r="Y174" s="85">
        <f>SUM(Y5:Y173)</f>
        <v>83.226376168561913</v>
      </c>
      <c r="Z174" s="86"/>
      <c r="AA174" s="77">
        <f t="shared" si="43"/>
        <v>1</v>
      </c>
      <c r="AB174" s="77">
        <f t="shared" si="44"/>
        <v>0</v>
      </c>
      <c r="AC174" s="161">
        <f t="shared" si="45"/>
        <v>0</v>
      </c>
      <c r="AD174" s="161">
        <f t="shared" si="46"/>
        <v>0</v>
      </c>
      <c r="AE174" s="161">
        <f t="shared" si="47"/>
        <v>0</v>
      </c>
      <c r="AF174" s="234"/>
      <c r="AG174" s="234"/>
      <c r="AH174" s="234"/>
    </row>
    <row r="175" spans="1:36" s="292" customFormat="1" x14ac:dyDescent="1.25">
      <c r="C175" s="281"/>
      <c r="D175" s="282"/>
      <c r="E175" s="283"/>
      <c r="F175" s="284"/>
      <c r="G175" s="285"/>
      <c r="H175" s="286"/>
      <c r="I175" s="287"/>
      <c r="J175" s="287"/>
      <c r="K175" s="288"/>
      <c r="L175" s="289"/>
      <c r="M175" s="290"/>
      <c r="N175" s="290"/>
      <c r="O175" s="290"/>
      <c r="P175" s="291"/>
      <c r="Q175" s="291"/>
      <c r="R175" s="291"/>
      <c r="S175" s="290"/>
      <c r="T175" s="290"/>
      <c r="U175" s="290"/>
      <c r="V175" s="290"/>
      <c r="W175" s="290"/>
      <c r="X175" s="277"/>
      <c r="Y175" s="278"/>
      <c r="Z175" s="279"/>
      <c r="AA175" s="280"/>
      <c r="AB175" s="280"/>
      <c r="AC175" s="161"/>
      <c r="AD175" s="161"/>
      <c r="AE175" s="161"/>
      <c r="AF175" s="234"/>
      <c r="AG175" s="234"/>
      <c r="AH175" s="234"/>
    </row>
    <row r="176" spans="1:36" ht="66" customHeight="1" x14ac:dyDescent="0.25">
      <c r="D176" s="403"/>
      <c r="E176" s="403"/>
      <c r="F176" s="403"/>
      <c r="G176" s="403"/>
      <c r="H176" s="403"/>
      <c r="I176" s="403"/>
      <c r="J176" s="403"/>
      <c r="K176" s="403"/>
      <c r="L176" s="403"/>
      <c r="M176" s="403"/>
      <c r="N176" s="403"/>
      <c r="O176" s="403"/>
      <c r="P176" s="403"/>
      <c r="Q176" s="403"/>
      <c r="R176" s="403"/>
      <c r="S176" s="403"/>
      <c r="T176" s="403"/>
      <c r="U176" s="403"/>
      <c r="V176" s="403"/>
      <c r="W176" s="403"/>
      <c r="AD176" s="161">
        <v>1</v>
      </c>
      <c r="AE176" s="161">
        <v>1</v>
      </c>
      <c r="AF176" s="234"/>
      <c r="AG176" s="234"/>
      <c r="AH176" s="234"/>
    </row>
    <row r="177" spans="10:10" x14ac:dyDescent="0.25">
      <c r="J177" s="268"/>
    </row>
  </sheetData>
  <sheetProtection algorithmName="SHA-512" hashValue="b3kNl+AjANkBcyNCwUFKLkbwMYGkKebkKQun15Mu35qPzbQ/7pw4kRTKGuX8RbkzBRI6Xy97MKKXV0qjsKCDaw==" saltValue="lTAQLYXb4uOeMOqPoWwREQ==" spinCount="100000" sheet="1" objects="1" scenarios="1"/>
  <sortState ref="D1:AC120">
    <sortCondition descending="1" ref="E54:E108"/>
  </sortState>
  <mergeCells count="21">
    <mergeCell ref="C3:C4"/>
    <mergeCell ref="D176:W176"/>
    <mergeCell ref="U3:U4"/>
    <mergeCell ref="V3:V4"/>
    <mergeCell ref="W3:W4"/>
    <mergeCell ref="R3:R4"/>
    <mergeCell ref="S3:S4"/>
    <mergeCell ref="T3:T4"/>
    <mergeCell ref="L3:L4"/>
    <mergeCell ref="M3:M4"/>
    <mergeCell ref="N3:N4"/>
    <mergeCell ref="O3:O4"/>
    <mergeCell ref="P3:P4"/>
    <mergeCell ref="Q3:Q4"/>
    <mergeCell ref="D1:K1"/>
    <mergeCell ref="D3:D4"/>
    <mergeCell ref="E3:E4"/>
    <mergeCell ref="F3:F4"/>
    <mergeCell ref="H3:H4"/>
    <mergeCell ref="K3:K4"/>
    <mergeCell ref="G3:G4"/>
  </mergeCells>
  <conditionalFormatting sqref="AJ1:AJ1048576">
    <cfRule type="cellIs" dxfId="0" priority="1" operator="lessThan">
      <formula>1</formula>
    </cfRule>
  </conditionalFormatting>
  <printOptions horizontalCentered="1" verticalCentered="1"/>
  <pageMargins left="0.25" right="0.25" top="0.75" bottom="0.75" header="0.3" footer="0.3"/>
  <pageSetup scale="17" fitToHeight="0" orientation="landscape" r:id="rId1"/>
  <rowBreaks count="1" manualBreakCount="1">
    <brk id="72" min="3" max="22" man="1"/>
  </rowBreaks>
  <colBreaks count="1" manualBreakCount="1">
    <brk id="23" max="1048575" man="1"/>
  </colBreaks>
  <ignoredErrors>
    <ignoredError sqref="T85 V85 S106:V106 AH85 P106 Q106:R10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77"/>
  <sheetViews>
    <sheetView rightToLeft="1" view="pageBreakPreview" topLeftCell="C1" zoomScale="85" zoomScaleNormal="83" zoomScaleSheetLayoutView="85" workbookViewId="0">
      <selection activeCell="E173" sqref="E173"/>
    </sheetView>
  </sheetViews>
  <sheetFormatPr defaultColWidth="9.140625" defaultRowHeight="19.5" x14ac:dyDescent="0.55000000000000004"/>
  <cols>
    <col min="1" max="1" width="8.5703125" style="322" hidden="1" customWidth="1"/>
    <col min="2" max="2" width="3.5703125" style="203" hidden="1" customWidth="1"/>
    <col min="3" max="3" width="5.5703125" style="63" bestFit="1" customWidth="1"/>
    <col min="4" max="4" width="43.42578125" style="17" bestFit="1" customWidth="1"/>
    <col min="5" max="5" width="23.7109375" style="64" bestFit="1" customWidth="1"/>
    <col min="6" max="6" width="11.140625" style="47" bestFit="1" customWidth="1"/>
    <col min="7" max="7" width="13.5703125" style="49" customWidth="1"/>
    <col min="8" max="8" width="12.7109375" style="49" customWidth="1"/>
    <col min="9" max="9" width="6.5703125" style="51" bestFit="1" customWidth="1"/>
    <col min="10" max="10" width="9" style="51" bestFit="1" customWidth="1"/>
    <col min="11" max="11" width="8.5703125" style="90" hidden="1" customWidth="1"/>
    <col min="12" max="12" width="11" style="90" hidden="1" customWidth="1"/>
    <col min="13" max="13" width="11.5703125" style="90" hidden="1" customWidth="1"/>
    <col min="14" max="14" width="6.5703125" style="90" hidden="1" customWidth="1"/>
    <col min="15" max="15" width="9" style="90" hidden="1" customWidth="1"/>
    <col min="16" max="16" width="7.42578125" style="220" hidden="1" customWidth="1"/>
    <col min="17" max="17" width="16.7109375" style="249" hidden="1" customWidth="1"/>
    <col min="18" max="18" width="12" style="1" hidden="1" customWidth="1"/>
    <col min="19" max="19" width="12" style="247" hidden="1" customWidth="1"/>
    <col min="20" max="20" width="7.7109375" style="247" hidden="1" customWidth="1"/>
    <col min="21" max="21" width="34.42578125" style="247" hidden="1" customWidth="1"/>
    <col min="22" max="23" width="9.140625" style="247" hidden="1" customWidth="1"/>
    <col min="24" max="26" width="9.140625" style="247" customWidth="1"/>
    <col min="27" max="16384" width="9.140625" style="247"/>
  </cols>
  <sheetData>
    <row r="1" spans="1:21" ht="23.45" customHeight="1" x14ac:dyDescent="0.55000000000000004">
      <c r="B1" s="206"/>
      <c r="C1" s="410" t="s">
        <v>246</v>
      </c>
      <c r="D1" s="411"/>
      <c r="E1" s="412"/>
      <c r="F1" s="250" t="s">
        <v>598</v>
      </c>
      <c r="G1" s="407" t="s">
        <v>314</v>
      </c>
      <c r="H1" s="408"/>
      <c r="I1" s="408"/>
      <c r="J1" s="409"/>
      <c r="K1" s="195"/>
      <c r="L1" s="195"/>
      <c r="M1" s="195"/>
      <c r="N1" s="195"/>
      <c r="O1" s="195"/>
      <c r="P1" s="215"/>
      <c r="Q1" s="251"/>
    </row>
    <row r="2" spans="1:21" ht="21" x14ac:dyDescent="0.55000000000000004">
      <c r="A2" s="413" t="s">
        <v>398</v>
      </c>
      <c r="B2" s="414" t="s">
        <v>162</v>
      </c>
      <c r="C2" s="415" t="s">
        <v>48</v>
      </c>
      <c r="D2" s="420" t="s">
        <v>49</v>
      </c>
      <c r="E2" s="416" t="s">
        <v>285</v>
      </c>
      <c r="F2" s="421" t="s">
        <v>51</v>
      </c>
      <c r="G2" s="421"/>
      <c r="H2" s="421"/>
      <c r="I2" s="421"/>
      <c r="J2" s="421"/>
      <c r="K2" s="196"/>
      <c r="L2" s="196"/>
      <c r="M2" s="196"/>
      <c r="N2" s="196"/>
      <c r="O2" s="196"/>
      <c r="P2" s="216"/>
      <c r="Q2" s="251"/>
    </row>
    <row r="3" spans="1:21" ht="63" x14ac:dyDescent="0.25">
      <c r="A3" s="413"/>
      <c r="B3" s="414"/>
      <c r="C3" s="415"/>
      <c r="D3" s="420"/>
      <c r="E3" s="416"/>
      <c r="F3" s="368" t="s">
        <v>580</v>
      </c>
      <c r="G3" s="189" t="s">
        <v>228</v>
      </c>
      <c r="H3" s="189" t="s">
        <v>259</v>
      </c>
      <c r="I3" s="190" t="s">
        <v>53</v>
      </c>
      <c r="J3" s="190" t="s">
        <v>54</v>
      </c>
      <c r="K3" s="198" t="s">
        <v>52</v>
      </c>
      <c r="L3" s="199" t="s">
        <v>228</v>
      </c>
      <c r="M3" s="198" t="s">
        <v>259</v>
      </c>
      <c r="N3" s="200" t="s">
        <v>53</v>
      </c>
      <c r="O3" s="200" t="s">
        <v>54</v>
      </c>
      <c r="P3" s="217" t="s">
        <v>24</v>
      </c>
      <c r="Q3" s="252" t="s">
        <v>338</v>
      </c>
    </row>
    <row r="4" spans="1:21" x14ac:dyDescent="0.55000000000000004">
      <c r="A4" s="322">
        <v>11379</v>
      </c>
      <c r="B4" s="204">
        <v>208</v>
      </c>
      <c r="C4" s="192">
        <v>1</v>
      </c>
      <c r="D4" s="91" t="s">
        <v>460</v>
      </c>
      <c r="E4" s="355">
        <v>34408150.024645999</v>
      </c>
      <c r="F4" s="356">
        <v>36.823064970121507</v>
      </c>
      <c r="G4" s="356">
        <v>33.471244761284758</v>
      </c>
      <c r="H4" s="356">
        <v>27.979774895517654</v>
      </c>
      <c r="I4" s="356">
        <v>2.1115103479021319E-4</v>
      </c>
      <c r="J4" s="356">
        <v>1.7257042220412933</v>
      </c>
      <c r="K4" s="193">
        <f t="shared" ref="K4:K67" si="0">E4/$E$84*F4</f>
        <v>0.69128595710303442</v>
      </c>
      <c r="L4" s="193">
        <f t="shared" ref="L4:L35" si="1">E4/$E$84*G4</f>
        <v>0.62836163934232958</v>
      </c>
      <c r="M4" s="193">
        <f t="shared" ref="M4:M35" si="2">E4/$E$84*H4</f>
        <v>0.52526929748704054</v>
      </c>
      <c r="N4" s="193">
        <f t="shared" ref="N4:N35" si="3">E4/$E$84*I4</f>
        <v>3.9639759834409834E-6</v>
      </c>
      <c r="O4" s="193">
        <f t="shared" ref="O4:O35" si="4">E4/$E$84*J4</f>
        <v>3.2396952719132288E-2</v>
      </c>
      <c r="P4" s="218">
        <f t="shared" ref="P4:P35" si="5">SUM(F4:J4)</f>
        <v>99.999999999999986</v>
      </c>
      <c r="Q4" s="251">
        <f>VLOOKUP(B:B,'پیوست 4'!$C$14:$J$171,8,0)</f>
        <v>17483232.816537999</v>
      </c>
      <c r="R4" s="1">
        <f t="shared" ref="R4:R35" si="6">Q4/E4</f>
        <v>0.50811313029078986</v>
      </c>
      <c r="S4" s="247">
        <f t="shared" ref="S4:S35" si="7">R4*100</f>
        <v>50.811313029078988</v>
      </c>
      <c r="T4" s="266">
        <f t="shared" ref="T4:T35" si="8">S4-F4</f>
        <v>13.988248058957481</v>
      </c>
      <c r="U4" s="247" t="str">
        <f>VLOOKUP(D4:D162,پیوست1!$E$5:G178,3,0)</f>
        <v>در اوراق بهادار با درآمد ثابت و با پیش بینی سود</v>
      </c>
    </row>
    <row r="5" spans="1:21" x14ac:dyDescent="0.55000000000000004">
      <c r="A5" s="322">
        <v>11340</v>
      </c>
      <c r="B5" s="204">
        <v>201</v>
      </c>
      <c r="C5" s="194">
        <v>2</v>
      </c>
      <c r="D5" s="168" t="s">
        <v>458</v>
      </c>
      <c r="E5" s="353">
        <v>1039270.803477</v>
      </c>
      <c r="F5" s="354">
        <v>25.771400543431874</v>
      </c>
      <c r="G5" s="354">
        <v>30.730746955597866</v>
      </c>
      <c r="H5" s="354">
        <v>43.075803016025723</v>
      </c>
      <c r="I5" s="354">
        <v>5.824690390202298E-3</v>
      </c>
      <c r="J5" s="354">
        <v>0.4162247945543362</v>
      </c>
      <c r="K5" s="193">
        <f t="shared" si="0"/>
        <v>1.4613129227274516E-2</v>
      </c>
      <c r="L5" s="193">
        <f t="shared" si="1"/>
        <v>1.7425222030755159E-2</v>
      </c>
      <c r="M5" s="193">
        <f t="shared" si="2"/>
        <v>2.4425225745142252E-2</v>
      </c>
      <c r="N5" s="193">
        <f t="shared" si="3"/>
        <v>3.3027678584035359E-6</v>
      </c>
      <c r="O5" s="193">
        <f t="shared" si="4"/>
        <v>2.3601149266869995E-4</v>
      </c>
      <c r="P5" s="218">
        <f t="shared" si="5"/>
        <v>100</v>
      </c>
      <c r="Q5" s="251">
        <f>VLOOKUP(B:B,'پیوست 4'!$C$14:$J$171,8,0)</f>
        <v>268700.48880799999</v>
      </c>
      <c r="R5" s="1">
        <f t="shared" si="6"/>
        <v>0.25854713507685545</v>
      </c>
      <c r="S5" s="247">
        <f t="shared" si="7"/>
        <v>25.854713507685545</v>
      </c>
      <c r="T5" s="247">
        <f t="shared" si="8"/>
        <v>8.3312964253671851E-2</v>
      </c>
      <c r="U5" s="247" t="str">
        <f>VLOOKUP(D5:D163,پیوست1!$E$5:G182,3,0)</f>
        <v>در اوراق بهادار با درامد ثابت و قابل معامله</v>
      </c>
    </row>
    <row r="6" spans="1:21" x14ac:dyDescent="0.55000000000000004">
      <c r="A6" s="322">
        <v>11148</v>
      </c>
      <c r="B6" s="204">
        <v>131</v>
      </c>
      <c r="C6" s="192">
        <v>3</v>
      </c>
      <c r="D6" s="91" t="s">
        <v>443</v>
      </c>
      <c r="E6" s="355">
        <v>165473.30314500001</v>
      </c>
      <c r="F6" s="356">
        <v>25.124436398056901</v>
      </c>
      <c r="G6" s="356">
        <v>72.585407381520298</v>
      </c>
      <c r="H6" s="356">
        <v>1.478479362048174</v>
      </c>
      <c r="I6" s="356">
        <v>0.29733213421303234</v>
      </c>
      <c r="J6" s="356">
        <v>0.51434472416159616</v>
      </c>
      <c r="K6" s="193">
        <f t="shared" si="0"/>
        <v>2.2683013008738145E-3</v>
      </c>
      <c r="L6" s="193">
        <f t="shared" si="1"/>
        <v>6.5532046721132331E-3</v>
      </c>
      <c r="M6" s="193">
        <f t="shared" si="2"/>
        <v>1.3348107026624992E-4</v>
      </c>
      <c r="N6" s="193">
        <f t="shared" si="3"/>
        <v>2.684394014423222E-5</v>
      </c>
      <c r="O6" s="193">
        <f t="shared" si="4"/>
        <v>4.6436417057441425E-5</v>
      </c>
      <c r="P6" s="218">
        <f t="shared" si="5"/>
        <v>100.00000000000001</v>
      </c>
      <c r="Q6" s="251" t="e">
        <f>VLOOKUP(B:B,'پیوست 4'!$C$14:$J$171,8,0)</f>
        <v>#N/A</v>
      </c>
      <c r="R6" s="1" t="e">
        <f t="shared" si="6"/>
        <v>#N/A</v>
      </c>
      <c r="S6" s="247" t="e">
        <f t="shared" si="7"/>
        <v>#N/A</v>
      </c>
      <c r="T6" s="266" t="e">
        <f t="shared" si="8"/>
        <v>#N/A</v>
      </c>
      <c r="U6" s="247" t="str">
        <f>VLOOKUP(D6:D218,پیوست1!$E$5:G318,3,0)</f>
        <v>در اوارق بهادار با درآمد ثابت</v>
      </c>
    </row>
    <row r="7" spans="1:21" x14ac:dyDescent="0.55000000000000004">
      <c r="A7" s="322">
        <v>11290</v>
      </c>
      <c r="B7" s="204">
        <v>175</v>
      </c>
      <c r="C7" s="194">
        <v>4</v>
      </c>
      <c r="D7" s="168" t="s">
        <v>451</v>
      </c>
      <c r="E7" s="353">
        <v>52697.011170999998</v>
      </c>
      <c r="F7" s="354">
        <v>24.542507774118128</v>
      </c>
      <c r="G7" s="354">
        <v>57.39904078059368</v>
      </c>
      <c r="H7" s="354">
        <v>16.623071568436625</v>
      </c>
      <c r="I7" s="354">
        <v>8.0393185251361986E-3</v>
      </c>
      <c r="J7" s="354">
        <v>1.427340558326432</v>
      </c>
      <c r="K7" s="193">
        <f t="shared" si="0"/>
        <v>7.0563708702192586E-4</v>
      </c>
      <c r="L7" s="193">
        <f t="shared" si="1"/>
        <v>1.6503159459924515E-3</v>
      </c>
      <c r="M7" s="193">
        <f t="shared" si="2"/>
        <v>4.7794039251679928E-4</v>
      </c>
      <c r="N7" s="193">
        <f t="shared" si="3"/>
        <v>2.3114350652059032E-7</v>
      </c>
      <c r="O7" s="193">
        <f t="shared" si="4"/>
        <v>4.1038366699749507E-5</v>
      </c>
      <c r="P7" s="218">
        <f t="shared" si="5"/>
        <v>100</v>
      </c>
      <c r="Q7" s="251">
        <f>VLOOKUP(B:B,'پیوست 4'!$C$14:$J$171,8,0)</f>
        <v>12484.790369</v>
      </c>
      <c r="R7" s="1">
        <f t="shared" si="6"/>
        <v>0.23691647954164388</v>
      </c>
      <c r="S7" s="247">
        <f t="shared" si="7"/>
        <v>23.691647954164388</v>
      </c>
      <c r="T7" s="266">
        <f t="shared" si="8"/>
        <v>-0.85085981995374027</v>
      </c>
      <c r="U7" s="247" t="str">
        <f>VLOOKUP(D7:D164,پیوست1!$E$5:G197,3,0)</f>
        <v>در اوراق بهادار با درآمد ثابت و با پیش بینی سود</v>
      </c>
    </row>
    <row r="8" spans="1:21" x14ac:dyDescent="0.55000000000000004">
      <c r="A8" s="322">
        <v>11621</v>
      </c>
      <c r="B8" s="204">
        <v>271</v>
      </c>
      <c r="C8" s="192">
        <v>5</v>
      </c>
      <c r="D8" s="91" t="s">
        <v>488</v>
      </c>
      <c r="E8" s="355">
        <v>1010907.675326</v>
      </c>
      <c r="F8" s="356">
        <v>22.943660204272067</v>
      </c>
      <c r="G8" s="356">
        <v>49.39730731512504</v>
      </c>
      <c r="H8" s="356">
        <v>27.174542064788405</v>
      </c>
      <c r="I8" s="356">
        <v>4.1391324211985099E-4</v>
      </c>
      <c r="J8" s="356">
        <v>0.48407650257237067</v>
      </c>
      <c r="K8" s="193">
        <f t="shared" si="0"/>
        <v>1.2654665599356851E-2</v>
      </c>
      <c r="L8" s="193">
        <f t="shared" si="1"/>
        <v>2.724527821699424E-2</v>
      </c>
      <c r="M8" s="193">
        <f t="shared" si="2"/>
        <v>1.4988225051446796E-2</v>
      </c>
      <c r="N8" s="193">
        <f t="shared" si="3"/>
        <v>2.2829546896780873E-7</v>
      </c>
      <c r="O8" s="193">
        <f t="shared" si="4"/>
        <v>2.6699428992671968E-4</v>
      </c>
      <c r="P8" s="218">
        <f t="shared" si="5"/>
        <v>99.999999999999986</v>
      </c>
      <c r="Q8" s="251" t="e">
        <f>VLOOKUP(B:B,'پیوست 4'!$C$14:$J$171,8,0)</f>
        <v>#N/A</v>
      </c>
      <c r="R8" s="1" t="e">
        <f t="shared" si="6"/>
        <v>#N/A</v>
      </c>
      <c r="S8" s="247" t="e">
        <f t="shared" si="7"/>
        <v>#N/A</v>
      </c>
      <c r="T8" s="266" t="e">
        <f t="shared" si="8"/>
        <v>#N/A</v>
      </c>
      <c r="U8" s="247" t="str">
        <f>VLOOKUP(D8:D164,پیوست1!$E$5:G183,3,0)</f>
        <v>در اوراق بهادار با درآمد ثابت</v>
      </c>
    </row>
    <row r="9" spans="1:21" x14ac:dyDescent="0.55000000000000004">
      <c r="A9" s="322">
        <v>10720</v>
      </c>
      <c r="B9" s="204">
        <v>53</v>
      </c>
      <c r="C9" s="194">
        <v>6</v>
      </c>
      <c r="D9" s="168" t="s">
        <v>420</v>
      </c>
      <c r="E9" s="353">
        <v>3571196.860442</v>
      </c>
      <c r="F9" s="354">
        <v>21.559413182786667</v>
      </c>
      <c r="G9" s="354">
        <v>74.733651511532884</v>
      </c>
      <c r="H9" s="354">
        <v>2.8234491446057928</v>
      </c>
      <c r="I9" s="354">
        <v>0.35929168542746232</v>
      </c>
      <c r="J9" s="354">
        <v>0.52419447564718713</v>
      </c>
      <c r="K9" s="193">
        <f t="shared" si="0"/>
        <v>4.200753560920658E-2</v>
      </c>
      <c r="L9" s="193">
        <f t="shared" si="1"/>
        <v>0.1456151195053525</v>
      </c>
      <c r="M9" s="193">
        <f t="shared" si="2"/>
        <v>5.5013621881651433E-3</v>
      </c>
      <c r="N9" s="193">
        <f t="shared" si="3"/>
        <v>7.0006350088120198E-4</v>
      </c>
      <c r="O9" s="193">
        <f t="shared" si="4"/>
        <v>1.0213690843626369E-3</v>
      </c>
      <c r="P9" s="218">
        <f t="shared" si="5"/>
        <v>100</v>
      </c>
      <c r="Q9" s="251">
        <f>VLOOKUP(B:B,'پیوست 4'!$C$14:$J$171,8,0)</f>
        <v>763875.67851400003</v>
      </c>
      <c r="R9" s="1">
        <f t="shared" si="6"/>
        <v>0.21389906755783175</v>
      </c>
      <c r="S9" s="247">
        <f t="shared" si="7"/>
        <v>21.389906755783176</v>
      </c>
      <c r="T9" s="247">
        <f t="shared" si="8"/>
        <v>-0.1695064270034905</v>
      </c>
      <c r="U9" s="247" t="str">
        <f>VLOOKUP(D9:D167,پیوست1!$E$5:G192,3,0)</f>
        <v>در اوراق بهادار با درآمد ثابت و با پیس بینی سود</v>
      </c>
    </row>
    <row r="10" spans="1:21" x14ac:dyDescent="0.55000000000000004">
      <c r="A10" s="322">
        <v>11499</v>
      </c>
      <c r="B10" s="204">
        <v>249</v>
      </c>
      <c r="C10" s="192">
        <v>7</v>
      </c>
      <c r="D10" s="91" t="s">
        <v>479</v>
      </c>
      <c r="E10" s="355">
        <v>133338.48000000001</v>
      </c>
      <c r="F10" s="356">
        <v>21.412269661071296</v>
      </c>
      <c r="G10" s="356">
        <v>66.246819792923759</v>
      </c>
      <c r="H10" s="356">
        <v>7.3791944400827276</v>
      </c>
      <c r="I10" s="356">
        <v>2.1320850646349148</v>
      </c>
      <c r="J10" s="356">
        <v>2.8296310412873047</v>
      </c>
      <c r="K10" s="193">
        <f t="shared" si="0"/>
        <v>1.5577389581872575E-3</v>
      </c>
      <c r="L10" s="193">
        <f t="shared" si="1"/>
        <v>4.8194448174292701E-3</v>
      </c>
      <c r="M10" s="193">
        <f t="shared" si="2"/>
        <v>5.3683513430871686E-4</v>
      </c>
      <c r="N10" s="193">
        <f t="shared" si="3"/>
        <v>1.5510882404910065E-4</v>
      </c>
      <c r="O10" s="193">
        <f t="shared" si="4"/>
        <v>2.0585517463022083E-4</v>
      </c>
      <c r="P10" s="218">
        <f t="shared" si="5"/>
        <v>100</v>
      </c>
      <c r="Q10" s="251" t="e">
        <f>VLOOKUP(B:B,'پیوست 4'!$C$14:$J$171,8,0)</f>
        <v>#N/A</v>
      </c>
      <c r="R10" s="1" t="e">
        <f t="shared" si="6"/>
        <v>#N/A</v>
      </c>
      <c r="S10" s="247" t="e">
        <f t="shared" si="7"/>
        <v>#N/A</v>
      </c>
      <c r="T10" s="247" t="e">
        <f t="shared" si="8"/>
        <v>#N/A</v>
      </c>
      <c r="U10" s="247" t="str">
        <f>VLOOKUP(D10:D167,پیوست1!$E$5:G203,3,0)</f>
        <v>در اوراق بهادار با درامد ثابت و با پیش بینی سود و قابل معامله</v>
      </c>
    </row>
    <row r="11" spans="1:21" x14ac:dyDescent="0.55000000000000004">
      <c r="A11" s="322">
        <v>11476</v>
      </c>
      <c r="B11" s="204">
        <v>246</v>
      </c>
      <c r="C11" s="194">
        <v>8</v>
      </c>
      <c r="D11" s="168" t="s">
        <v>477</v>
      </c>
      <c r="E11" s="353">
        <v>128166.097629</v>
      </c>
      <c r="F11" s="354">
        <v>20.475908444379211</v>
      </c>
      <c r="G11" s="354">
        <v>44.645498221316153</v>
      </c>
      <c r="H11" s="354">
        <v>33.429113001826963</v>
      </c>
      <c r="I11" s="354">
        <v>3.3497937176842794E-3</v>
      </c>
      <c r="J11" s="354">
        <v>1.446130538759985</v>
      </c>
      <c r="K11" s="193">
        <f t="shared" si="0"/>
        <v>1.4318344834910613E-3</v>
      </c>
      <c r="L11" s="193">
        <f t="shared" si="1"/>
        <v>3.1219598417117941E-3</v>
      </c>
      <c r="M11" s="193">
        <f t="shared" si="2"/>
        <v>2.3376231085695501E-3</v>
      </c>
      <c r="N11" s="193">
        <f t="shared" si="3"/>
        <v>2.342435829204299E-7</v>
      </c>
      <c r="O11" s="193">
        <f t="shared" si="4"/>
        <v>1.011246743288918E-4</v>
      </c>
      <c r="P11" s="218">
        <f t="shared" si="5"/>
        <v>100</v>
      </c>
      <c r="Q11" s="251">
        <f>VLOOKUP(B:B,'پیوست 4'!$C$14:$J$171,8,0)</f>
        <v>20825.174942000001</v>
      </c>
      <c r="R11" s="1">
        <f t="shared" si="6"/>
        <v>0.16248583148940249</v>
      </c>
      <c r="S11" s="247">
        <f t="shared" si="7"/>
        <v>16.248583148940249</v>
      </c>
      <c r="T11" s="247">
        <f t="shared" si="8"/>
        <v>-4.2273252954389626</v>
      </c>
      <c r="U11" s="247" t="str">
        <f>VLOOKUP(D11:D168,پیوست1!$E$5:G222,3,0)</f>
        <v>در اوراق بهادار با درآمد ثابت و با پیش بینی سود</v>
      </c>
    </row>
    <row r="12" spans="1:21" x14ac:dyDescent="0.55000000000000004">
      <c r="A12" s="322">
        <v>11442</v>
      </c>
      <c r="B12" s="204">
        <v>230</v>
      </c>
      <c r="C12" s="192">
        <v>9</v>
      </c>
      <c r="D12" s="91" t="s">
        <v>472</v>
      </c>
      <c r="E12" s="355">
        <v>1163063.344726</v>
      </c>
      <c r="F12" s="356">
        <v>19.958340757871696</v>
      </c>
      <c r="G12" s="356">
        <v>75.170256510116133</v>
      </c>
      <c r="H12" s="356">
        <v>4.3773583319696803</v>
      </c>
      <c r="I12" s="356">
        <v>2.5366544299729576E-3</v>
      </c>
      <c r="J12" s="356">
        <v>0.49150774561251581</v>
      </c>
      <c r="K12" s="193">
        <f t="shared" si="0"/>
        <v>1.2664973319255734E-2</v>
      </c>
      <c r="L12" s="193">
        <f t="shared" si="1"/>
        <v>4.7700823663246857E-2</v>
      </c>
      <c r="M12" s="193">
        <f t="shared" si="2"/>
        <v>2.7777422560215704E-3</v>
      </c>
      <c r="N12" s="193">
        <f t="shared" si="3"/>
        <v>1.6096859486231796E-6</v>
      </c>
      <c r="O12" s="193">
        <f t="shared" si="4"/>
        <v>3.1189629237765641E-4</v>
      </c>
      <c r="P12" s="218">
        <f t="shared" si="5"/>
        <v>99.999999999999986</v>
      </c>
      <c r="Q12" s="251" t="e">
        <f>VLOOKUP(B:B,'پیوست 4'!$C$14:$J$171,8,0)</f>
        <v>#N/A</v>
      </c>
      <c r="R12" s="1" t="e">
        <f t="shared" si="6"/>
        <v>#N/A</v>
      </c>
      <c r="S12" s="247" t="e">
        <f t="shared" si="7"/>
        <v>#N/A</v>
      </c>
      <c r="T12" s="266" t="e">
        <f t="shared" si="8"/>
        <v>#N/A</v>
      </c>
      <c r="U12" s="247" t="str">
        <f>VLOOKUP(D12:D169,پیوست1!$E$5:G185,3,0)</f>
        <v>در اوراق بهادار با درآمد ثابت</v>
      </c>
    </row>
    <row r="13" spans="1:21" x14ac:dyDescent="0.55000000000000004">
      <c r="A13" s="322">
        <v>11411</v>
      </c>
      <c r="B13" s="204">
        <v>220</v>
      </c>
      <c r="C13" s="194">
        <v>10</v>
      </c>
      <c r="D13" s="168" t="s">
        <v>466</v>
      </c>
      <c r="E13" s="353">
        <v>1055789.796358</v>
      </c>
      <c r="F13" s="354">
        <v>19.938789344426688</v>
      </c>
      <c r="G13" s="354">
        <v>47.301917959966389</v>
      </c>
      <c r="H13" s="354">
        <v>27.329989157165972</v>
      </c>
      <c r="I13" s="354">
        <v>3.4573804128286222E-2</v>
      </c>
      <c r="J13" s="354">
        <v>5.3947297343126612</v>
      </c>
      <c r="K13" s="193">
        <f t="shared" si="0"/>
        <v>1.1485574489907059E-2</v>
      </c>
      <c r="L13" s="193">
        <f t="shared" si="1"/>
        <v>2.7247878136418924E-2</v>
      </c>
      <c r="M13" s="193">
        <f t="shared" si="2"/>
        <v>1.5743213935941597E-2</v>
      </c>
      <c r="N13" s="193">
        <f t="shared" si="3"/>
        <v>1.9915953564446752E-5</v>
      </c>
      <c r="O13" s="193">
        <f t="shared" si="4"/>
        <v>3.1075893900089856E-3</v>
      </c>
      <c r="P13" s="218">
        <f t="shared" si="5"/>
        <v>100</v>
      </c>
      <c r="Q13" s="251" t="e">
        <f>VLOOKUP(B:B,'پیوست 4'!$C$14:$J$171,8,0)</f>
        <v>#N/A</v>
      </c>
      <c r="R13" s="1" t="e">
        <f t="shared" si="6"/>
        <v>#N/A</v>
      </c>
      <c r="S13" s="247" t="e">
        <f t="shared" si="7"/>
        <v>#N/A</v>
      </c>
      <c r="T13" s="266" t="e">
        <f t="shared" si="8"/>
        <v>#N/A</v>
      </c>
      <c r="U13" s="247" t="str">
        <f>VLOOKUP(D13:D168,پیوست1!$E$5:G196,3,0)</f>
        <v>در اوارق بهادار با درآمد ثابت</v>
      </c>
    </row>
    <row r="14" spans="1:21" x14ac:dyDescent="0.55000000000000004">
      <c r="A14" s="322">
        <v>10639</v>
      </c>
      <c r="B14" s="204">
        <v>11</v>
      </c>
      <c r="C14" s="192">
        <v>11</v>
      </c>
      <c r="D14" s="91" t="s">
        <v>419</v>
      </c>
      <c r="E14" s="355">
        <v>22298498.902736001</v>
      </c>
      <c r="F14" s="356">
        <v>18.115344850644583</v>
      </c>
      <c r="G14" s="356">
        <v>45.694951609178915</v>
      </c>
      <c r="H14" s="356">
        <v>36.19</v>
      </c>
      <c r="I14" s="356">
        <v>0</v>
      </c>
      <c r="J14" s="391">
        <v>0</v>
      </c>
      <c r="K14" s="193">
        <f t="shared" si="0"/>
        <v>0.22039346415156075</v>
      </c>
      <c r="L14" s="193">
        <f t="shared" si="1"/>
        <v>0.55593027692357366</v>
      </c>
      <c r="M14" s="193">
        <f t="shared" si="2"/>
        <v>0.44029189250356326</v>
      </c>
      <c r="N14" s="193">
        <f t="shared" si="3"/>
        <v>0</v>
      </c>
      <c r="O14" s="193">
        <f t="shared" si="4"/>
        <v>0</v>
      </c>
      <c r="P14" s="218">
        <f t="shared" si="5"/>
        <v>100.00029645982349</v>
      </c>
      <c r="Q14" s="251">
        <f>VLOOKUP(B:B,'پیوست 4'!$C$14:$J$171,8,0)</f>
        <v>3961757.9578519999</v>
      </c>
      <c r="R14" s="1">
        <f t="shared" si="6"/>
        <v>0.17766926711671593</v>
      </c>
      <c r="S14" s="247">
        <f t="shared" si="7"/>
        <v>17.766926711671594</v>
      </c>
      <c r="T14" s="266">
        <f t="shared" si="8"/>
        <v>-0.34841813897298834</v>
      </c>
      <c r="U14" s="247" t="str">
        <f>VLOOKUP(D14:D170,پیوست1!$E$5:G208,3,0)</f>
        <v>در اوراق بهادار با درآمد ثابت و با پیش بینی سود</v>
      </c>
    </row>
    <row r="15" spans="1:21" x14ac:dyDescent="0.55000000000000004">
      <c r="A15" s="322">
        <v>11380</v>
      </c>
      <c r="B15" s="204">
        <v>212</v>
      </c>
      <c r="C15" s="194">
        <v>12</v>
      </c>
      <c r="D15" s="168" t="s">
        <v>463</v>
      </c>
      <c r="E15" s="353">
        <v>303062.42275600001</v>
      </c>
      <c r="F15" s="354">
        <v>16.010920184789569</v>
      </c>
      <c r="G15" s="354">
        <v>75.682805644359334</v>
      </c>
      <c r="H15" s="354">
        <v>7.5661296601860606</v>
      </c>
      <c r="I15" s="354">
        <v>4.0488989044518853E-3</v>
      </c>
      <c r="J15" s="354">
        <v>0.73609561176058047</v>
      </c>
      <c r="K15" s="193">
        <f t="shared" si="0"/>
        <v>2.6474322844800926E-3</v>
      </c>
      <c r="L15" s="193">
        <f t="shared" si="1"/>
        <v>1.251427780105085E-2</v>
      </c>
      <c r="M15" s="193">
        <f t="shared" si="2"/>
        <v>1.2510721245096404E-3</v>
      </c>
      <c r="N15" s="193">
        <f t="shared" si="3"/>
        <v>6.6949216862783837E-7</v>
      </c>
      <c r="O15" s="193">
        <f t="shared" si="4"/>
        <v>1.2171463379665193E-4</v>
      </c>
      <c r="P15" s="218">
        <f t="shared" si="5"/>
        <v>100</v>
      </c>
      <c r="Q15" s="251" t="e">
        <f>VLOOKUP(B:B,'پیوست 4'!$C$14:$J$171,8,0)</f>
        <v>#N/A</v>
      </c>
      <c r="R15" s="1" t="e">
        <f t="shared" si="6"/>
        <v>#N/A</v>
      </c>
      <c r="S15" s="247" t="e">
        <f t="shared" si="7"/>
        <v>#N/A</v>
      </c>
      <c r="T15" s="247" t="e">
        <f t="shared" si="8"/>
        <v>#N/A</v>
      </c>
      <c r="U15" s="247" t="str">
        <f>VLOOKUP(D15:D170,پیوست1!$E$5:G195,3,0)</f>
        <v>در اوراق بهادار با درآمد ثابت و با پیش بینی سود</v>
      </c>
    </row>
    <row r="16" spans="1:21" x14ac:dyDescent="0.55000000000000004">
      <c r="A16" s="322">
        <v>10765</v>
      </c>
      <c r="B16" s="204">
        <v>5</v>
      </c>
      <c r="C16" s="192">
        <v>13</v>
      </c>
      <c r="D16" s="91" t="s">
        <v>423</v>
      </c>
      <c r="E16" s="355">
        <v>96540055.839932993</v>
      </c>
      <c r="F16" s="356">
        <v>15.968600392561735</v>
      </c>
      <c r="G16" s="356">
        <v>42.468835411758462</v>
      </c>
      <c r="H16" s="356">
        <v>41.2</v>
      </c>
      <c r="I16" s="356">
        <v>9.6799456586428443E-7</v>
      </c>
      <c r="J16" s="356">
        <v>0.36</v>
      </c>
      <c r="K16" s="193">
        <f t="shared" si="0"/>
        <v>0.84110628076463978</v>
      </c>
      <c r="L16" s="193">
        <f t="shared" si="1"/>
        <v>2.236940202863912</v>
      </c>
      <c r="M16" s="193">
        <f t="shared" si="2"/>
        <v>2.1701074556067543</v>
      </c>
      <c r="N16" s="193">
        <f t="shared" si="3"/>
        <v>5.0986704474973464E-8</v>
      </c>
      <c r="O16" s="193">
        <f t="shared" si="4"/>
        <v>1.896210398102989E-2</v>
      </c>
      <c r="P16" s="218">
        <f t="shared" si="5"/>
        <v>99.997436772314771</v>
      </c>
      <c r="Q16" s="251">
        <f>VLOOKUP(B:B,'پیوست 4'!$C$14:$J$171,8,0)</f>
        <v>15203679.463695999</v>
      </c>
      <c r="R16" s="1">
        <f t="shared" si="6"/>
        <v>0.15748571234415137</v>
      </c>
      <c r="S16" s="247">
        <f t="shared" si="7"/>
        <v>15.748571234415138</v>
      </c>
      <c r="T16" s="247">
        <f t="shared" si="8"/>
        <v>-0.22002915814659652</v>
      </c>
      <c r="U16" s="247" t="str">
        <f>VLOOKUP(D16:D171,پیوست1!$E$5:G211,3,0)</f>
        <v>در اوراق بهادار با درآمد ثابت و با پیش بینی سود</v>
      </c>
    </row>
    <row r="17" spans="1:22" x14ac:dyDescent="0.55000000000000004">
      <c r="A17" s="322">
        <v>10915</v>
      </c>
      <c r="B17" s="204">
        <v>105</v>
      </c>
      <c r="C17" s="194">
        <v>14</v>
      </c>
      <c r="D17" s="168" t="s">
        <v>430</v>
      </c>
      <c r="E17" s="353">
        <v>58153035.843546003</v>
      </c>
      <c r="F17" s="354">
        <v>15.84198865198649</v>
      </c>
      <c r="G17" s="354">
        <v>35.377579170809248</v>
      </c>
      <c r="H17" s="354">
        <v>48.042184406466284</v>
      </c>
      <c r="I17" s="354">
        <v>1.3681711427981054E-4</v>
      </c>
      <c r="J17" s="354">
        <v>0.73811095362370194</v>
      </c>
      <c r="K17" s="193">
        <f t="shared" si="0"/>
        <v>0.50264175942275102</v>
      </c>
      <c r="L17" s="193">
        <f t="shared" si="1"/>
        <v>1.1224757843961366</v>
      </c>
      <c r="M17" s="193">
        <f t="shared" si="2"/>
        <v>1.5243040900392548</v>
      </c>
      <c r="N17" s="193">
        <f t="shared" si="3"/>
        <v>4.340995095468915E-6</v>
      </c>
      <c r="O17" s="193">
        <f t="shared" si="4"/>
        <v>2.3419117165703832E-2</v>
      </c>
      <c r="P17" s="218">
        <f t="shared" si="5"/>
        <v>100</v>
      </c>
      <c r="Q17" s="251">
        <f>VLOOKUP(B:B,'پیوست 4'!$C$14:$J$171,8,0)</f>
        <v>8997753.1022810005</v>
      </c>
      <c r="R17" s="1">
        <f t="shared" si="6"/>
        <v>0.15472542356152155</v>
      </c>
      <c r="S17" s="247">
        <f t="shared" si="7"/>
        <v>15.472542356152156</v>
      </c>
      <c r="T17" s="247">
        <f t="shared" si="8"/>
        <v>-0.36944629583433475</v>
      </c>
      <c r="U17" s="247" t="str">
        <f>VLOOKUP(D17:D172,پیوست1!$E$5:G245,3,0)</f>
        <v>در اوراق بهادار با درآمد ثابت و با پیش بینی سود</v>
      </c>
    </row>
    <row r="18" spans="1:22" x14ac:dyDescent="0.55000000000000004">
      <c r="A18" s="322">
        <v>11394</v>
      </c>
      <c r="B18" s="204">
        <v>217</v>
      </c>
      <c r="C18" s="192">
        <v>15</v>
      </c>
      <c r="D18" s="91" t="s">
        <v>465</v>
      </c>
      <c r="E18" s="355">
        <v>4612750.2290019998</v>
      </c>
      <c r="F18" s="356">
        <v>15.733408507009822</v>
      </c>
      <c r="G18" s="356">
        <v>30.336852690035755</v>
      </c>
      <c r="H18" s="356">
        <v>52.333222826851646</v>
      </c>
      <c r="I18" s="356">
        <v>1.6485729223040733E-2</v>
      </c>
      <c r="J18" s="356">
        <v>1.5800302468797411</v>
      </c>
      <c r="K18" s="193">
        <f t="shared" si="0"/>
        <v>3.9596722077214708E-2</v>
      </c>
      <c r="L18" s="193">
        <f t="shared" si="1"/>
        <v>7.63496304141313E-2</v>
      </c>
      <c r="M18" s="193">
        <f t="shared" si="2"/>
        <v>0.13170852830501031</v>
      </c>
      <c r="N18" s="193">
        <f t="shared" si="3"/>
        <v>4.1490109278871289E-5</v>
      </c>
      <c r="O18" s="193">
        <f t="shared" si="4"/>
        <v>3.9765076036394429E-3</v>
      </c>
      <c r="P18" s="218">
        <f t="shared" si="5"/>
        <v>100</v>
      </c>
      <c r="Q18" s="251">
        <f>VLOOKUP(B:B,'پیوست 4'!$C$14:$J$171,8,0)</f>
        <v>372044.16006899998</v>
      </c>
      <c r="R18" s="1">
        <f t="shared" si="6"/>
        <v>8.0655604920861781E-2</v>
      </c>
      <c r="S18" s="247">
        <f t="shared" si="7"/>
        <v>8.0655604920861776</v>
      </c>
      <c r="T18" s="247">
        <f t="shared" si="8"/>
        <v>-7.6678480149236439</v>
      </c>
      <c r="U18" s="247" t="str">
        <f>VLOOKUP(D18:D174,پیوست1!$E$5:G209,3,0)</f>
        <v>در اوراق بهادار با درآمد ثابت و با پیش بینی سود</v>
      </c>
    </row>
    <row r="19" spans="1:22" x14ac:dyDescent="0.55000000000000004">
      <c r="A19" s="322">
        <v>11158</v>
      </c>
      <c r="B19" s="204">
        <v>136</v>
      </c>
      <c r="C19" s="194">
        <v>16</v>
      </c>
      <c r="D19" s="168" t="s">
        <v>444</v>
      </c>
      <c r="E19" s="353">
        <v>7500897.6178489998</v>
      </c>
      <c r="F19" s="354">
        <v>15.486174312365362</v>
      </c>
      <c r="G19" s="354">
        <v>78.279975774953812</v>
      </c>
      <c r="H19" s="354">
        <v>3.02535490403816</v>
      </c>
      <c r="I19" s="354">
        <v>2.6216729184281635E-4</v>
      </c>
      <c r="J19" s="354">
        <v>3.2082328413508274</v>
      </c>
      <c r="K19" s="193">
        <f t="shared" si="0"/>
        <v>6.3377318230040974E-2</v>
      </c>
      <c r="L19" s="193">
        <f t="shared" si="1"/>
        <v>0.32036155835904284</v>
      </c>
      <c r="M19" s="193">
        <f t="shared" si="2"/>
        <v>1.238129422054499E-2</v>
      </c>
      <c r="N19" s="193">
        <f t="shared" si="3"/>
        <v>1.0729221788084308E-6</v>
      </c>
      <c r="O19" s="193">
        <f t="shared" si="4"/>
        <v>1.3129723948671181E-2</v>
      </c>
      <c r="P19" s="218">
        <f t="shared" si="5"/>
        <v>99.999999999999986</v>
      </c>
      <c r="Q19" s="251">
        <f>VLOOKUP(B:B,'پیوست 4'!$C$14:$J$171,8,0)</f>
        <v>1029995.1672</v>
      </c>
      <c r="R19" s="1">
        <f t="shared" si="6"/>
        <v>0.13731625462385225</v>
      </c>
      <c r="S19" s="247">
        <f t="shared" si="7"/>
        <v>13.731625462385225</v>
      </c>
      <c r="T19" s="266">
        <f t="shared" si="8"/>
        <v>-1.7545488499801376</v>
      </c>
      <c r="U19" s="247" t="str">
        <f>VLOOKUP(D19:D175,پیوست1!$E$5:G228,3,0)</f>
        <v>در اوراق بهادار با درآمد ثابت و با پیش بینی سود</v>
      </c>
    </row>
    <row r="20" spans="1:22" x14ac:dyDescent="0.55000000000000004">
      <c r="A20" s="322">
        <v>10784</v>
      </c>
      <c r="B20" s="204">
        <v>42</v>
      </c>
      <c r="C20" s="192">
        <v>17</v>
      </c>
      <c r="D20" s="91" t="s">
        <v>425</v>
      </c>
      <c r="E20" s="355">
        <v>11440941.593674</v>
      </c>
      <c r="F20" s="356">
        <v>15.421076650364572</v>
      </c>
      <c r="G20" s="356">
        <v>53.241489706536868</v>
      </c>
      <c r="H20" s="356">
        <v>30.523572707301359</v>
      </c>
      <c r="I20" s="356">
        <v>0</v>
      </c>
      <c r="J20" s="356">
        <v>0.81386093579720231</v>
      </c>
      <c r="K20" s="193">
        <f t="shared" si="0"/>
        <v>9.6261570228239016E-2</v>
      </c>
      <c r="L20" s="193">
        <f t="shared" si="1"/>
        <v>0.33234446054845984</v>
      </c>
      <c r="M20" s="193">
        <f t="shared" si="2"/>
        <v>0.19053449408223944</v>
      </c>
      <c r="N20" s="193">
        <f t="shared" si="3"/>
        <v>0</v>
      </c>
      <c r="O20" s="193">
        <f t="shared" si="4"/>
        <v>5.080289360043521E-3</v>
      </c>
      <c r="P20" s="218">
        <f t="shared" si="5"/>
        <v>100</v>
      </c>
      <c r="Q20" s="251">
        <f>VLOOKUP(B:B,'پیوست 4'!$C$14:$J$171,8,0)</f>
        <v>1737864.427923</v>
      </c>
      <c r="R20" s="1">
        <f t="shared" si="6"/>
        <v>0.15189872386761516</v>
      </c>
      <c r="S20" s="247">
        <f t="shared" si="7"/>
        <v>15.189872386761516</v>
      </c>
      <c r="T20" s="266">
        <f t="shared" si="8"/>
        <v>-0.23120426360305579</v>
      </c>
      <c r="U20" s="247" t="str">
        <f>VLOOKUP(D20:D175,پیوست1!$E$5:G199,3,0)</f>
        <v>در اوراق بهادار با درآمد ثابت و با پیش بینی سود</v>
      </c>
    </row>
    <row r="21" spans="1:22" x14ac:dyDescent="0.55000000000000004">
      <c r="A21" s="322">
        <v>11008</v>
      </c>
      <c r="B21" s="204">
        <v>113</v>
      </c>
      <c r="C21" s="194">
        <v>18</v>
      </c>
      <c r="D21" s="168" t="s">
        <v>435</v>
      </c>
      <c r="E21" s="353">
        <v>38893593.692689002</v>
      </c>
      <c r="F21" s="354">
        <v>14.723910345115057</v>
      </c>
      <c r="G21" s="354">
        <v>32.615396234298316</v>
      </c>
      <c r="H21" s="354">
        <v>50.193530423031305</v>
      </c>
      <c r="I21" s="354">
        <v>2.2379776363605991E-3</v>
      </c>
      <c r="J21" s="354">
        <v>2.4649250199189598</v>
      </c>
      <c r="K21" s="193">
        <f t="shared" si="0"/>
        <v>0.3124479752095472</v>
      </c>
      <c r="L21" s="193">
        <f t="shared" si="1"/>
        <v>0.69211332283373583</v>
      </c>
      <c r="M21" s="193">
        <f t="shared" si="2"/>
        <v>1.0651292069635587</v>
      </c>
      <c r="N21" s="193">
        <f t="shared" si="3"/>
        <v>4.7490888266452113E-5</v>
      </c>
      <c r="O21" s="193">
        <f t="shared" si="4"/>
        <v>5.2306813439172269E-2</v>
      </c>
      <c r="P21" s="218">
        <f t="shared" si="5"/>
        <v>100</v>
      </c>
      <c r="Q21" s="251">
        <f>VLOOKUP(B:B,'پیوست 4'!$C$14:$J$171,8,0)</f>
        <v>5525573.9722379996</v>
      </c>
      <c r="R21" s="1">
        <f t="shared" si="6"/>
        <v>0.14206900025483285</v>
      </c>
      <c r="S21" s="247">
        <f t="shared" si="7"/>
        <v>14.206900025483286</v>
      </c>
      <c r="T21" s="266">
        <f t="shared" si="8"/>
        <v>-0.5170103196317708</v>
      </c>
      <c r="U21" s="247" t="str">
        <f>VLOOKUP(D21:D175,پیوست1!$E$5:G205,3,0)</f>
        <v>در اوراق بهادار با درآمد ثابت و با پیش بینی سود</v>
      </c>
    </row>
    <row r="22" spans="1:22" x14ac:dyDescent="0.55000000000000004">
      <c r="A22" s="322">
        <v>11198</v>
      </c>
      <c r="B22" s="204">
        <v>150</v>
      </c>
      <c r="C22" s="192">
        <v>19</v>
      </c>
      <c r="D22" s="91" t="s">
        <v>447</v>
      </c>
      <c r="E22" s="355">
        <v>1017.743147</v>
      </c>
      <c r="F22" s="356">
        <v>12.75590109611039</v>
      </c>
      <c r="G22" s="356">
        <v>68.873391798215593</v>
      </c>
      <c r="H22" s="356">
        <v>17.110392793835896</v>
      </c>
      <c r="I22" s="356">
        <v>0</v>
      </c>
      <c r="J22" s="356">
        <v>1.2603143118381148</v>
      </c>
      <c r="K22" s="193">
        <f t="shared" si="0"/>
        <v>7.0831396975872262E-6</v>
      </c>
      <c r="L22" s="193">
        <f t="shared" si="1"/>
        <v>3.8244248828659746E-5</v>
      </c>
      <c r="M22" s="193">
        <f t="shared" si="2"/>
        <v>9.5011165049159146E-6</v>
      </c>
      <c r="N22" s="193">
        <f t="shared" si="3"/>
        <v>0</v>
      </c>
      <c r="O22" s="193">
        <f t="shared" si="4"/>
        <v>6.9983157335234826E-7</v>
      </c>
      <c r="P22" s="218">
        <f t="shared" si="5"/>
        <v>100</v>
      </c>
      <c r="Q22" s="251" t="e">
        <f>VLOOKUP(B:B,'پیوست 4'!$C$14:$J$171,8,0)</f>
        <v>#N/A</v>
      </c>
      <c r="R22" s="1" t="e">
        <f t="shared" si="6"/>
        <v>#N/A</v>
      </c>
      <c r="S22" s="247" t="e">
        <f t="shared" si="7"/>
        <v>#N/A</v>
      </c>
      <c r="T22" s="247" t="e">
        <f t="shared" si="8"/>
        <v>#N/A</v>
      </c>
      <c r="U22" s="247" t="str">
        <f>VLOOKUP(D22:D174,پیوست1!$E$5:G244,3,0)</f>
        <v>در اوراق بهادار با درآمد ثابت و با پیش بینی سود</v>
      </c>
    </row>
    <row r="23" spans="1:22" x14ac:dyDescent="0.55000000000000004">
      <c r="A23" s="322">
        <v>11521</v>
      </c>
      <c r="B23" s="204">
        <v>255</v>
      </c>
      <c r="C23" s="194">
        <v>20</v>
      </c>
      <c r="D23" s="168" t="s">
        <v>482</v>
      </c>
      <c r="E23" s="353">
        <v>2947631.4762980002</v>
      </c>
      <c r="F23" s="354">
        <v>14.426849808644224</v>
      </c>
      <c r="G23" s="354">
        <v>51.963567954818799</v>
      </c>
      <c r="H23" s="354">
        <v>31.559744635017818</v>
      </c>
      <c r="I23" s="354">
        <v>1.6640280500301021E-3</v>
      </c>
      <c r="J23" s="354">
        <v>2.0481735734691298</v>
      </c>
      <c r="K23" s="193">
        <f t="shared" si="0"/>
        <v>2.3201772995403016E-2</v>
      </c>
      <c r="L23" s="193">
        <f t="shared" si="1"/>
        <v>8.3569658221333207E-2</v>
      </c>
      <c r="M23" s="193">
        <f t="shared" si="2"/>
        <v>5.0755503836730151E-2</v>
      </c>
      <c r="N23" s="193">
        <f t="shared" si="3"/>
        <v>2.6761490960866819E-6</v>
      </c>
      <c r="O23" s="193">
        <f t="shared" si="4"/>
        <v>3.2939455901412756E-3</v>
      </c>
      <c r="P23" s="218">
        <f t="shared" si="5"/>
        <v>100</v>
      </c>
      <c r="Q23" s="251">
        <f>VLOOKUP(B:B,'پیوست 4'!$C$14:$J$171,8,0)</f>
        <v>349952.10070000001</v>
      </c>
      <c r="R23" s="1">
        <f t="shared" si="6"/>
        <v>0.11872315230515623</v>
      </c>
      <c r="S23" s="247">
        <f t="shared" si="7"/>
        <v>11.872315230515623</v>
      </c>
      <c r="T23" s="247">
        <f t="shared" si="8"/>
        <v>-2.5545345781286013</v>
      </c>
      <c r="U23" s="247" t="str">
        <f>VLOOKUP(D23:D177,پیوست1!$E$5:G217,3,0)</f>
        <v>در اوراق بهادار با درآمد ثابت و با پیش بینی سود</v>
      </c>
      <c r="V23" s="247">
        <f>100-P23</f>
        <v>0</v>
      </c>
    </row>
    <row r="24" spans="1:22" x14ac:dyDescent="0.55000000000000004">
      <c r="A24" s="322">
        <v>11049</v>
      </c>
      <c r="B24" s="204">
        <v>115</v>
      </c>
      <c r="C24" s="192">
        <v>21</v>
      </c>
      <c r="D24" s="91" t="s">
        <v>437</v>
      </c>
      <c r="E24" s="355">
        <v>27828755.629448999</v>
      </c>
      <c r="F24" s="356">
        <v>14.301128588862666</v>
      </c>
      <c r="G24" s="356">
        <v>59.518296509096409</v>
      </c>
      <c r="H24" s="356">
        <v>24.018662872163603</v>
      </c>
      <c r="I24" s="356">
        <v>4.8470041426710225E-4</v>
      </c>
      <c r="J24" s="356">
        <v>2.1614273294630544</v>
      </c>
      <c r="K24" s="193">
        <f t="shared" si="0"/>
        <v>0.2171403712937636</v>
      </c>
      <c r="L24" s="193">
        <f t="shared" si="1"/>
        <v>0.90369266470495446</v>
      </c>
      <c r="M24" s="193">
        <f t="shared" si="2"/>
        <v>0.36468599954432751</v>
      </c>
      <c r="N24" s="193">
        <f t="shared" si="3"/>
        <v>7.3594211300333278E-6</v>
      </c>
      <c r="O24" s="193">
        <f t="shared" si="4"/>
        <v>3.2817908735510534E-2</v>
      </c>
      <c r="P24" s="218">
        <f t="shared" si="5"/>
        <v>99.999999999999986</v>
      </c>
      <c r="Q24" s="251">
        <f>VLOOKUP(B:B,'پیوست 4'!$C$14:$J$171,8,0)</f>
        <v>3843143.9398449999</v>
      </c>
      <c r="R24" s="1">
        <f t="shared" si="6"/>
        <v>0.13809974082269424</v>
      </c>
      <c r="S24" s="247">
        <f t="shared" si="7"/>
        <v>13.809974082269424</v>
      </c>
      <c r="T24" s="247">
        <f t="shared" si="8"/>
        <v>-0.49115450659324189</v>
      </c>
      <c r="U24" s="247" t="str">
        <f>VLOOKUP(D24:D178,پیوست1!$E$5:G233,3,0)</f>
        <v>در اوراق بهادار با درآمد ثابت و با پیش بینی سود</v>
      </c>
    </row>
    <row r="25" spans="1:22" x14ac:dyDescent="0.55000000000000004">
      <c r="A25" s="322">
        <v>11310</v>
      </c>
      <c r="B25" s="204">
        <v>183</v>
      </c>
      <c r="C25" s="194">
        <v>22</v>
      </c>
      <c r="D25" s="168" t="s">
        <v>453</v>
      </c>
      <c r="E25" s="353">
        <v>60422334.923831999</v>
      </c>
      <c r="F25" s="354">
        <v>14.238396480049559</v>
      </c>
      <c r="G25" s="354">
        <v>28.550774582655404</v>
      </c>
      <c r="H25" s="354">
        <v>56.438619401227136</v>
      </c>
      <c r="I25" s="354">
        <v>7.5080013839847501E-5</v>
      </c>
      <c r="J25" s="354">
        <v>0.7721344560540595</v>
      </c>
      <c r="K25" s="193">
        <f t="shared" si="0"/>
        <v>0.46939132960692381</v>
      </c>
      <c r="L25" s="193">
        <f t="shared" si="1"/>
        <v>0.94122158077547369</v>
      </c>
      <c r="M25" s="193">
        <f t="shared" si="2"/>
        <v>1.8605886301200205</v>
      </c>
      <c r="N25" s="193">
        <f t="shared" si="3"/>
        <v>2.4751317729192492E-6</v>
      </c>
      <c r="O25" s="193">
        <f t="shared" si="4"/>
        <v>2.5454637358242209E-2</v>
      </c>
      <c r="P25" s="218">
        <f t="shared" si="5"/>
        <v>100.00000000000001</v>
      </c>
      <c r="Q25" s="251">
        <f>VLOOKUP(B:B,'پیوست 4'!$C$14:$J$171,8,0)</f>
        <v>9491538.4502009992</v>
      </c>
      <c r="R25" s="1">
        <f t="shared" si="6"/>
        <v>0.15708658829828359</v>
      </c>
      <c r="S25" s="247">
        <f t="shared" si="7"/>
        <v>15.708658829828359</v>
      </c>
      <c r="T25" s="266">
        <f t="shared" si="8"/>
        <v>1.4702623497787997</v>
      </c>
      <c r="U25" s="247" t="str">
        <f>VLOOKUP(D25:D179,پیوست1!$E$5:G173,3,0)</f>
        <v>در اوراق بهادار با درآمد ثابت و با پیش بینی سود</v>
      </c>
    </row>
    <row r="26" spans="1:22" x14ac:dyDescent="0.55000000000000004">
      <c r="A26" s="322">
        <v>11420</v>
      </c>
      <c r="B26" s="204">
        <v>223</v>
      </c>
      <c r="C26" s="192">
        <v>23</v>
      </c>
      <c r="D26" s="91" t="s">
        <v>468</v>
      </c>
      <c r="E26" s="355">
        <v>93499.805959999998</v>
      </c>
      <c r="F26" s="356">
        <v>14.036077003635368</v>
      </c>
      <c r="G26" s="356">
        <v>21.134189029548583</v>
      </c>
      <c r="H26" s="356">
        <v>63.748600908165628</v>
      </c>
      <c r="I26" s="356">
        <v>0.19230669476909243</v>
      </c>
      <c r="J26" s="356">
        <v>0.88882636388133196</v>
      </c>
      <c r="K26" s="193">
        <f t="shared" si="0"/>
        <v>7.1603281998495691E-4</v>
      </c>
      <c r="L26" s="193">
        <f t="shared" si="1"/>
        <v>1.0781340801281865E-3</v>
      </c>
      <c r="M26" s="193">
        <f t="shared" si="2"/>
        <v>3.2520547205994238E-3</v>
      </c>
      <c r="N26" s="193">
        <f t="shared" si="3"/>
        <v>9.8102842355335905E-6</v>
      </c>
      <c r="O26" s="193">
        <f t="shared" si="4"/>
        <v>4.5342359381619902E-5</v>
      </c>
      <c r="P26" s="218">
        <f t="shared" si="5"/>
        <v>100</v>
      </c>
      <c r="Q26" s="251">
        <f>VLOOKUP(B:B,'پیوست 4'!$C$14:$J$171,8,0)</f>
        <v>13108.757591</v>
      </c>
      <c r="R26" s="1">
        <f t="shared" si="6"/>
        <v>0.14020090690464146</v>
      </c>
      <c r="S26" s="247">
        <f t="shared" si="7"/>
        <v>14.020090690464146</v>
      </c>
      <c r="T26" s="247">
        <f t="shared" si="8"/>
        <v>-1.5986313171222122E-2</v>
      </c>
      <c r="U26" s="247" t="str">
        <f>VLOOKUP(D26:D182,پیوست1!$E$5:G210,3,0)</f>
        <v>در اوارق بهادار با درآمد ثابت</v>
      </c>
    </row>
    <row r="27" spans="1:22" x14ac:dyDescent="0.55000000000000004">
      <c r="A27" s="322">
        <v>10911</v>
      </c>
      <c r="B27" s="204">
        <v>107</v>
      </c>
      <c r="C27" s="194">
        <v>24</v>
      </c>
      <c r="D27" s="168" t="s">
        <v>433</v>
      </c>
      <c r="E27" s="353">
        <v>65508495.578290001</v>
      </c>
      <c r="F27" s="354">
        <v>13.97399531657533</v>
      </c>
      <c r="G27" s="354">
        <v>25.493966299908966</v>
      </c>
      <c r="H27" s="354">
        <v>59.35981735307476</v>
      </c>
      <c r="I27" s="354">
        <v>1.5239765875251361E-5</v>
      </c>
      <c r="J27" s="354">
        <v>1.1722057906750716</v>
      </c>
      <c r="K27" s="193">
        <f t="shared" si="0"/>
        <v>0.49945308098484231</v>
      </c>
      <c r="L27" s="193">
        <f t="shared" si="1"/>
        <v>0.91119538303479386</v>
      </c>
      <c r="M27" s="193">
        <f t="shared" si="2"/>
        <v>2.1216154000369687</v>
      </c>
      <c r="N27" s="193">
        <f t="shared" si="3"/>
        <v>5.4469375775827518E-7</v>
      </c>
      <c r="O27" s="193">
        <f t="shared" si="4"/>
        <v>4.1896521391164988E-2</v>
      </c>
      <c r="P27" s="218">
        <f t="shared" si="5"/>
        <v>100</v>
      </c>
      <c r="Q27" s="251">
        <f>VLOOKUP(B:B,'پیوست 4'!$C$14:$J$171,8,0)</f>
        <v>8856689.7173369993</v>
      </c>
      <c r="R27" s="1">
        <f t="shared" si="6"/>
        <v>0.13519910111127895</v>
      </c>
      <c r="S27" s="247">
        <f t="shared" si="7"/>
        <v>13.519910111127894</v>
      </c>
      <c r="T27" s="266">
        <f t="shared" si="8"/>
        <v>-0.45408520544743602</v>
      </c>
      <c r="U27" s="247" t="str">
        <f>VLOOKUP(D27:D181,پیوست1!$E$5:G221,3,0)</f>
        <v>در اوراق بهادار با درآمد ثابت و با پیش بینی سود</v>
      </c>
    </row>
    <row r="28" spans="1:22" x14ac:dyDescent="0.55000000000000004">
      <c r="A28" s="322">
        <v>11383</v>
      </c>
      <c r="B28" s="204">
        <v>214</v>
      </c>
      <c r="C28" s="192">
        <v>25</v>
      </c>
      <c r="D28" s="91" t="s">
        <v>462</v>
      </c>
      <c r="E28" s="355">
        <v>39999789.758412004</v>
      </c>
      <c r="F28" s="356">
        <v>13.91702109024467</v>
      </c>
      <c r="G28" s="356">
        <v>21.33925785121582</v>
      </c>
      <c r="H28" s="356">
        <v>63.812217242987877</v>
      </c>
      <c r="I28" s="356">
        <v>2.3300816171168616E-12</v>
      </c>
      <c r="J28" s="356">
        <v>0.93150381554930473</v>
      </c>
      <c r="K28" s="193">
        <f t="shared" si="0"/>
        <v>0.30372495146711659</v>
      </c>
      <c r="L28" s="193">
        <f t="shared" si="1"/>
        <v>0.4657077842432778</v>
      </c>
      <c r="M28" s="193">
        <f t="shared" si="2"/>
        <v>1.392637293531245</v>
      </c>
      <c r="N28" s="193">
        <f t="shared" si="3"/>
        <v>5.0851681655445233E-14</v>
      </c>
      <c r="O28" s="193">
        <f t="shared" si="4"/>
        <v>2.0329131452381279E-2</v>
      </c>
      <c r="P28" s="218">
        <f t="shared" si="5"/>
        <v>100.00000000000001</v>
      </c>
      <c r="Q28" s="251">
        <f>VLOOKUP(B:B,'پیوست 4'!$C$14:$J$171,8,0)</f>
        <v>5972761.2063180003</v>
      </c>
      <c r="R28" s="1">
        <f t="shared" si="6"/>
        <v>0.14931981498882557</v>
      </c>
      <c r="S28" s="247">
        <f t="shared" si="7"/>
        <v>14.931981498882557</v>
      </c>
      <c r="T28" s="247">
        <f t="shared" si="8"/>
        <v>1.0149604086378865</v>
      </c>
      <c r="U28" s="247" t="str">
        <f>VLOOKUP(D28:D182,پیوست1!$E$5:G206,3,0)</f>
        <v>در اوراق بهادار با درآمد ثابت و با پیش بینی سود</v>
      </c>
    </row>
    <row r="29" spans="1:22" x14ac:dyDescent="0.55000000000000004">
      <c r="A29" s="322">
        <v>11569</v>
      </c>
      <c r="B29" s="204">
        <v>263</v>
      </c>
      <c r="C29" s="194">
        <v>26</v>
      </c>
      <c r="D29" s="168" t="s">
        <v>486</v>
      </c>
      <c r="E29" s="353">
        <v>4541795.7047870001</v>
      </c>
      <c r="F29" s="354">
        <v>13.824964917013419</v>
      </c>
      <c r="G29" s="354">
        <v>53.059253764917628</v>
      </c>
      <c r="H29" s="354">
        <v>32.289802710470674</v>
      </c>
      <c r="I29" s="354">
        <v>0</v>
      </c>
      <c r="J29" s="354">
        <v>0.82597860759827535</v>
      </c>
      <c r="K29" s="193">
        <f t="shared" si="0"/>
        <v>3.4258481610679827E-2</v>
      </c>
      <c r="L29" s="193">
        <f t="shared" si="1"/>
        <v>0.1314816695950434</v>
      </c>
      <c r="M29" s="193">
        <f t="shared" si="2"/>
        <v>8.0014641556725871E-2</v>
      </c>
      <c r="N29" s="193">
        <f t="shared" si="3"/>
        <v>0</v>
      </c>
      <c r="O29" s="193">
        <f t="shared" si="4"/>
        <v>2.0467880467745407E-3</v>
      </c>
      <c r="P29" s="218">
        <f t="shared" si="5"/>
        <v>100</v>
      </c>
      <c r="Q29" s="251">
        <f>VLOOKUP(B:B,'پیوست 4'!$C$14:$J$171,8,0)</f>
        <v>589944.04980899999</v>
      </c>
      <c r="R29" s="1">
        <f t="shared" si="6"/>
        <v>0.12989224706589197</v>
      </c>
      <c r="S29" s="247">
        <f t="shared" si="7"/>
        <v>12.989224706589198</v>
      </c>
      <c r="T29" s="247">
        <f t="shared" si="8"/>
        <v>-0.83574021042422153</v>
      </c>
      <c r="U29" s="247" t="str">
        <f>VLOOKUP(D29:D185,پیوست1!$E$5:G240,3,0)</f>
        <v>در اوراق بهادار با درآمد ثابت و قابل معامله</v>
      </c>
    </row>
    <row r="30" spans="1:22" x14ac:dyDescent="0.55000000000000004">
      <c r="A30" s="322">
        <v>11338</v>
      </c>
      <c r="B30" s="204">
        <v>195</v>
      </c>
      <c r="C30" s="192">
        <v>27</v>
      </c>
      <c r="D30" s="91" t="s">
        <v>455</v>
      </c>
      <c r="E30" s="355">
        <v>30038895.393263999</v>
      </c>
      <c r="F30" s="356">
        <v>13.681621544414702</v>
      </c>
      <c r="G30" s="356">
        <v>57.284715836608065</v>
      </c>
      <c r="H30" s="356">
        <v>27.212391326571808</v>
      </c>
      <c r="I30" s="356">
        <v>5.4373608403898667E-4</v>
      </c>
      <c r="J30" s="356">
        <v>1.8207275563213849</v>
      </c>
      <c r="K30" s="193">
        <f t="shared" si="0"/>
        <v>0.22423221593648421</v>
      </c>
      <c r="L30" s="193">
        <f t="shared" si="1"/>
        <v>0.93885646007934132</v>
      </c>
      <c r="M30" s="193">
        <f t="shared" si="2"/>
        <v>0.44599207690984249</v>
      </c>
      <c r="N30" s="193">
        <f t="shared" si="3"/>
        <v>8.9114544363684369E-6</v>
      </c>
      <c r="O30" s="193">
        <f t="shared" si="4"/>
        <v>2.9840452262563266E-2</v>
      </c>
      <c r="P30" s="218">
        <f t="shared" si="5"/>
        <v>100</v>
      </c>
      <c r="Q30" s="251">
        <f>VLOOKUP(B:B,'پیوست 4'!$C$14:$J$171,8,0)</f>
        <v>3848523.8476209999</v>
      </c>
      <c r="R30" s="1">
        <f t="shared" si="6"/>
        <v>0.12811802155960778</v>
      </c>
      <c r="S30" s="247">
        <f t="shared" si="7"/>
        <v>12.811802155960777</v>
      </c>
      <c r="T30" s="247">
        <f t="shared" si="8"/>
        <v>-0.8698193884539247</v>
      </c>
      <c r="U30" s="247" t="str">
        <f>VLOOKUP(D30:D184,پیوست1!$E$5:G213,3,0)</f>
        <v>در اوراق بهادار با درآمد ثابت و با پیش بینی سود</v>
      </c>
    </row>
    <row r="31" spans="1:22" x14ac:dyDescent="0.55000000000000004">
      <c r="A31" s="322">
        <v>11168</v>
      </c>
      <c r="B31" s="204">
        <v>139</v>
      </c>
      <c r="C31" s="194">
        <v>28</v>
      </c>
      <c r="D31" s="168" t="s">
        <v>446</v>
      </c>
      <c r="E31" s="353">
        <v>621171.24186800001</v>
      </c>
      <c r="F31" s="354">
        <v>13.030928047747816</v>
      </c>
      <c r="G31" s="354">
        <v>79.276302804143612</v>
      </c>
      <c r="H31" s="354">
        <v>6.0943573596753904</v>
      </c>
      <c r="I31" s="354">
        <v>0</v>
      </c>
      <c r="J31" s="354">
        <v>1.5984117884331832</v>
      </c>
      <c r="K31" s="193">
        <f t="shared" si="0"/>
        <v>4.4163467548924149E-3</v>
      </c>
      <c r="L31" s="193">
        <f t="shared" si="1"/>
        <v>2.6867744288516671E-2</v>
      </c>
      <c r="M31" s="193">
        <f t="shared" si="2"/>
        <v>2.0654549890795309E-3</v>
      </c>
      <c r="N31" s="193">
        <f t="shared" si="3"/>
        <v>0</v>
      </c>
      <c r="O31" s="193">
        <f t="shared" si="4"/>
        <v>5.4172202386220129E-4</v>
      </c>
      <c r="P31" s="218">
        <f t="shared" si="5"/>
        <v>100</v>
      </c>
      <c r="Q31" s="251">
        <f>VLOOKUP(B:B,'پیوست 4'!$C$14:$J$171,8,0)</f>
        <v>95088.459654999999</v>
      </c>
      <c r="R31" s="1">
        <f t="shared" si="6"/>
        <v>0.15307930123913635</v>
      </c>
      <c r="S31" s="247">
        <f t="shared" si="7"/>
        <v>15.307930123913636</v>
      </c>
      <c r="T31" s="266">
        <f t="shared" si="8"/>
        <v>2.2770020761658198</v>
      </c>
      <c r="U31" s="247" t="str">
        <f>VLOOKUP(D31:D188,پیوست1!$E$5:G176,3,0)</f>
        <v>در اوراق بهادار با درآمد ثابت و با پیش بینی سود</v>
      </c>
    </row>
    <row r="32" spans="1:22" x14ac:dyDescent="0.55000000000000004">
      <c r="A32" s="322">
        <v>11161</v>
      </c>
      <c r="B32" s="204">
        <v>138</v>
      </c>
      <c r="C32" s="192">
        <v>29</v>
      </c>
      <c r="D32" s="91" t="s">
        <v>445</v>
      </c>
      <c r="E32" s="355">
        <v>19985014.153967999</v>
      </c>
      <c r="F32" s="356">
        <v>12.80533971315888</v>
      </c>
      <c r="G32" s="356">
        <v>35.032045096841138</v>
      </c>
      <c r="H32" s="356">
        <v>51.134648392310957</v>
      </c>
      <c r="I32" s="356">
        <v>0</v>
      </c>
      <c r="J32" s="356">
        <v>1.0279667976890221</v>
      </c>
      <c r="K32" s="193">
        <f t="shared" si="0"/>
        <v>0.13962784712958137</v>
      </c>
      <c r="L32" s="193">
        <f t="shared" si="1"/>
        <v>0.38198510519731377</v>
      </c>
      <c r="M32" s="193">
        <f t="shared" si="2"/>
        <v>0.55756590833818687</v>
      </c>
      <c r="N32" s="193">
        <f t="shared" si="3"/>
        <v>0</v>
      </c>
      <c r="O32" s="193">
        <f t="shared" si="4"/>
        <v>1.1208823357845985E-2</v>
      </c>
      <c r="P32" s="218">
        <f t="shared" si="5"/>
        <v>99.999999999999986</v>
      </c>
      <c r="Q32" s="251">
        <f>VLOOKUP(B:B,'پیوست 4'!$C$14:$J$171,8,0)</f>
        <v>2621907.502012</v>
      </c>
      <c r="R32" s="1">
        <f t="shared" si="6"/>
        <v>0.13119367751317923</v>
      </c>
      <c r="S32" s="247">
        <f t="shared" si="7"/>
        <v>13.119367751317924</v>
      </c>
      <c r="T32" s="266">
        <f t="shared" si="8"/>
        <v>0.31402803815904434</v>
      </c>
      <c r="U32" s="247" t="str">
        <f>VLOOKUP(D32:D187,پیوست1!$E$5:G212,3,0)</f>
        <v>در اوراق بهادار با درآمد ثابت و با پیش بینی سود</v>
      </c>
    </row>
    <row r="33" spans="1:22" x14ac:dyDescent="0.55000000000000004">
      <c r="A33" s="322">
        <v>11145</v>
      </c>
      <c r="B33" s="204">
        <v>132</v>
      </c>
      <c r="C33" s="194">
        <v>30</v>
      </c>
      <c r="D33" s="168" t="s">
        <v>442</v>
      </c>
      <c r="E33" s="353">
        <v>75093229.879316002</v>
      </c>
      <c r="F33" s="354">
        <v>12.478940608906345</v>
      </c>
      <c r="G33" s="354">
        <v>49.05240216877521</v>
      </c>
      <c r="H33" s="354">
        <v>36.551680876411318</v>
      </c>
      <c r="I33" s="354">
        <v>4.7258591105376595E-3</v>
      </c>
      <c r="J33" s="354">
        <v>1.9122504867965853</v>
      </c>
      <c r="K33" s="193">
        <f t="shared" si="0"/>
        <v>0.51127549694099661</v>
      </c>
      <c r="L33" s="193">
        <f t="shared" si="1"/>
        <v>2.0097291974521316</v>
      </c>
      <c r="M33" s="193">
        <f t="shared" si="2"/>
        <v>1.497561322695784</v>
      </c>
      <c r="N33" s="193">
        <f t="shared" si="3"/>
        <v>1.936234846320849E-4</v>
      </c>
      <c r="O33" s="193">
        <f t="shared" si="4"/>
        <v>7.8346940541956095E-2</v>
      </c>
      <c r="P33" s="218">
        <f t="shared" si="5"/>
        <v>99.999999999999986</v>
      </c>
      <c r="Q33" s="251">
        <f>VLOOKUP(B:B,'پیوست 4'!$C$14:$J$171,8,0)</f>
        <v>8706760.5457160007</v>
      </c>
      <c r="R33" s="1">
        <f t="shared" si="6"/>
        <v>0.11594601217325222</v>
      </c>
      <c r="S33" s="247">
        <f t="shared" si="7"/>
        <v>11.594601217325222</v>
      </c>
      <c r="T33" s="247">
        <f t="shared" si="8"/>
        <v>-0.88433939158112373</v>
      </c>
      <c r="U33" s="247" t="str">
        <f>VLOOKUP(D33:D187,پیوست1!$E$5:G242,3,0)</f>
        <v>در اوراق بهادار با درآمد ثابت و با پیش بینی سود</v>
      </c>
      <c r="V33" s="247">
        <f>100-P33</f>
        <v>0</v>
      </c>
    </row>
    <row r="34" spans="1:22" x14ac:dyDescent="0.55000000000000004">
      <c r="A34" s="322">
        <v>11495</v>
      </c>
      <c r="B34" s="204">
        <v>248</v>
      </c>
      <c r="C34" s="192">
        <v>31</v>
      </c>
      <c r="D34" s="91" t="s">
        <v>406</v>
      </c>
      <c r="E34" s="355">
        <v>20491045.289517999</v>
      </c>
      <c r="F34" s="356">
        <v>12.123987419605887</v>
      </c>
      <c r="G34" s="356">
        <v>32.339646847241958</v>
      </c>
      <c r="H34" s="356">
        <v>53.049598191139353</v>
      </c>
      <c r="I34" s="356">
        <v>9.0231531675199637E-4</v>
      </c>
      <c r="J34" s="356">
        <v>2.485865226696049</v>
      </c>
      <c r="K34" s="193">
        <f t="shared" si="0"/>
        <v>0.13554580075248995</v>
      </c>
      <c r="L34" s="193">
        <f t="shared" si="1"/>
        <v>0.36155624187414753</v>
      </c>
      <c r="M34" s="193">
        <f t="shared" si="2"/>
        <v>0.59309285118423283</v>
      </c>
      <c r="N34" s="193">
        <f t="shared" si="3"/>
        <v>1.0087857064467467E-5</v>
      </c>
      <c r="O34" s="193">
        <f t="shared" si="4"/>
        <v>2.7791895607743797E-2</v>
      </c>
      <c r="P34" s="218">
        <f t="shared" si="5"/>
        <v>100</v>
      </c>
      <c r="Q34" s="251">
        <f>VLOOKUP(B:B,'پیوست 4'!$C$14:$J$171,8,0)</f>
        <v>20491045.289517999</v>
      </c>
      <c r="R34" s="1">
        <f t="shared" si="6"/>
        <v>1</v>
      </c>
      <c r="S34" s="247">
        <f t="shared" si="7"/>
        <v>100</v>
      </c>
      <c r="T34" s="266">
        <f t="shared" si="8"/>
        <v>87.876012580394118</v>
      </c>
      <c r="U34" s="247" t="str">
        <f>VLOOKUP(D34:D188,پیوست1!$E$5:G194,3,0)</f>
        <v>در اوراق بهادار با درآمد ثابت و با پیش بینی سود</v>
      </c>
      <c r="V34" s="247">
        <f>100-P34</f>
        <v>0</v>
      </c>
    </row>
    <row r="35" spans="1:22" x14ac:dyDescent="0.55000000000000004">
      <c r="A35" s="322">
        <v>10883</v>
      </c>
      <c r="B35" s="204">
        <v>16</v>
      </c>
      <c r="C35" s="194">
        <v>32</v>
      </c>
      <c r="D35" s="168" t="s">
        <v>428</v>
      </c>
      <c r="E35" s="353">
        <v>23214739.726227999</v>
      </c>
      <c r="F35" s="354">
        <v>12.099045515460894</v>
      </c>
      <c r="G35" s="354">
        <v>26.562685168362091</v>
      </c>
      <c r="H35" s="354">
        <v>59.481582782854957</v>
      </c>
      <c r="I35" s="354">
        <v>6.2435910738082613E-4</v>
      </c>
      <c r="J35" s="354">
        <v>1.8560621742146761</v>
      </c>
      <c r="K35" s="193">
        <f t="shared" si="0"/>
        <v>0.15324679720611278</v>
      </c>
      <c r="L35" s="193">
        <f t="shared" si="1"/>
        <v>0.3364435997900897</v>
      </c>
      <c r="M35" s="193">
        <f t="shared" si="2"/>
        <v>0.75339513704404371</v>
      </c>
      <c r="N35" s="193">
        <f t="shared" si="3"/>
        <v>7.9081472493273972E-6</v>
      </c>
      <c r="O35" s="193">
        <f t="shared" si="4"/>
        <v>2.3508927481126027E-2</v>
      </c>
      <c r="P35" s="218">
        <f t="shared" si="5"/>
        <v>99.999999999999986</v>
      </c>
      <c r="Q35" s="251">
        <f>VLOOKUP(B:B,'پیوست 4'!$C$14:$J$171,8,0)</f>
        <v>2787609.9081990002</v>
      </c>
      <c r="R35" s="1">
        <f t="shared" si="6"/>
        <v>0.12007930914037172</v>
      </c>
      <c r="S35" s="247">
        <f t="shared" si="7"/>
        <v>12.007930914037173</v>
      </c>
      <c r="T35" s="266">
        <f t="shared" si="8"/>
        <v>-9.1114601423720742E-2</v>
      </c>
      <c r="U35" s="247" t="str">
        <f>VLOOKUP(D35:D194,پیوست1!$E$5:G180,3,0)</f>
        <v>در اوراق بهادار با درآمد ثابت و با پیش بینی سود</v>
      </c>
    </row>
    <row r="36" spans="1:22" x14ac:dyDescent="0.55000000000000004">
      <c r="A36" s="322">
        <v>11427</v>
      </c>
      <c r="B36" s="204">
        <v>227</v>
      </c>
      <c r="C36" s="192">
        <v>33</v>
      </c>
      <c r="D36" s="91" t="s">
        <v>471</v>
      </c>
      <c r="E36" s="355">
        <v>96591.466880000007</v>
      </c>
      <c r="F36" s="356">
        <v>11.716085821616844</v>
      </c>
      <c r="G36" s="356">
        <v>38.904175659565858</v>
      </c>
      <c r="H36" s="356">
        <v>47.661637965752057</v>
      </c>
      <c r="I36" s="356">
        <v>5.4903770872443976E-2</v>
      </c>
      <c r="J36" s="356">
        <v>1.6631967821927947</v>
      </c>
      <c r="K36" s="193">
        <f t="shared" si="0"/>
        <v>6.1744429620899579E-4</v>
      </c>
      <c r="L36" s="193">
        <f t="shared" ref="L36:L67" si="9">E36/$E$84*G36</f>
        <v>2.050271884778394E-3</v>
      </c>
      <c r="M36" s="193">
        <f t="shared" ref="M36:M67" si="10">E36/$E$84*H36</f>
        <v>2.5117950617632597E-3</v>
      </c>
      <c r="N36" s="193">
        <f t="shared" ref="N36:N67" si="11">E36/$E$84*I36</f>
        <v>2.8934595292063046E-6</v>
      </c>
      <c r="O36" s="193">
        <f t="shared" ref="O36:O67" si="12">E36/$E$84*J36</f>
        <v>8.7651403572287762E-5</v>
      </c>
      <c r="P36" s="218">
        <f t="shared" ref="P36:P67" si="13">SUM(F36:J36)</f>
        <v>100</v>
      </c>
      <c r="Q36" s="251">
        <f>VLOOKUP(B:B,'پیوست 4'!$C$14:$J$171,8,0)</f>
        <v>11089.758787999999</v>
      </c>
      <c r="R36" s="1">
        <f t="shared" ref="R36:R67" si="14">Q36/E36</f>
        <v>0.1148109573879576</v>
      </c>
      <c r="S36" s="247">
        <f t="shared" ref="S36:S67" si="15">R36*100</f>
        <v>11.48109573879576</v>
      </c>
      <c r="T36" s="266">
        <f t="shared" ref="T36:T67" si="16">S36-F36</f>
        <v>-0.23499008282108313</v>
      </c>
      <c r="U36" s="247" t="str">
        <f>VLOOKUP(D36:D190,پیوست1!$E$5:G236,3,0)</f>
        <v>در اوراق بهادار با درآمد ثابت</v>
      </c>
      <c r="V36" s="247">
        <f>100-P36</f>
        <v>0</v>
      </c>
    </row>
    <row r="37" spans="1:22" x14ac:dyDescent="0.55000000000000004">
      <c r="A37" s="322">
        <v>10920</v>
      </c>
      <c r="B37" s="204">
        <v>106</v>
      </c>
      <c r="C37" s="194">
        <v>34</v>
      </c>
      <c r="D37" s="168" t="s">
        <v>431</v>
      </c>
      <c r="E37" s="353">
        <v>214462.04122700001</v>
      </c>
      <c r="F37" s="354">
        <v>11.493134973065812</v>
      </c>
      <c r="G37" s="354">
        <v>37.683619325302558</v>
      </c>
      <c r="H37" s="354">
        <v>50.244997748762749</v>
      </c>
      <c r="I37" s="354">
        <v>0</v>
      </c>
      <c r="J37" s="354">
        <v>0.57824795286887609</v>
      </c>
      <c r="K37" s="193">
        <f t="shared" si="0"/>
        <v>1.3448239025702269E-3</v>
      </c>
      <c r="L37" s="193">
        <f t="shared" si="9"/>
        <v>4.4094002309019971E-3</v>
      </c>
      <c r="M37" s="193">
        <f t="shared" si="10"/>
        <v>5.8792204316294389E-3</v>
      </c>
      <c r="N37" s="193">
        <f t="shared" si="11"/>
        <v>0</v>
      </c>
      <c r="O37" s="193">
        <f t="shared" si="12"/>
        <v>6.7661405739406308E-5</v>
      </c>
      <c r="P37" s="218">
        <f t="shared" si="13"/>
        <v>100</v>
      </c>
      <c r="Q37" s="251">
        <f>VLOOKUP(B:B,'پیوست 4'!$C$14:$J$171,8,0)</f>
        <v>24730.223496999999</v>
      </c>
      <c r="R37" s="1">
        <f t="shared" si="14"/>
        <v>0.1153128234512325</v>
      </c>
      <c r="S37" s="247">
        <f t="shared" si="15"/>
        <v>11.53128234512325</v>
      </c>
      <c r="T37" s="247">
        <f t="shared" si="16"/>
        <v>3.8147372057437678E-2</v>
      </c>
      <c r="U37" s="247" t="str">
        <f>VLOOKUP(D37:D191,پیوست1!$E$5:G187,3,0)</f>
        <v>در اوراق بهادار با درآمد ثابت و قابل معامله</v>
      </c>
    </row>
    <row r="38" spans="1:22" x14ac:dyDescent="0.55000000000000004">
      <c r="A38" s="322">
        <v>10845</v>
      </c>
      <c r="B38" s="204">
        <v>3</v>
      </c>
      <c r="C38" s="192">
        <v>35</v>
      </c>
      <c r="D38" s="91" t="s">
        <v>427</v>
      </c>
      <c r="E38" s="355">
        <v>14609445.054329</v>
      </c>
      <c r="F38" s="356">
        <v>11.233013531650066</v>
      </c>
      <c r="G38" s="356">
        <v>54.05695006960358</v>
      </c>
      <c r="H38" s="356">
        <v>33.309925511515068</v>
      </c>
      <c r="I38" s="356">
        <v>1.1771441029307547E-4</v>
      </c>
      <c r="J38" s="356">
        <v>1.3999931728209958</v>
      </c>
      <c r="K38" s="193">
        <f t="shared" si="0"/>
        <v>8.9537812258383739E-2</v>
      </c>
      <c r="L38" s="193">
        <f t="shared" si="9"/>
        <v>0.43088535707318781</v>
      </c>
      <c r="M38" s="193">
        <f t="shared" si="10"/>
        <v>0.26551181910244448</v>
      </c>
      <c r="N38" s="193">
        <f t="shared" si="11"/>
        <v>9.3829592025600417E-7</v>
      </c>
      <c r="O38" s="193">
        <f t="shared" si="12"/>
        <v>1.1159278453450929E-2</v>
      </c>
      <c r="P38" s="218">
        <f t="shared" si="13"/>
        <v>100.00000000000001</v>
      </c>
      <c r="Q38" s="251">
        <f>VLOOKUP(B:B,'پیوست 4'!$C$14:$J$171,8,0)</f>
        <v>1608224.011259</v>
      </c>
      <c r="R38" s="1">
        <f t="shared" si="14"/>
        <v>0.1100811156945663</v>
      </c>
      <c r="S38" s="247">
        <f t="shared" si="15"/>
        <v>11.008111569456631</v>
      </c>
      <c r="T38" s="247">
        <f t="shared" si="16"/>
        <v>-0.22490196219343517</v>
      </c>
      <c r="U38" s="247" t="str">
        <f>VLOOKUP(D38:D193,پیوست1!$E$5:G235,3,0)</f>
        <v>در اوراق بهادار با درآمد ثابت و با پیش بینی سود</v>
      </c>
    </row>
    <row r="39" spans="1:22" x14ac:dyDescent="0.55000000000000004">
      <c r="A39" s="322">
        <v>11090</v>
      </c>
      <c r="B39" s="204">
        <v>121</v>
      </c>
      <c r="C39" s="194">
        <v>36</v>
      </c>
      <c r="D39" s="168" t="s">
        <v>439</v>
      </c>
      <c r="E39" s="353">
        <v>52175630.706820004</v>
      </c>
      <c r="F39" s="354">
        <v>11.107776036231289</v>
      </c>
      <c r="G39" s="354">
        <v>33.615470959108421</v>
      </c>
      <c r="H39" s="354">
        <v>52.210795340320203</v>
      </c>
      <c r="I39" s="354">
        <v>1.9911101293862252E-3</v>
      </c>
      <c r="J39" s="354">
        <v>3.0639665542107011</v>
      </c>
      <c r="K39" s="193">
        <f t="shared" si="0"/>
        <v>0.31620686866214165</v>
      </c>
      <c r="L39" s="193">
        <f t="shared" si="9"/>
        <v>0.9569370840672129</v>
      </c>
      <c r="M39" s="193">
        <f t="shared" si="10"/>
        <v>1.4862932103665278</v>
      </c>
      <c r="N39" s="193">
        <f t="shared" si="11"/>
        <v>5.6681256186751969E-5</v>
      </c>
      <c r="O39" s="193">
        <f t="shared" si="12"/>
        <v>8.7222434682902916E-2</v>
      </c>
      <c r="P39" s="218">
        <f t="shared" si="13"/>
        <v>100</v>
      </c>
      <c r="Q39" s="251">
        <f>VLOOKUP(B:B,'پیوست 4'!$C$14:$J$171,8,0)</f>
        <v>5594694.9297089996</v>
      </c>
      <c r="R39" s="1">
        <f t="shared" si="14"/>
        <v>0.10722812266795853</v>
      </c>
      <c r="S39" s="247">
        <f t="shared" si="15"/>
        <v>10.722812266795852</v>
      </c>
      <c r="T39" s="247">
        <f t="shared" si="16"/>
        <v>-0.38496376943543709</v>
      </c>
      <c r="U39" s="247" t="str">
        <f>VLOOKUP(D39:D193,پیوست1!$E$5:G190,3,0)</f>
        <v>در اوراق بهادار با درآمد ثابت و با پیش بینی سود</v>
      </c>
    </row>
    <row r="40" spans="1:22" x14ac:dyDescent="0.55000000000000004">
      <c r="A40" s="322">
        <v>11421</v>
      </c>
      <c r="B40" s="204">
        <v>225</v>
      </c>
      <c r="C40" s="192">
        <v>37</v>
      </c>
      <c r="D40" s="91" t="s">
        <v>470</v>
      </c>
      <c r="E40" s="355">
        <v>1951055.3763540001</v>
      </c>
      <c r="F40" s="356">
        <v>11.089232809546621</v>
      </c>
      <c r="G40" s="356">
        <v>55.124578777417845</v>
      </c>
      <c r="H40" s="356">
        <v>30.983664797720515</v>
      </c>
      <c r="I40" s="356">
        <v>2.2257193282039531</v>
      </c>
      <c r="J40" s="356">
        <v>0.57680428711106857</v>
      </c>
      <c r="K40" s="193">
        <f t="shared" si="0"/>
        <v>1.1804499404074154E-2</v>
      </c>
      <c r="L40" s="193">
        <f t="shared" si="9"/>
        <v>5.8680169178851611E-2</v>
      </c>
      <c r="M40" s="193">
        <f t="shared" si="10"/>
        <v>3.2982142130324577E-2</v>
      </c>
      <c r="N40" s="193">
        <f t="shared" si="11"/>
        <v>2.3692804484004761E-3</v>
      </c>
      <c r="O40" s="193">
        <f t="shared" si="12"/>
        <v>6.1400873986596416E-4</v>
      </c>
      <c r="P40" s="218">
        <f t="shared" si="13"/>
        <v>100.00000000000001</v>
      </c>
      <c r="Q40" s="251">
        <f>VLOOKUP(B:B,'پیوست 4'!$C$14:$J$171,8,0)</f>
        <v>234372.474877</v>
      </c>
      <c r="R40" s="1">
        <f t="shared" si="14"/>
        <v>0.12012599832762276</v>
      </c>
      <c r="S40" s="247">
        <f t="shared" si="15"/>
        <v>12.012599832762277</v>
      </c>
      <c r="T40" s="247">
        <f t="shared" si="16"/>
        <v>0.92336702321565589</v>
      </c>
      <c r="U40" s="247" t="str">
        <f>VLOOKUP(D40:D194,پیوست1!$E$5:G191,3,0)</f>
        <v>در اوراق بهادار با درآمد ثابت</v>
      </c>
    </row>
    <row r="41" spans="1:22" x14ac:dyDescent="0.55000000000000004">
      <c r="A41" s="322">
        <v>10581</v>
      </c>
      <c r="B41" s="204">
        <v>7</v>
      </c>
      <c r="C41" s="194">
        <v>38</v>
      </c>
      <c r="D41" s="168" t="s">
        <v>418</v>
      </c>
      <c r="E41" s="353">
        <v>16756307.301031001</v>
      </c>
      <c r="F41" s="354">
        <v>10.863145380798748</v>
      </c>
      <c r="G41" s="354">
        <v>45.549960007434578</v>
      </c>
      <c r="H41" s="354">
        <v>42.185599079855734</v>
      </c>
      <c r="I41" s="354">
        <v>1.182921906152557E-4</v>
      </c>
      <c r="J41" s="354">
        <v>1.4011772397203235</v>
      </c>
      <c r="K41" s="193">
        <f t="shared" si="0"/>
        <v>9.9313979755415935E-2</v>
      </c>
      <c r="L41" s="193">
        <f t="shared" si="9"/>
        <v>0.41643075255481299</v>
      </c>
      <c r="M41" s="193">
        <f t="shared" si="10"/>
        <v>0.38567280342140003</v>
      </c>
      <c r="N41" s="193">
        <f t="shared" si="11"/>
        <v>1.0814610144822984E-6</v>
      </c>
      <c r="O41" s="193">
        <f t="shared" si="12"/>
        <v>1.2809962781617661E-2</v>
      </c>
      <c r="P41" s="218">
        <f t="shared" si="13"/>
        <v>100.00000000000001</v>
      </c>
      <c r="Q41" s="251">
        <f>VLOOKUP(B:B,'پیوست 4'!$C$14:$J$171,8,0)</f>
        <v>1687828.5521170001</v>
      </c>
      <c r="R41" s="1">
        <f t="shared" si="14"/>
        <v>0.10072795406498361</v>
      </c>
      <c r="S41" s="247">
        <f t="shared" si="15"/>
        <v>10.072795406498361</v>
      </c>
      <c r="T41" s="266">
        <f t="shared" si="16"/>
        <v>-0.790349974300387</v>
      </c>
      <c r="U41" s="247" t="str">
        <f>VLOOKUP(D41:D195,پیوست1!$E$5:G201,3,0)</f>
        <v>در اوراق بهادار با درآمد ثابت و با پیس بینی سود</v>
      </c>
      <c r="V41" s="247">
        <v>1.4359000000000037</v>
      </c>
    </row>
    <row r="42" spans="1:22" x14ac:dyDescent="0.55000000000000004">
      <c r="A42" s="322">
        <v>11673</v>
      </c>
      <c r="B42" s="204">
        <v>283</v>
      </c>
      <c r="C42" s="192">
        <v>39</v>
      </c>
      <c r="D42" s="91" t="s">
        <v>493</v>
      </c>
      <c r="E42" s="355">
        <v>1020145.76957</v>
      </c>
      <c r="F42" s="356">
        <v>10.830982633708615</v>
      </c>
      <c r="G42" s="356">
        <v>40.583540938366731</v>
      </c>
      <c r="H42" s="356">
        <v>47.020462051290259</v>
      </c>
      <c r="I42" s="356">
        <v>2.9340239845839573E-3</v>
      </c>
      <c r="J42" s="356">
        <v>1.5620803526498095</v>
      </c>
      <c r="K42" s="193">
        <f t="shared" si="0"/>
        <v>6.0284625832611712E-3</v>
      </c>
      <c r="L42" s="193">
        <f t="shared" si="9"/>
        <v>2.2588565259237196E-2</v>
      </c>
      <c r="M42" s="193">
        <f t="shared" si="10"/>
        <v>2.6171318495300348E-2</v>
      </c>
      <c r="N42" s="193">
        <f t="shared" si="11"/>
        <v>1.6330608595389138E-6</v>
      </c>
      <c r="O42" s="193">
        <f t="shared" si="12"/>
        <v>8.6944493186509294E-4</v>
      </c>
      <c r="P42" s="218">
        <f t="shared" si="13"/>
        <v>100</v>
      </c>
      <c r="Q42" s="251"/>
      <c r="R42" s="1">
        <f t="shared" si="14"/>
        <v>0</v>
      </c>
      <c r="S42" s="247">
        <f t="shared" si="15"/>
        <v>0</v>
      </c>
      <c r="T42" s="266">
        <f t="shared" si="16"/>
        <v>-10.830982633708615</v>
      </c>
      <c r="U42" s="247" t="str">
        <f>VLOOKUP(D42:D197,پیوست1!$E$5:G222,3,0)</f>
        <v>در اوراق بهادار با درآمد ثابت و قابل معامله</v>
      </c>
    </row>
    <row r="43" spans="1:22" x14ac:dyDescent="0.55000000000000004">
      <c r="A43" s="322">
        <v>10778</v>
      </c>
      <c r="B43" s="204">
        <v>2</v>
      </c>
      <c r="C43" s="194">
        <v>40</v>
      </c>
      <c r="D43" s="168" t="s">
        <v>424</v>
      </c>
      <c r="E43" s="353">
        <v>1572020.9364199999</v>
      </c>
      <c r="F43" s="354">
        <v>10.726061542556522</v>
      </c>
      <c r="G43" s="354">
        <v>76.945101624837974</v>
      </c>
      <c r="H43" s="354">
        <v>7.7579041001211806</v>
      </c>
      <c r="I43" s="354">
        <v>3.4893093236964637E-5</v>
      </c>
      <c r="J43" s="354">
        <v>4.5708978393910833</v>
      </c>
      <c r="K43" s="193">
        <f t="shared" si="0"/>
        <v>9.1997301261984993E-3</v>
      </c>
      <c r="L43" s="193">
        <f t="shared" si="9"/>
        <v>6.5995721418610057E-2</v>
      </c>
      <c r="M43" s="193">
        <f t="shared" si="10"/>
        <v>6.6539450461732784E-3</v>
      </c>
      <c r="N43" s="193">
        <f t="shared" si="11"/>
        <v>2.9927764238041629E-8</v>
      </c>
      <c r="O43" s="193">
        <f t="shared" si="12"/>
        <v>3.9204535970617837E-3</v>
      </c>
      <c r="P43" s="218">
        <f t="shared" si="13"/>
        <v>100</v>
      </c>
      <c r="Q43" s="251">
        <f>VLOOKUP(B:B,'پیوست 4'!$C$14:$J$171,8,0)</f>
        <v>178290.74804400001</v>
      </c>
      <c r="R43" s="1">
        <f t="shared" si="14"/>
        <v>0.11341499589059272</v>
      </c>
      <c r="S43" s="247">
        <f t="shared" si="15"/>
        <v>11.341499589059271</v>
      </c>
      <c r="T43" s="247">
        <f t="shared" si="16"/>
        <v>0.61543804650274936</v>
      </c>
      <c r="U43" s="247" t="str">
        <f>VLOOKUP(D43:D200,پیوست1!$E$5:G172,3,0)</f>
        <v>در اوراق بهادار با درآمد ثابت و با پیش بینی سود</v>
      </c>
    </row>
    <row r="44" spans="1:22" x14ac:dyDescent="0.55000000000000004">
      <c r="A44" s="322">
        <v>11323</v>
      </c>
      <c r="B44" s="204">
        <v>197</v>
      </c>
      <c r="C44" s="192">
        <v>41</v>
      </c>
      <c r="D44" s="91" t="s">
        <v>457</v>
      </c>
      <c r="E44" s="355">
        <v>467668.203393</v>
      </c>
      <c r="F44" s="356">
        <v>10.684702955681963</v>
      </c>
      <c r="G44" s="356">
        <v>50.306366859224937</v>
      </c>
      <c r="H44" s="356">
        <v>38.819020631287863</v>
      </c>
      <c r="I44" s="356">
        <v>6.3986543616964906E-3</v>
      </c>
      <c r="J44" s="356">
        <v>0.18351089944354038</v>
      </c>
      <c r="K44" s="193">
        <f t="shared" si="0"/>
        <v>2.7263196487783323E-3</v>
      </c>
      <c r="L44" s="193">
        <f t="shared" si="9"/>
        <v>1.283622361761785E-2</v>
      </c>
      <c r="M44" s="193">
        <f t="shared" si="10"/>
        <v>9.905100696985792E-3</v>
      </c>
      <c r="N44" s="193">
        <f t="shared" si="11"/>
        <v>1.6326871401471626E-6</v>
      </c>
      <c r="O44" s="193">
        <f t="shared" si="12"/>
        <v>4.6824827324923607E-5</v>
      </c>
      <c r="P44" s="218">
        <f t="shared" si="13"/>
        <v>100.00000000000001</v>
      </c>
      <c r="Q44" s="251">
        <f>VLOOKUP(B:B,'پیوست 4'!$C$14:$J$171,8,0)</f>
        <v>50111.776253999997</v>
      </c>
      <c r="R44" s="1">
        <f t="shared" si="14"/>
        <v>0.10715241252330575</v>
      </c>
      <c r="S44" s="247">
        <f t="shared" si="15"/>
        <v>10.715241252330575</v>
      </c>
      <c r="T44" s="247">
        <f t="shared" si="16"/>
        <v>3.0538296648611407E-2</v>
      </c>
      <c r="U44" s="247" t="str">
        <f>VLOOKUP(D44:D198,پیوست1!$E$5:G193,3,0)</f>
        <v>در اوراق بهادار با درامد ثابت و قابل معامله</v>
      </c>
    </row>
    <row r="45" spans="1:22" x14ac:dyDescent="0.55000000000000004">
      <c r="A45" s="322">
        <v>10895</v>
      </c>
      <c r="B45" s="204">
        <v>102</v>
      </c>
      <c r="C45" s="194">
        <v>42</v>
      </c>
      <c r="D45" s="168" t="s">
        <v>429</v>
      </c>
      <c r="E45" s="353">
        <v>603499.35986900004</v>
      </c>
      <c r="F45" s="354">
        <v>10.284814226764141</v>
      </c>
      <c r="G45" s="354">
        <v>60.787044303339975</v>
      </c>
      <c r="H45" s="354">
        <v>27.563517953169395</v>
      </c>
      <c r="I45" s="354">
        <v>8.8634300822655219E-4</v>
      </c>
      <c r="J45" s="354">
        <v>1.3637371737182622</v>
      </c>
      <c r="K45" s="193">
        <f t="shared" si="0"/>
        <v>3.3864895716493623E-3</v>
      </c>
      <c r="L45" s="193">
        <f t="shared" si="9"/>
        <v>2.0015402037010407E-2</v>
      </c>
      <c r="M45" s="193">
        <f t="shared" si="10"/>
        <v>9.0758631170478957E-3</v>
      </c>
      <c r="N45" s="193">
        <f t="shared" si="11"/>
        <v>2.9184691994265799E-7</v>
      </c>
      <c r="O45" s="193">
        <f t="shared" si="12"/>
        <v>4.4903890487874146E-4</v>
      </c>
      <c r="P45" s="218">
        <f t="shared" si="13"/>
        <v>100.00000000000001</v>
      </c>
      <c r="Q45" s="251">
        <f>VLOOKUP(B:B,'پیوست 4'!$C$14:$J$171,8,0)</f>
        <v>63773.998017999998</v>
      </c>
      <c r="R45" s="1">
        <f t="shared" si="14"/>
        <v>0.10567367964042787</v>
      </c>
      <c r="S45" s="247">
        <f t="shared" si="15"/>
        <v>10.567367964042788</v>
      </c>
      <c r="T45" s="266">
        <f t="shared" si="16"/>
        <v>0.28255373727864708</v>
      </c>
      <c r="U45" s="247" t="str">
        <f>VLOOKUP(D45:D199,پیوست1!$E$5:G186,3,0)</f>
        <v>در اوراق بهادار با درآمد ثابت و با پیش بینی سود</v>
      </c>
      <c r="V45" s="247">
        <f>100-P45</f>
        <v>0</v>
      </c>
    </row>
    <row r="46" spans="1:22" x14ac:dyDescent="0.55000000000000004">
      <c r="A46" s="322">
        <v>10748</v>
      </c>
      <c r="B46" s="204">
        <v>6</v>
      </c>
      <c r="C46" s="192">
        <v>43</v>
      </c>
      <c r="D46" s="91" t="s">
        <v>421</v>
      </c>
      <c r="E46" s="355">
        <v>3667438.072309</v>
      </c>
      <c r="F46" s="356">
        <v>10.270540446989227</v>
      </c>
      <c r="G46" s="356">
        <v>67.379280156048253</v>
      </c>
      <c r="H46" s="356">
        <v>19.894374266053596</v>
      </c>
      <c r="I46" s="356">
        <v>6.0062692406565353E-3</v>
      </c>
      <c r="J46" s="356">
        <v>2.449798861668266</v>
      </c>
      <c r="K46" s="193">
        <f t="shared" si="0"/>
        <v>2.0550981282834873E-2</v>
      </c>
      <c r="L46" s="193">
        <f t="shared" si="9"/>
        <v>0.1348235112343828</v>
      </c>
      <c r="M46" s="193">
        <f t="shared" si="10"/>
        <v>3.9807925910581646E-2</v>
      </c>
      <c r="N46" s="193">
        <f t="shared" si="11"/>
        <v>1.2018328283842526E-5</v>
      </c>
      <c r="O46" s="193">
        <f t="shared" si="12"/>
        <v>4.9019592311340737E-3</v>
      </c>
      <c r="P46" s="218">
        <f t="shared" si="13"/>
        <v>100.00000000000001</v>
      </c>
      <c r="Q46" s="251">
        <f>VLOOKUP(B:B,'پیوست 4'!$C$14:$J$171,8,0)</f>
        <v>368880.16513699997</v>
      </c>
      <c r="R46" s="1">
        <f t="shared" si="14"/>
        <v>0.10058252051267902</v>
      </c>
      <c r="S46" s="247">
        <f t="shared" si="15"/>
        <v>10.058252051267901</v>
      </c>
      <c r="T46" s="266">
        <f t="shared" si="16"/>
        <v>-0.21228839572132507</v>
      </c>
      <c r="U46" s="247" t="str">
        <f>VLOOKUP(D46:D200,پیوست1!$E$5:G181,3,0)</f>
        <v>در اوراق بهادار با درآمد ثابت و با پیش بینی سود</v>
      </c>
    </row>
    <row r="47" spans="1:22" x14ac:dyDescent="0.55000000000000004">
      <c r="A47" s="322">
        <v>10919</v>
      </c>
      <c r="B47" s="204">
        <v>104</v>
      </c>
      <c r="C47" s="194">
        <v>44</v>
      </c>
      <c r="D47" s="168" t="s">
        <v>405</v>
      </c>
      <c r="E47" s="353">
        <v>277872512.73695701</v>
      </c>
      <c r="F47" s="354">
        <v>10.138750815391218</v>
      </c>
      <c r="G47" s="354">
        <v>25.434203984641027</v>
      </c>
      <c r="H47" s="354">
        <v>62.579019741322909</v>
      </c>
      <c r="I47" s="354">
        <v>0.15114189078213267</v>
      </c>
      <c r="J47" s="354">
        <v>1.6968835678627112</v>
      </c>
      <c r="K47" s="193">
        <f t="shared" si="0"/>
        <v>1.5371155460716124</v>
      </c>
      <c r="L47" s="193">
        <f t="shared" si="9"/>
        <v>3.8560283272175204</v>
      </c>
      <c r="M47" s="193">
        <f t="shared" si="10"/>
        <v>9.4874788673458585</v>
      </c>
      <c r="N47" s="193">
        <f t="shared" si="11"/>
        <v>2.2914316981850921E-2</v>
      </c>
      <c r="O47" s="193">
        <f t="shared" si="12"/>
        <v>0.25726109256730878</v>
      </c>
      <c r="P47" s="218">
        <f t="shared" si="13"/>
        <v>99.999999999999986</v>
      </c>
      <c r="Q47" s="251">
        <f>VLOOKUP(B:B,'پیوست 4'!$C$14:$J$171,8,0)</f>
        <v>31913841.782184999</v>
      </c>
      <c r="R47" s="1">
        <f t="shared" si="14"/>
        <v>0.11485066107418714</v>
      </c>
      <c r="S47" s="247">
        <f t="shared" si="15"/>
        <v>11.485066107418714</v>
      </c>
      <c r="T47" s="266">
        <f t="shared" si="16"/>
        <v>1.3463152920274961</v>
      </c>
      <c r="U47" s="247" t="str">
        <f>VLOOKUP(D47:D201,پیوست1!$E$5:G198,3,0)</f>
        <v>در اوراق بهادار با درآمد ثابت و با پیش بینی سود</v>
      </c>
    </row>
    <row r="48" spans="1:22" x14ac:dyDescent="0.55000000000000004">
      <c r="A48" s="322">
        <v>11500</v>
      </c>
      <c r="B48" s="204">
        <v>247</v>
      </c>
      <c r="C48" s="192">
        <v>45</v>
      </c>
      <c r="D48" s="91" t="s">
        <v>478</v>
      </c>
      <c r="E48" s="355">
        <v>4939405.6696990002</v>
      </c>
      <c r="F48" s="356">
        <v>10.029954320259533</v>
      </c>
      <c r="G48" s="356">
        <v>20.419554567358137</v>
      </c>
      <c r="H48" s="356">
        <v>68.290522213766934</v>
      </c>
      <c r="I48" s="356">
        <v>3.7246534546589791E-4</v>
      </c>
      <c r="J48" s="356">
        <v>1.2595964332699354</v>
      </c>
      <c r="K48" s="193">
        <f t="shared" si="0"/>
        <v>2.7030254098594067E-2</v>
      </c>
      <c r="L48" s="193">
        <f t="shared" si="9"/>
        <v>5.5029737016939424E-2</v>
      </c>
      <c r="M48" s="193">
        <f t="shared" si="10"/>
        <v>0.18403973827031733</v>
      </c>
      <c r="N48" s="193">
        <f t="shared" si="11"/>
        <v>1.0037765486656104E-6</v>
      </c>
      <c r="O48" s="193">
        <f t="shared" si="12"/>
        <v>3.3945530124895071E-3</v>
      </c>
      <c r="P48" s="218">
        <f t="shared" si="13"/>
        <v>100</v>
      </c>
      <c r="Q48" s="251">
        <f>VLOOKUP(B:B,'پیوست 4'!$C$14:$J$171,8,0)</f>
        <v>467286.62759799999</v>
      </c>
      <c r="R48" s="1">
        <f t="shared" si="14"/>
        <v>9.4603816500553953E-2</v>
      </c>
      <c r="S48" s="247">
        <f t="shared" si="15"/>
        <v>9.4603816500553961</v>
      </c>
      <c r="T48" s="266">
        <f t="shared" si="16"/>
        <v>-0.5695726702041366</v>
      </c>
      <c r="U48" s="247" t="str">
        <f>VLOOKUP(D48:D205,پیوست1!$E$5:G175,3,0)</f>
        <v>در اوراق بهادار با درآمد ثابت و با پیش بینی سود</v>
      </c>
    </row>
    <row r="49" spans="1:22" x14ac:dyDescent="0.55000000000000004">
      <c r="A49" s="322">
        <v>10929</v>
      </c>
      <c r="B49" s="204">
        <v>110</v>
      </c>
      <c r="C49" s="194">
        <v>46</v>
      </c>
      <c r="D49" s="168" t="s">
        <v>432</v>
      </c>
      <c r="E49" s="353">
        <v>2171928.7807109999</v>
      </c>
      <c r="F49" s="354">
        <v>9.7983221569291707</v>
      </c>
      <c r="G49" s="354">
        <v>60.105838264918269</v>
      </c>
      <c r="H49" s="354">
        <v>28.857216436222799</v>
      </c>
      <c r="I49" s="354">
        <v>2.1095224997683256E-5</v>
      </c>
      <c r="J49" s="354">
        <v>1.2386020467047618</v>
      </c>
      <c r="K49" s="193">
        <f t="shared" si="0"/>
        <v>1.1611110870770852E-2</v>
      </c>
      <c r="L49" s="193">
        <f t="shared" si="9"/>
        <v>7.1226026343811311E-2</v>
      </c>
      <c r="M49" s="193">
        <f t="shared" si="10"/>
        <v>3.4196093381749372E-2</v>
      </c>
      <c r="N49" s="193">
        <f t="shared" si="11"/>
        <v>2.4998055010749087E-8</v>
      </c>
      <c r="O49" s="193">
        <f t="shared" si="12"/>
        <v>1.4677559544092307E-3</v>
      </c>
      <c r="P49" s="218">
        <f t="shared" si="13"/>
        <v>99.999999999999986</v>
      </c>
      <c r="Q49" s="251">
        <f>VLOOKUP(B:B,'پیوست 4'!$C$14:$J$171,8,0)</f>
        <v>152950.08465899999</v>
      </c>
      <c r="R49" s="1">
        <f t="shared" si="14"/>
        <v>7.042131676570465E-2</v>
      </c>
      <c r="S49" s="247">
        <f t="shared" si="15"/>
        <v>7.0421316765704649</v>
      </c>
      <c r="T49" s="247">
        <f t="shared" si="16"/>
        <v>-2.7561904803587058</v>
      </c>
      <c r="U49" s="247" t="str">
        <f>VLOOKUP(D49:D203,پیوست1!$E$5:G220,3,0)</f>
        <v>در اوراق بهادار با درآمد ثابت و با پیش بینی سود</v>
      </c>
    </row>
    <row r="50" spans="1:22" x14ac:dyDescent="0.55000000000000004">
      <c r="A50" s="322">
        <v>11660</v>
      </c>
      <c r="B50" s="204">
        <v>279</v>
      </c>
      <c r="C50" s="192">
        <v>47</v>
      </c>
      <c r="D50" s="91" t="s">
        <v>491</v>
      </c>
      <c r="E50" s="355">
        <v>1317848.3359419999</v>
      </c>
      <c r="F50" s="356">
        <v>9.5135607928268104</v>
      </c>
      <c r="G50" s="356">
        <v>41.379452087144045</v>
      </c>
      <c r="H50" s="356">
        <v>46.685165766693864</v>
      </c>
      <c r="I50" s="356">
        <v>3.7870316615907966E-3</v>
      </c>
      <c r="J50" s="356">
        <v>2.4180343216736953</v>
      </c>
      <c r="K50" s="193">
        <f t="shared" si="0"/>
        <v>6.8404552727172954E-3</v>
      </c>
      <c r="L50" s="193">
        <f t="shared" si="9"/>
        <v>2.9752717975490214E-2</v>
      </c>
      <c r="M50" s="193">
        <f t="shared" si="10"/>
        <v>3.3567640474558069E-2</v>
      </c>
      <c r="N50" s="193">
        <f t="shared" si="11"/>
        <v>2.7229573933041343E-6</v>
      </c>
      <c r="O50" s="193">
        <f t="shared" si="12"/>
        <v>1.7386187974723049E-3</v>
      </c>
      <c r="P50" s="218">
        <f t="shared" si="13"/>
        <v>100.00000000000001</v>
      </c>
      <c r="Q50" s="251"/>
      <c r="R50" s="1">
        <f t="shared" si="14"/>
        <v>0</v>
      </c>
      <c r="S50" s="247">
        <f t="shared" si="15"/>
        <v>0</v>
      </c>
      <c r="T50" s="247">
        <f t="shared" si="16"/>
        <v>-9.5135607928268104</v>
      </c>
      <c r="U50" s="247" t="str">
        <f>VLOOKUP(D50:D205,پیوست1!$E$5:G220,3,0)</f>
        <v>در اوراق بهادار با درآمد ثابت</v>
      </c>
    </row>
    <row r="51" spans="1:22" x14ac:dyDescent="0.55000000000000004">
      <c r="A51" s="322">
        <v>11661</v>
      </c>
      <c r="B51" s="204">
        <v>277</v>
      </c>
      <c r="C51" s="194">
        <v>48</v>
      </c>
      <c r="D51" s="168" t="s">
        <v>599</v>
      </c>
      <c r="E51" s="353">
        <v>516766.07874700002</v>
      </c>
      <c r="F51" s="354">
        <v>9.3613056019968734</v>
      </c>
      <c r="G51" s="354">
        <v>77.394087702832806</v>
      </c>
      <c r="H51" s="354">
        <v>13.031304204457019</v>
      </c>
      <c r="I51" s="354">
        <v>0</v>
      </c>
      <c r="J51" s="354">
        <v>0.21330249071330168</v>
      </c>
      <c r="K51" s="193">
        <f t="shared" si="0"/>
        <v>2.6394102483035644E-3</v>
      </c>
      <c r="L51" s="193">
        <f t="shared" si="9"/>
        <v>2.1821181459708745E-2</v>
      </c>
      <c r="M51" s="193">
        <f t="shared" si="10"/>
        <v>3.6741624863382673E-3</v>
      </c>
      <c r="N51" s="193">
        <f t="shared" si="11"/>
        <v>0</v>
      </c>
      <c r="O51" s="193">
        <f t="shared" si="12"/>
        <v>6.014041245029663E-5</v>
      </c>
      <c r="P51" s="218">
        <f t="shared" si="13"/>
        <v>100</v>
      </c>
      <c r="Q51" s="251" t="e">
        <f>VLOOKUP(B:B,'پیوست 4'!$C$14:$J$171,8,0)</f>
        <v>#N/A</v>
      </c>
      <c r="R51" s="1" t="e">
        <f t="shared" si="14"/>
        <v>#N/A</v>
      </c>
      <c r="S51" s="247" t="e">
        <f t="shared" si="15"/>
        <v>#N/A</v>
      </c>
      <c r="T51" s="247" t="e">
        <f t="shared" si="16"/>
        <v>#N/A</v>
      </c>
      <c r="U51" s="247" t="str">
        <f>VLOOKUP(D51:D208,پیوست1!$E$5:G177,3,0)</f>
        <v>در اوراق بهادار با درآمد ثابت</v>
      </c>
    </row>
    <row r="52" spans="1:22" x14ac:dyDescent="0.55000000000000004">
      <c r="A52" s="322">
        <v>11562</v>
      </c>
      <c r="B52" s="204">
        <v>261</v>
      </c>
      <c r="C52" s="192">
        <v>49</v>
      </c>
      <c r="D52" s="91" t="s">
        <v>485</v>
      </c>
      <c r="E52" s="355">
        <v>1045568.350486</v>
      </c>
      <c r="F52" s="356">
        <v>9.1983081207257005</v>
      </c>
      <c r="G52" s="356">
        <v>72.123789411004168</v>
      </c>
      <c r="H52" s="356">
        <v>9.3730767280435692E-6</v>
      </c>
      <c r="I52" s="356">
        <v>15.238926419622755</v>
      </c>
      <c r="J52" s="356">
        <v>3.4389666755706552</v>
      </c>
      <c r="K52" s="193">
        <f t="shared" si="0"/>
        <v>5.2473116557218286E-3</v>
      </c>
      <c r="L52" s="193">
        <f t="shared" si="9"/>
        <v>4.1144088224055977E-2</v>
      </c>
      <c r="M52" s="193">
        <f t="shared" si="10"/>
        <v>5.3470110067543284E-9</v>
      </c>
      <c r="N52" s="193">
        <f t="shared" si="11"/>
        <v>8.6932721945027734E-3</v>
      </c>
      <c r="O52" s="193">
        <f t="shared" si="12"/>
        <v>1.9618096810326419E-3</v>
      </c>
      <c r="P52" s="218">
        <f t="shared" si="13"/>
        <v>100</v>
      </c>
      <c r="Q52" s="251">
        <f>VLOOKUP(B:B,'پیوست 4'!$C$14:$J$171,8,0)</f>
        <v>98135.418995999993</v>
      </c>
      <c r="R52" s="1">
        <f t="shared" si="14"/>
        <v>9.3858444500911672E-2</v>
      </c>
      <c r="S52" s="247">
        <f t="shared" si="15"/>
        <v>9.3858444500911666</v>
      </c>
      <c r="T52" s="266">
        <f t="shared" si="16"/>
        <v>0.18753632936546616</v>
      </c>
      <c r="U52" s="247" t="str">
        <f>VLOOKUP(D52:D207,پیوست1!$E$5:G232,3,0)</f>
        <v>در اوراق بهادار با درآمد ثابت</v>
      </c>
      <c r="V52" s="247">
        <f>100-P52</f>
        <v>0</v>
      </c>
    </row>
    <row r="53" spans="1:22" x14ac:dyDescent="0.55000000000000004">
      <c r="A53" s="322">
        <v>11256</v>
      </c>
      <c r="B53" s="204">
        <v>164</v>
      </c>
      <c r="C53" s="194">
        <v>50</v>
      </c>
      <c r="D53" s="168" t="s">
        <v>449</v>
      </c>
      <c r="E53" s="353">
        <v>46221.496519</v>
      </c>
      <c r="F53" s="354">
        <v>9.0071007090229607</v>
      </c>
      <c r="G53" s="354">
        <v>58.525212745110508</v>
      </c>
      <c r="H53" s="354">
        <v>29.647299689295863</v>
      </c>
      <c r="I53" s="354">
        <v>0.14643442976012405</v>
      </c>
      <c r="J53" s="354">
        <v>2.6739524268105419</v>
      </c>
      <c r="K53" s="193">
        <f t="shared" si="0"/>
        <v>2.2714621190590722E-4</v>
      </c>
      <c r="L53" s="193">
        <f t="shared" si="9"/>
        <v>1.4759222535084997E-3</v>
      </c>
      <c r="M53" s="193">
        <f t="shared" si="10"/>
        <v>7.4766254261114304E-4</v>
      </c>
      <c r="N53" s="193">
        <f t="shared" si="11"/>
        <v>3.6928671153075073E-6</v>
      </c>
      <c r="O53" s="193">
        <f t="shared" si="12"/>
        <v>6.7433260067601395E-5</v>
      </c>
      <c r="P53" s="218">
        <f t="shared" si="13"/>
        <v>100</v>
      </c>
      <c r="Q53" s="251">
        <f>VLOOKUP(B:B,'پیوست 4'!$C$14:$J$171,8,0)</f>
        <v>4125.5763390000002</v>
      </c>
      <c r="R53" s="1">
        <f t="shared" si="14"/>
        <v>8.9256658691354226E-2</v>
      </c>
      <c r="S53" s="247">
        <f t="shared" si="15"/>
        <v>8.9256658691354218</v>
      </c>
      <c r="T53" s="247">
        <f t="shared" si="16"/>
        <v>-8.1434839887538857E-2</v>
      </c>
      <c r="U53" s="247" t="str">
        <f>VLOOKUP(D53:D207,پیوست1!$E$5:G239,3,0)</f>
        <v>در اوراق بهادار با درآمد ثابت و با پیش بینی سود</v>
      </c>
    </row>
    <row r="54" spans="1:22" x14ac:dyDescent="0.55000000000000004">
      <c r="A54" s="322">
        <v>11217</v>
      </c>
      <c r="B54" s="204">
        <v>154</v>
      </c>
      <c r="C54" s="192">
        <v>51</v>
      </c>
      <c r="D54" s="91" t="s">
        <v>448</v>
      </c>
      <c r="E54" s="355">
        <v>8073646.5677429996</v>
      </c>
      <c r="F54" s="356">
        <v>8.8304913415102906</v>
      </c>
      <c r="G54" s="356">
        <v>47.385933718665427</v>
      </c>
      <c r="H54" s="356">
        <v>41.466845575641656</v>
      </c>
      <c r="I54" s="356">
        <v>0.50871321808723036</v>
      </c>
      <c r="J54" s="356">
        <v>1.8080161460953972</v>
      </c>
      <c r="K54" s="193">
        <f t="shared" si="0"/>
        <v>3.889834108188997E-2</v>
      </c>
      <c r="L54" s="193">
        <f t="shared" si="9"/>
        <v>0.20873518142844674</v>
      </c>
      <c r="M54" s="193">
        <f t="shared" si="10"/>
        <v>0.18266158024628076</v>
      </c>
      <c r="N54" s="193">
        <f t="shared" si="11"/>
        <v>2.2408832651251522E-3</v>
      </c>
      <c r="O54" s="193">
        <f t="shared" si="12"/>
        <v>7.9643165949081305E-3</v>
      </c>
      <c r="P54" s="218">
        <f t="shared" si="13"/>
        <v>100</v>
      </c>
      <c r="Q54" s="251">
        <f>VLOOKUP(B:B,'پیوست 4'!$C$14:$J$171,8,0)</f>
        <v>702044.90013800003</v>
      </c>
      <c r="R54" s="1">
        <f t="shared" si="14"/>
        <v>8.6955119257128663E-2</v>
      </c>
      <c r="S54" s="247">
        <f t="shared" si="15"/>
        <v>8.6955119257128661</v>
      </c>
      <c r="T54" s="247">
        <f t="shared" si="16"/>
        <v>-0.13497941579742445</v>
      </c>
      <c r="U54" s="247" t="str">
        <f>VLOOKUP(D54:D208,پیوست1!$E$5:G218,3,0)</f>
        <v>در اوراق بهادار با درآمد ثابت و با پیش بینی سود</v>
      </c>
      <c r="V54" s="247">
        <v>1.7831999999999937</v>
      </c>
    </row>
    <row r="55" spans="1:22" x14ac:dyDescent="0.55000000000000004">
      <c r="A55" s="322">
        <v>11665</v>
      </c>
      <c r="B55" s="204">
        <v>280</v>
      </c>
      <c r="C55" s="194">
        <v>52</v>
      </c>
      <c r="D55" s="168" t="s">
        <v>492</v>
      </c>
      <c r="E55" s="353">
        <v>459478.08702799998</v>
      </c>
      <c r="F55" s="354">
        <v>8.6972948662917613</v>
      </c>
      <c r="G55" s="354">
        <v>35.868966242874755</v>
      </c>
      <c r="H55" s="354">
        <v>51.064626889010633</v>
      </c>
      <c r="I55" s="354">
        <v>0.21361268168593353</v>
      </c>
      <c r="J55" s="354">
        <v>4.1554993201369177</v>
      </c>
      <c r="K55" s="193">
        <f t="shared" si="0"/>
        <v>2.1803462933969262E-3</v>
      </c>
      <c r="L55" s="193">
        <f t="shared" si="9"/>
        <v>8.9920795831286131E-3</v>
      </c>
      <c r="M55" s="193">
        <f t="shared" si="10"/>
        <v>1.280151721573428E-2</v>
      </c>
      <c r="N55" s="193">
        <f t="shared" si="11"/>
        <v>5.355108983847559E-5</v>
      </c>
      <c r="O55" s="193">
        <f t="shared" si="12"/>
        <v>1.0417523700374483E-3</v>
      </c>
      <c r="P55" s="218">
        <f t="shared" si="13"/>
        <v>99.999999999999986</v>
      </c>
      <c r="Q55" s="251"/>
      <c r="R55" s="1">
        <f t="shared" si="14"/>
        <v>0</v>
      </c>
      <c r="S55" s="247">
        <f t="shared" si="15"/>
        <v>0</v>
      </c>
      <c r="T55" s="266">
        <f t="shared" si="16"/>
        <v>-8.6972948662917613</v>
      </c>
      <c r="U55" s="247" t="str">
        <f>VLOOKUP(D55:D210,پیوست1!$E$5:G221,3,0)</f>
        <v>در اوراق بهادار با درآمد ثابت</v>
      </c>
      <c r="V55" s="247">
        <f>100-P55</f>
        <v>0</v>
      </c>
    </row>
    <row r="56" spans="1:22" x14ac:dyDescent="0.55000000000000004">
      <c r="A56" s="322">
        <v>11343</v>
      </c>
      <c r="B56" s="204">
        <v>196</v>
      </c>
      <c r="C56" s="192">
        <v>53</v>
      </c>
      <c r="D56" s="91" t="s">
        <v>456</v>
      </c>
      <c r="E56" s="355">
        <v>27187820.866296001</v>
      </c>
      <c r="F56" s="356">
        <v>8.6510061186187173</v>
      </c>
      <c r="G56" s="356">
        <v>41.31748890973617</v>
      </c>
      <c r="H56" s="356">
        <v>48.140431745667648</v>
      </c>
      <c r="I56" s="356">
        <v>1.4195957965592378E-5</v>
      </c>
      <c r="J56" s="356">
        <v>1.8910590300194989</v>
      </c>
      <c r="K56" s="193">
        <f t="shared" si="0"/>
        <v>0.12832683888524907</v>
      </c>
      <c r="L56" s="193">
        <f t="shared" si="9"/>
        <v>0.61289319066038961</v>
      </c>
      <c r="M56" s="193">
        <f t="shared" si="10"/>
        <v>0.71410300071305466</v>
      </c>
      <c r="N56" s="193">
        <f t="shared" si="11"/>
        <v>2.1057925352192568E-7</v>
      </c>
      <c r="O56" s="193">
        <f t="shared" si="12"/>
        <v>2.8051491831166876E-2</v>
      </c>
      <c r="P56" s="218">
        <f t="shared" si="13"/>
        <v>100</v>
      </c>
      <c r="Q56" s="251">
        <f>VLOOKUP(B:B,'پیوست 4'!$C$14:$J$171,8,0)</f>
        <v>2312759.121059</v>
      </c>
      <c r="R56" s="1">
        <f t="shared" si="14"/>
        <v>8.5065998206795029E-2</v>
      </c>
      <c r="S56" s="247">
        <f t="shared" si="15"/>
        <v>8.5065998206795026</v>
      </c>
      <c r="T56" s="266">
        <f t="shared" si="16"/>
        <v>-0.14440629793921467</v>
      </c>
      <c r="U56" s="247" t="str">
        <f>VLOOKUP(D56:D210,پیوست1!$E$5:G200,3,0)</f>
        <v>در اوراق بهادار با درآمد ثابت و با پیش بینی سود</v>
      </c>
    </row>
    <row r="57" spans="1:22" x14ac:dyDescent="0.55000000000000004">
      <c r="A57" s="322">
        <v>11416</v>
      </c>
      <c r="B57" s="204">
        <v>231</v>
      </c>
      <c r="C57" s="194">
        <v>54</v>
      </c>
      <c r="D57" s="168" t="s">
        <v>473</v>
      </c>
      <c r="E57" s="353">
        <v>40633048.522862002</v>
      </c>
      <c r="F57" s="354">
        <v>8.6115209255482323</v>
      </c>
      <c r="G57" s="354">
        <v>46.042630089268954</v>
      </c>
      <c r="H57" s="354">
        <v>43.512880351269757</v>
      </c>
      <c r="I57" s="354">
        <v>3.0263934169776126E-2</v>
      </c>
      <c r="J57" s="354">
        <v>1.8027046997432801</v>
      </c>
      <c r="K57" s="193">
        <f t="shared" si="0"/>
        <v>0.19091310688934249</v>
      </c>
      <c r="L57" s="193">
        <f t="shared" si="9"/>
        <v>1.0207420542428116</v>
      </c>
      <c r="M57" s="193">
        <f t="shared" si="10"/>
        <v>0.96465876926801708</v>
      </c>
      <c r="N57" s="193">
        <f t="shared" si="11"/>
        <v>6.7093626654326046E-4</v>
      </c>
      <c r="O57" s="193">
        <f t="shared" si="12"/>
        <v>3.9965060528503418E-2</v>
      </c>
      <c r="P57" s="218">
        <f t="shared" si="13"/>
        <v>100</v>
      </c>
      <c r="Q57" s="251">
        <f>VLOOKUP(B:B,'پیوست 4'!$C$14:$J$171,8,0)</f>
        <v>3475775.7948449999</v>
      </c>
      <c r="R57" s="1">
        <f t="shared" si="14"/>
        <v>8.5540610936178471E-2</v>
      </c>
      <c r="S57" s="247">
        <f t="shared" si="15"/>
        <v>8.5540610936178467</v>
      </c>
      <c r="T57" s="266">
        <f t="shared" si="16"/>
        <v>-5.7459831930385619E-2</v>
      </c>
      <c r="U57" s="247" t="str">
        <f>VLOOKUP(D57:D211,پیوست1!$E$5:G229,3,0)</f>
        <v>در اوراق بهادار با درآمد ثابت و قابل معامله</v>
      </c>
      <c r="V57" s="247">
        <f>100-P57</f>
        <v>0</v>
      </c>
    </row>
    <row r="58" spans="1:22" x14ac:dyDescent="0.55000000000000004">
      <c r="A58" s="322">
        <v>11460</v>
      </c>
      <c r="B58" s="204">
        <v>243</v>
      </c>
      <c r="C58" s="192">
        <v>55</v>
      </c>
      <c r="D58" s="91" t="s">
        <v>476</v>
      </c>
      <c r="E58" s="355">
        <v>19934821.783050001</v>
      </c>
      <c r="F58" s="356">
        <v>8.5211288048661551</v>
      </c>
      <c r="G58" s="356">
        <v>43.831282967213149</v>
      </c>
      <c r="H58" s="356">
        <v>46.957406314856989</v>
      </c>
      <c r="I58" s="356">
        <v>5.0611878970440583E-8</v>
      </c>
      <c r="J58" s="356">
        <v>0.69018186245182822</v>
      </c>
      <c r="K58" s="193">
        <f t="shared" si="0"/>
        <v>9.2679987140431644E-2</v>
      </c>
      <c r="L58" s="193">
        <f t="shared" si="9"/>
        <v>0.476730587551979</v>
      </c>
      <c r="M58" s="193">
        <f t="shared" si="10"/>
        <v>0.51073184234976809</v>
      </c>
      <c r="N58" s="193">
        <f t="shared" si="11"/>
        <v>5.5047968403608642E-10</v>
      </c>
      <c r="O58" s="193">
        <f t="shared" si="12"/>
        <v>7.5067573324399872E-3</v>
      </c>
      <c r="P58" s="218">
        <f t="shared" si="13"/>
        <v>100</v>
      </c>
      <c r="Q58" s="251">
        <f>VLOOKUP(B:B,'پیوست 4'!$C$14:$J$171,8,0)</f>
        <v>1683622.2993940001</v>
      </c>
      <c r="R58" s="1">
        <f t="shared" si="14"/>
        <v>8.4456350687094436E-2</v>
      </c>
      <c r="S58" s="247">
        <f t="shared" si="15"/>
        <v>8.4456350687094428</v>
      </c>
      <c r="T58" s="266">
        <f t="shared" si="16"/>
        <v>-7.5493736156712288E-2</v>
      </c>
      <c r="U58" s="247" t="str">
        <f>VLOOKUP(D58:D212,پیوست1!$E$5:G214,3,0)</f>
        <v>در اوراق بهادار با درآمد ثابت و قابل معامله</v>
      </c>
      <c r="V58" s="247">
        <f>100-P58</f>
        <v>0</v>
      </c>
    </row>
    <row r="59" spans="1:22" x14ac:dyDescent="0.55000000000000004">
      <c r="A59" s="322">
        <v>10837</v>
      </c>
      <c r="B59" s="204">
        <v>1</v>
      </c>
      <c r="C59" s="194">
        <v>56</v>
      </c>
      <c r="D59" s="168" t="s">
        <v>426</v>
      </c>
      <c r="E59" s="353">
        <v>61110018.354673997</v>
      </c>
      <c r="F59" s="354">
        <v>8.3360204221828411</v>
      </c>
      <c r="G59" s="354">
        <v>40.715872349068292</v>
      </c>
      <c r="H59" s="354">
        <v>45.991894445962089</v>
      </c>
      <c r="I59" s="354">
        <v>2.955859448066692</v>
      </c>
      <c r="J59" s="354">
        <v>2.0003533347200864</v>
      </c>
      <c r="K59" s="193">
        <f t="shared" si="0"/>
        <v>0.27793782932771371</v>
      </c>
      <c r="L59" s="193">
        <f t="shared" si="9"/>
        <v>1.3575400019138901</v>
      </c>
      <c r="M59" s="193">
        <f t="shared" si="10"/>
        <v>1.5334520144604868</v>
      </c>
      <c r="N59" s="193">
        <f t="shared" si="11"/>
        <v>9.8553640368642878E-2</v>
      </c>
      <c r="O59" s="193">
        <f t="shared" si="12"/>
        <v>6.6695357686632081E-2</v>
      </c>
      <c r="P59" s="218">
        <f t="shared" si="13"/>
        <v>100</v>
      </c>
      <c r="Q59" s="251">
        <f>VLOOKUP(B:B,'پیوست 4'!$C$14:$J$171,8,0)</f>
        <v>4095580.9927770002</v>
      </c>
      <c r="R59" s="1">
        <f t="shared" si="14"/>
        <v>6.701979647603476E-2</v>
      </c>
      <c r="S59" s="247">
        <f t="shared" si="15"/>
        <v>6.7019796476034763</v>
      </c>
      <c r="T59" s="247">
        <f t="shared" si="16"/>
        <v>-1.6340407745793648</v>
      </c>
      <c r="U59" s="247" t="str">
        <f>VLOOKUP(D59:D213,پیوست1!$E$5:G202,3,0)</f>
        <v>در اوراق بهادار با درآمد ثابت و با پیش بینی سود</v>
      </c>
    </row>
    <row r="60" spans="1:22" x14ac:dyDescent="0.55000000000000004">
      <c r="A60" s="322">
        <v>11551</v>
      </c>
      <c r="B60" s="204">
        <v>262</v>
      </c>
      <c r="C60" s="192">
        <v>57</v>
      </c>
      <c r="D60" s="91" t="s">
        <v>484</v>
      </c>
      <c r="E60" s="355">
        <v>2856000.5000300002</v>
      </c>
      <c r="F60" s="356">
        <v>8.2554429320392284</v>
      </c>
      <c r="G60" s="356">
        <v>45.386608050560511</v>
      </c>
      <c r="H60" s="356">
        <v>44.124338628576332</v>
      </c>
      <c r="I60" s="356">
        <v>1.8260959032986447E-2</v>
      </c>
      <c r="J60" s="356">
        <v>2.2153494297909395</v>
      </c>
      <c r="K60" s="193">
        <f t="shared" si="0"/>
        <v>1.2863973478167107E-2</v>
      </c>
      <c r="L60" s="193">
        <f t="shared" si="9"/>
        <v>7.0723294562482691E-2</v>
      </c>
      <c r="M60" s="193">
        <f t="shared" si="10"/>
        <v>6.8756374010747398E-2</v>
      </c>
      <c r="N60" s="193">
        <f t="shared" si="11"/>
        <v>2.8454983532689447E-5</v>
      </c>
      <c r="O60" s="193">
        <f t="shared" si="12"/>
        <v>3.4520493381526838E-3</v>
      </c>
      <c r="P60" s="218">
        <f t="shared" si="13"/>
        <v>99.999999999999986</v>
      </c>
      <c r="Q60" s="251" t="e">
        <f>VLOOKUP(B:B,'پیوست 4'!$C$14:$J$171,8,0)</f>
        <v>#N/A</v>
      </c>
      <c r="R60" s="1" t="e">
        <f t="shared" si="14"/>
        <v>#N/A</v>
      </c>
      <c r="S60" s="247" t="e">
        <f t="shared" si="15"/>
        <v>#N/A</v>
      </c>
      <c r="T60" s="247" t="e">
        <f t="shared" si="16"/>
        <v>#N/A</v>
      </c>
      <c r="U60" s="247" t="str">
        <f>VLOOKUP(D60:D215,پیوست1!$E$5:G231,3,0)</f>
        <v>در اوراق بهادار با درآمد ثابت و با پیش بینی سود</v>
      </c>
    </row>
    <row r="61" spans="1:22" x14ac:dyDescent="0.55000000000000004">
      <c r="A61" s="322">
        <v>11385</v>
      </c>
      <c r="B61" s="204">
        <v>210</v>
      </c>
      <c r="C61" s="194">
        <v>58</v>
      </c>
      <c r="D61" s="168" t="s">
        <v>461</v>
      </c>
      <c r="E61" s="353">
        <v>46607100.407895997</v>
      </c>
      <c r="F61" s="354">
        <v>8.0952725699414412</v>
      </c>
      <c r="G61" s="354">
        <v>43.0628449146881</v>
      </c>
      <c r="H61" s="354">
        <v>46.745052605802194</v>
      </c>
      <c r="I61" s="354">
        <v>6.5697348918182658E-3</v>
      </c>
      <c r="J61" s="354">
        <v>2.0902601746764446</v>
      </c>
      <c r="K61" s="193">
        <f t="shared" si="0"/>
        <v>0.20585434503618566</v>
      </c>
      <c r="L61" s="193">
        <f t="shared" si="9"/>
        <v>1.0950432686137561</v>
      </c>
      <c r="M61" s="193">
        <f t="shared" si="10"/>
        <v>1.1886779728182841</v>
      </c>
      <c r="N61" s="193">
        <f t="shared" si="11"/>
        <v>1.670615117072467E-4</v>
      </c>
      <c r="O61" s="193">
        <f t="shared" si="12"/>
        <v>5.3153137895683621E-2</v>
      </c>
      <c r="P61" s="218">
        <f t="shared" si="13"/>
        <v>99.999999999999986</v>
      </c>
      <c r="Q61" s="251">
        <f>VLOOKUP(B:B,'پیوست 4'!$C$14:$J$171,8,0)</f>
        <v>3171337.643586</v>
      </c>
      <c r="R61" s="1">
        <f t="shared" si="14"/>
        <v>6.8044088043046846E-2</v>
      </c>
      <c r="S61" s="247">
        <f t="shared" si="15"/>
        <v>6.8044088043046846</v>
      </c>
      <c r="T61" s="266">
        <f t="shared" si="16"/>
        <v>-1.2908637656367565</v>
      </c>
      <c r="U61" s="247" t="str">
        <f>VLOOKUP(D61:D217,پیوست1!$E$5:G189,3,0)</f>
        <v>در اوراق بهادار با درآمد ثابت و با پیش بینی سود</v>
      </c>
    </row>
    <row r="62" spans="1:22" x14ac:dyDescent="0.55000000000000004">
      <c r="A62" s="322">
        <v>11513</v>
      </c>
      <c r="B62" s="204">
        <v>254</v>
      </c>
      <c r="C62" s="192">
        <v>59</v>
      </c>
      <c r="D62" s="91" t="s">
        <v>481</v>
      </c>
      <c r="E62" s="355">
        <v>20457051.814746998</v>
      </c>
      <c r="F62" s="356">
        <v>8.0684512253121081</v>
      </c>
      <c r="G62" s="356">
        <v>51.00903232539514</v>
      </c>
      <c r="H62" s="356">
        <v>39.124451132706767</v>
      </c>
      <c r="I62" s="356">
        <v>1.4216774668753847E-4</v>
      </c>
      <c r="J62" s="356">
        <v>1.7979231488392959</v>
      </c>
      <c r="K62" s="193">
        <f t="shared" si="0"/>
        <v>9.0055387741917778E-2</v>
      </c>
      <c r="L62" s="193">
        <f t="shared" si="9"/>
        <v>0.56933332756507848</v>
      </c>
      <c r="M62" s="193">
        <f t="shared" si="10"/>
        <v>0.43668450345119725</v>
      </c>
      <c r="N62" s="193">
        <f t="shared" si="11"/>
        <v>1.586794193187401E-6</v>
      </c>
      <c r="O62" s="193">
        <f t="shared" si="12"/>
        <v>2.0067378704719051E-2</v>
      </c>
      <c r="P62" s="218">
        <f t="shared" si="13"/>
        <v>100</v>
      </c>
      <c r="Q62" s="251">
        <f>VLOOKUP(B:B,'پیوست 4'!$C$14:$J$171,8,0)</f>
        <v>1446901.48223</v>
      </c>
      <c r="R62" s="1">
        <f t="shared" si="14"/>
        <v>7.0728739181613806E-2</v>
      </c>
      <c r="S62" s="247">
        <f t="shared" si="15"/>
        <v>7.0728739181613802</v>
      </c>
      <c r="T62" s="266">
        <f t="shared" si="16"/>
        <v>-0.9955773071507279</v>
      </c>
      <c r="U62" s="247" t="str">
        <f>VLOOKUP(D62:D217,پیوست1!$E$5:G224,3,0)</f>
        <v>در اوراق بهادار با درآمد ثابت و قابل معامله</v>
      </c>
    </row>
    <row r="63" spans="1:22" x14ac:dyDescent="0.55000000000000004">
      <c r="A63" s="322">
        <v>11518</v>
      </c>
      <c r="B63" s="204">
        <v>259</v>
      </c>
      <c r="C63" s="194">
        <v>60</v>
      </c>
      <c r="D63" s="168" t="s">
        <v>483</v>
      </c>
      <c r="E63" s="353">
        <v>1659842.949303</v>
      </c>
      <c r="F63" s="354">
        <v>8.0024063064885738</v>
      </c>
      <c r="G63" s="354">
        <v>91.358853716952254</v>
      </c>
      <c r="H63" s="354">
        <v>0.31104905186170051</v>
      </c>
      <c r="I63" s="354">
        <v>6.0076585617900558E-4</v>
      </c>
      <c r="J63" s="354">
        <v>0.32709015884128811</v>
      </c>
      <c r="K63" s="193">
        <f t="shared" si="0"/>
        <v>7.247096985049703E-3</v>
      </c>
      <c r="L63" s="193">
        <f t="shared" si="9"/>
        <v>8.2735923167620642E-2</v>
      </c>
      <c r="M63" s="193">
        <f t="shared" si="10"/>
        <v>2.8169060150341632E-4</v>
      </c>
      <c r="N63" s="193">
        <f t="shared" si="11"/>
        <v>5.4406240551738615E-7</v>
      </c>
      <c r="O63" s="193">
        <f t="shared" si="12"/>
        <v>2.9621766418634572E-4</v>
      </c>
      <c r="P63" s="218">
        <f t="shared" si="13"/>
        <v>99.999999999999986</v>
      </c>
      <c r="Q63" s="251">
        <f>VLOOKUP(B:B,'پیوست 4'!$C$14:$J$171,8,0)</f>
        <v>82336.999158999999</v>
      </c>
      <c r="R63" s="1">
        <f t="shared" si="14"/>
        <v>4.9605295003105496E-2</v>
      </c>
      <c r="S63" s="247">
        <f t="shared" si="15"/>
        <v>4.9605295003105496</v>
      </c>
      <c r="T63" s="266">
        <f t="shared" si="16"/>
        <v>-3.0418768061780241</v>
      </c>
      <c r="U63" s="247" t="str">
        <f>VLOOKUP(D63:D218,پیوست1!$E$5:G241,3,0)</f>
        <v>در اوراق بهادار با درآمد ثابت و قابل معامله</v>
      </c>
    </row>
    <row r="64" spans="1:22" x14ac:dyDescent="0.55000000000000004">
      <c r="A64" s="322">
        <v>11517</v>
      </c>
      <c r="B64" s="204">
        <v>250</v>
      </c>
      <c r="C64" s="192">
        <v>61</v>
      </c>
      <c r="D64" s="91" t="s">
        <v>480</v>
      </c>
      <c r="E64" s="355">
        <v>70748055.672101006</v>
      </c>
      <c r="F64" s="356">
        <v>7.8397285535248784</v>
      </c>
      <c r="G64" s="356">
        <v>41.453697661449759</v>
      </c>
      <c r="H64" s="356">
        <v>48.920666019442017</v>
      </c>
      <c r="I64" s="356">
        <v>3.9245477210534501E-7</v>
      </c>
      <c r="J64" s="356">
        <v>1.7859073731285784</v>
      </c>
      <c r="K64" s="193">
        <f t="shared" si="0"/>
        <v>0.30261608744076096</v>
      </c>
      <c r="L64" s="193">
        <f t="shared" si="9"/>
        <v>1.6001262939926533</v>
      </c>
      <c r="M64" s="193">
        <f t="shared" si="10"/>
        <v>1.8883537159132266</v>
      </c>
      <c r="N64" s="193">
        <f t="shared" si="11"/>
        <v>1.5148882620250547E-8</v>
      </c>
      <c r="O64" s="193">
        <f t="shared" si="12"/>
        <v>6.8936608977970854E-2</v>
      </c>
      <c r="P64" s="218">
        <f t="shared" si="13"/>
        <v>100</v>
      </c>
      <c r="Q64" s="251">
        <f>VLOOKUP(B:B,'پیوست 4'!$C$14:$J$171,8,0)</f>
        <v>5307291.3591409996</v>
      </c>
      <c r="R64" s="1">
        <f t="shared" si="14"/>
        <v>7.5016780443252412E-2</v>
      </c>
      <c r="S64" s="247">
        <f t="shared" si="15"/>
        <v>7.5016780443252413</v>
      </c>
      <c r="T64" s="247">
        <f t="shared" si="16"/>
        <v>-0.33805050919963708</v>
      </c>
      <c r="U64" s="247" t="str">
        <f>VLOOKUP(D64:D218,پیوست1!$E$5:G188,3,0)</f>
        <v>در اوراق بهادار با درآمد ثابت و با پیش بینی سود</v>
      </c>
    </row>
    <row r="65" spans="1:22" x14ac:dyDescent="0.55000000000000004">
      <c r="A65" s="322">
        <v>11302</v>
      </c>
      <c r="B65" s="204">
        <v>178</v>
      </c>
      <c r="C65" s="194">
        <v>62</v>
      </c>
      <c r="D65" s="168" t="s">
        <v>452</v>
      </c>
      <c r="E65" s="353">
        <v>7015270.6025510002</v>
      </c>
      <c r="F65" s="354">
        <v>7.7049780181184993</v>
      </c>
      <c r="G65" s="354">
        <v>34.975452546024165</v>
      </c>
      <c r="H65" s="354">
        <v>55.524740376300045</v>
      </c>
      <c r="I65" s="354">
        <v>1.587923531730148E-3</v>
      </c>
      <c r="J65" s="354">
        <v>1.7932411360255609</v>
      </c>
      <c r="K65" s="193">
        <f t="shared" si="0"/>
        <v>2.9491190820868464E-2</v>
      </c>
      <c r="L65" s="193">
        <f t="shared" si="9"/>
        <v>0.13387030341365017</v>
      </c>
      <c r="M65" s="193">
        <f t="shared" si="10"/>
        <v>0.21252373593617443</v>
      </c>
      <c r="N65" s="193">
        <f t="shared" si="11"/>
        <v>6.0778571688432496E-6</v>
      </c>
      <c r="O65" s="193">
        <f t="shared" si="12"/>
        <v>6.863720623991456E-3</v>
      </c>
      <c r="P65" s="218">
        <f t="shared" si="13"/>
        <v>100</v>
      </c>
      <c r="Q65" s="251">
        <f>VLOOKUP(B:B,'پیوست 4'!$C$14:$J$171,8,0)</f>
        <v>493288.049375</v>
      </c>
      <c r="R65" s="1">
        <f t="shared" si="14"/>
        <v>7.0316325245618191E-2</v>
      </c>
      <c r="S65" s="247">
        <f t="shared" si="15"/>
        <v>7.031632524561819</v>
      </c>
      <c r="T65" s="266">
        <f t="shared" si="16"/>
        <v>-0.67334549355668027</v>
      </c>
      <c r="U65" s="247" t="str">
        <f>VLOOKUP(D65:D219,پیوست1!$E$5:G230,3,0)</f>
        <v>در اوارق بهادار با درآمد ثابت</v>
      </c>
      <c r="V65" s="247">
        <f>100-P65</f>
        <v>0</v>
      </c>
    </row>
    <row r="66" spans="1:22" x14ac:dyDescent="0.55000000000000004">
      <c r="A66" s="322">
        <v>11098</v>
      </c>
      <c r="B66" s="204">
        <v>123</v>
      </c>
      <c r="C66" s="192">
        <v>63</v>
      </c>
      <c r="D66" s="91" t="s">
        <v>440</v>
      </c>
      <c r="E66" s="355">
        <v>158411621.93665901</v>
      </c>
      <c r="F66" s="356">
        <v>7.5554168198843747</v>
      </c>
      <c r="G66" s="356">
        <v>34.746131075523579</v>
      </c>
      <c r="H66" s="356">
        <v>56.626995929258229</v>
      </c>
      <c r="I66" s="356">
        <v>1.5076975907061882E-2</v>
      </c>
      <c r="J66" s="356">
        <v>1.0563791994267562</v>
      </c>
      <c r="K66" s="193">
        <f t="shared" si="0"/>
        <v>0.653013179529498</v>
      </c>
      <c r="L66" s="193">
        <f t="shared" si="9"/>
        <v>3.0031012280171705</v>
      </c>
      <c r="M66" s="193">
        <f t="shared" si="10"/>
        <v>4.8942600442174884</v>
      </c>
      <c r="N66" s="193">
        <f t="shared" si="11"/>
        <v>1.3031000419260507E-3</v>
      </c>
      <c r="O66" s="193">
        <f t="shared" si="12"/>
        <v>9.1302645009736033E-2</v>
      </c>
      <c r="P66" s="218">
        <f t="shared" si="13"/>
        <v>100</v>
      </c>
      <c r="Q66" s="251">
        <f>VLOOKUP(B:B,'پیوست 4'!$C$14:$J$171,8,0)</f>
        <v>11403884.800135</v>
      </c>
      <c r="R66" s="1">
        <f t="shared" si="14"/>
        <v>7.1988940336049648E-2</v>
      </c>
      <c r="S66" s="247">
        <f t="shared" si="15"/>
        <v>7.1988940336049652</v>
      </c>
      <c r="T66" s="266">
        <f t="shared" si="16"/>
        <v>-0.35652278627940959</v>
      </c>
      <c r="U66" s="247" t="str">
        <f>VLOOKUP(D66:D221,پیوست1!$E$5:G226,3,0)</f>
        <v>در اوراق بهادار با درآمد ثابت و با پیش بینی سود</v>
      </c>
    </row>
    <row r="67" spans="1:22" x14ac:dyDescent="0.55000000000000004">
      <c r="A67" s="322">
        <v>10923</v>
      </c>
      <c r="B67" s="204">
        <v>108</v>
      </c>
      <c r="C67" s="194">
        <v>64</v>
      </c>
      <c r="D67" s="168" t="s">
        <v>434</v>
      </c>
      <c r="E67" s="353">
        <v>1465040.532386</v>
      </c>
      <c r="F67" s="354">
        <v>7.3505678609292406</v>
      </c>
      <c r="G67" s="354">
        <v>53.130649164787087</v>
      </c>
      <c r="H67" s="354">
        <v>36.632799222643612</v>
      </c>
      <c r="I67" s="354">
        <v>6.7264215874852983E-4</v>
      </c>
      <c r="J67" s="354">
        <v>2.8853111094813113</v>
      </c>
      <c r="K67" s="193">
        <f t="shared" si="0"/>
        <v>5.875529469843147E-3</v>
      </c>
      <c r="L67" s="193">
        <f t="shared" si="9"/>
        <v>4.2468922241898716E-2</v>
      </c>
      <c r="M67" s="193">
        <f t="shared" si="10"/>
        <v>2.9281695709463176E-2</v>
      </c>
      <c r="N67" s="193">
        <f t="shared" si="11"/>
        <v>5.3766306238635026E-7</v>
      </c>
      <c r="O67" s="193">
        <f t="shared" si="12"/>
        <v>2.3063157533083638E-3</v>
      </c>
      <c r="P67" s="218">
        <f t="shared" si="13"/>
        <v>100</v>
      </c>
      <c r="Q67" s="251">
        <f>VLOOKUP(B:B,'پیوست 4'!$C$14:$J$171,8,0)</f>
        <v>106153.138897</v>
      </c>
      <c r="R67" s="1">
        <f t="shared" si="14"/>
        <v>7.2457475783360384E-2</v>
      </c>
      <c r="S67" s="247">
        <f t="shared" si="15"/>
        <v>7.2457475783360383</v>
      </c>
      <c r="T67" s="266">
        <f t="shared" si="16"/>
        <v>-0.10482028259320231</v>
      </c>
      <c r="U67" s="247" t="str">
        <f>VLOOKUP(D67:D221,پیوست1!$E$5:G215,3,0)</f>
        <v>در اوراق بهادار با درآمد ثابت و با پیش بینی سود</v>
      </c>
    </row>
    <row r="68" spans="1:22" x14ac:dyDescent="0.55000000000000004">
      <c r="A68" s="322">
        <v>11459</v>
      </c>
      <c r="B68" s="204">
        <v>241</v>
      </c>
      <c r="C68" s="192">
        <v>65</v>
      </c>
      <c r="D68" s="91" t="s">
        <v>475</v>
      </c>
      <c r="E68" s="355">
        <v>6177847.652454</v>
      </c>
      <c r="F68" s="356">
        <v>7.2863352479791139</v>
      </c>
      <c r="G68" s="356">
        <v>26.74576637799964</v>
      </c>
      <c r="H68" s="356">
        <v>65.233047938176497</v>
      </c>
      <c r="I68" s="356">
        <v>8.0817326306064003E-4</v>
      </c>
      <c r="J68" s="356">
        <v>0.73404226258169269</v>
      </c>
      <c r="K68" s="193">
        <f t="shared" ref="K68:K83" si="17">E68/$E$84*F68</f>
        <v>2.4559686626212884E-2</v>
      </c>
      <c r="L68" s="193">
        <f t="shared" ref="L68:L83" si="18">E68/$E$84*G68</f>
        <v>9.0150620094478384E-2</v>
      </c>
      <c r="M68" s="193">
        <f t="shared" ref="M68:M83" si="19">E68/$E$84*H68</f>
        <v>0.21987777950221071</v>
      </c>
      <c r="N68" s="193">
        <f t="shared" ref="N68:N83" si="20">E68/$E$84*I68</f>
        <v>2.7240692892847968E-6</v>
      </c>
      <c r="O68" s="193">
        <f t="shared" ref="O68:O83" si="21">E68/$E$84*J68</f>
        <v>2.4741996251685951E-3</v>
      </c>
      <c r="P68" s="218">
        <f t="shared" ref="P68:P83" si="22">SUM(F68:J68)</f>
        <v>100.00000000000001</v>
      </c>
      <c r="Q68" s="251">
        <f>VLOOKUP(B:B,'پیوست 4'!$C$14:$J$171,8,0)</f>
        <v>279089.81275099999</v>
      </c>
      <c r="R68" s="1">
        <f t="shared" ref="R68:R72" si="23">Q68/E68</f>
        <v>4.517589757010896E-2</v>
      </c>
      <c r="S68" s="247">
        <f t="shared" ref="S68:S72" si="24">R68*100</f>
        <v>4.5175897570108958</v>
      </c>
      <c r="T68" s="247">
        <f t="shared" ref="T68:T72" si="25">S68-F68</f>
        <v>-2.7687454909682181</v>
      </c>
      <c r="U68" s="247" t="str">
        <f>VLOOKUP(D68:D222,پیوست1!$E$5:G179,3,0)</f>
        <v>در اوراق بهادار با درآمد ثابت و قابل معامله</v>
      </c>
      <c r="V68" s="247">
        <f>100-P68</f>
        <v>0</v>
      </c>
    </row>
    <row r="69" spans="1:22" x14ac:dyDescent="0.55000000000000004">
      <c r="A69" s="322">
        <v>11405</v>
      </c>
      <c r="B69" s="204">
        <v>218</v>
      </c>
      <c r="C69" s="194">
        <v>66</v>
      </c>
      <c r="D69" s="168" t="s">
        <v>416</v>
      </c>
      <c r="E69" s="353">
        <v>20134608.580609001</v>
      </c>
      <c r="F69" s="354">
        <v>6.8359131441221175</v>
      </c>
      <c r="G69" s="354">
        <v>25.387169807807606</v>
      </c>
      <c r="H69" s="354">
        <v>65.978519813504974</v>
      </c>
      <c r="I69" s="354">
        <v>6.4647464656559779E-4</v>
      </c>
      <c r="J69" s="354">
        <v>1.7977507599187421</v>
      </c>
      <c r="K69" s="193">
        <f t="shared" si="17"/>
        <v>7.5095896207218585E-2</v>
      </c>
      <c r="L69" s="193">
        <f t="shared" si="18"/>
        <v>0.27889065128357282</v>
      </c>
      <c r="M69" s="193">
        <f t="shared" si="19"/>
        <v>0.72480676266070088</v>
      </c>
      <c r="N69" s="193">
        <f t="shared" si="20"/>
        <v>7.1018446161552336E-6</v>
      </c>
      <c r="O69" s="193">
        <f t="shared" si="21"/>
        <v>1.97491837047973E-2</v>
      </c>
      <c r="P69" s="218">
        <f t="shared" si="22"/>
        <v>100.00000000000001</v>
      </c>
      <c r="Q69" s="251">
        <f>VLOOKUP(B:B,'پیوست 4'!$C$14:$J$171,8,0)</f>
        <v>1368181.80953</v>
      </c>
      <c r="R69" s="1">
        <f t="shared" si="23"/>
        <v>6.795174607206679E-2</v>
      </c>
      <c r="S69" s="247">
        <f t="shared" si="24"/>
        <v>6.795174607206679</v>
      </c>
      <c r="T69" s="247">
        <f t="shared" si="25"/>
        <v>-4.0738536915438495E-2</v>
      </c>
      <c r="U69" s="247" t="str">
        <f>VLOOKUP(D69:D223,پیوست1!$E$5:G184,3,0)</f>
        <v>در اوراق بهادار با درآمد ثابت و با پیش بینی سود</v>
      </c>
    </row>
    <row r="70" spans="1:22" x14ac:dyDescent="0.55000000000000004">
      <c r="A70" s="322">
        <v>11142</v>
      </c>
      <c r="B70" s="204">
        <v>130</v>
      </c>
      <c r="C70" s="192">
        <v>67</v>
      </c>
      <c r="D70" s="91" t="s">
        <v>441</v>
      </c>
      <c r="E70" s="355">
        <v>151064247.4244</v>
      </c>
      <c r="F70" s="356">
        <v>6.4556314588194255</v>
      </c>
      <c r="G70" s="356">
        <v>30.302319630559843</v>
      </c>
      <c r="H70" s="356">
        <v>62.673424853467338</v>
      </c>
      <c r="I70" s="356">
        <v>4.5038161777194099E-4</v>
      </c>
      <c r="J70" s="356">
        <v>0.56817367553562359</v>
      </c>
      <c r="K70" s="193">
        <f t="shared" si="17"/>
        <v>0.53207995491902838</v>
      </c>
      <c r="L70" s="193">
        <f t="shared" si="18"/>
        <v>2.4975491500437688</v>
      </c>
      <c r="M70" s="193">
        <f t="shared" si="19"/>
        <v>5.1656097909827716</v>
      </c>
      <c r="N70" s="193">
        <f t="shared" si="20"/>
        <v>3.7120928046948558E-5</v>
      </c>
      <c r="O70" s="193">
        <f t="shared" si="21"/>
        <v>4.682947370735735E-2</v>
      </c>
      <c r="P70" s="218">
        <f t="shared" si="22"/>
        <v>100</v>
      </c>
      <c r="Q70" s="251">
        <f>VLOOKUP(B:B,'پیوست 4'!$C$14:$J$171,8,0)</f>
        <v>9558032.5499709994</v>
      </c>
      <c r="R70" s="1">
        <f t="shared" si="23"/>
        <v>6.3271308154858485E-2</v>
      </c>
      <c r="S70" s="247">
        <f t="shared" si="24"/>
        <v>6.3271308154858481</v>
      </c>
      <c r="T70" s="266">
        <f t="shared" si="25"/>
        <v>-0.12850064333357736</v>
      </c>
      <c r="U70" s="247" t="str">
        <f>VLOOKUP(D70:D225,پیوست1!$E$5:G237,3,0)</f>
        <v>در اوراق بهادار با درآمد ثابت و با پیش بینی سود</v>
      </c>
    </row>
    <row r="71" spans="1:22" x14ac:dyDescent="0.55000000000000004">
      <c r="A71" s="322">
        <v>11391</v>
      </c>
      <c r="B71" s="204">
        <v>215</v>
      </c>
      <c r="C71" s="194">
        <v>68</v>
      </c>
      <c r="D71" s="168" t="s">
        <v>464</v>
      </c>
      <c r="E71" s="353">
        <v>269193.89985799999</v>
      </c>
      <c r="F71" s="354">
        <v>6.1661878964458685</v>
      </c>
      <c r="G71" s="354">
        <v>78.859126367413822</v>
      </c>
      <c r="H71" s="354">
        <v>13.784896360173898</v>
      </c>
      <c r="I71" s="354">
        <v>1.9158764352083069E-2</v>
      </c>
      <c r="J71" s="354">
        <v>1.1706306116143244</v>
      </c>
      <c r="K71" s="193">
        <f t="shared" si="17"/>
        <v>9.0564594299057468E-4</v>
      </c>
      <c r="L71" s="193">
        <f t="shared" si="18"/>
        <v>1.1582269152646856E-2</v>
      </c>
      <c r="M71" s="193">
        <f t="shared" si="19"/>
        <v>2.0246278045358986E-3</v>
      </c>
      <c r="N71" s="193">
        <f t="shared" si="20"/>
        <v>2.8139034196764359E-6</v>
      </c>
      <c r="O71" s="193">
        <f t="shared" si="21"/>
        <v>1.7193392124170652E-4</v>
      </c>
      <c r="P71" s="218">
        <f t="shared" si="22"/>
        <v>100</v>
      </c>
      <c r="Q71" s="251">
        <f>VLOOKUP(B:B,'پیوست 4'!$C$14:$J$171,8,0)</f>
        <v>16248.321882</v>
      </c>
      <c r="R71" s="1">
        <f t="shared" si="23"/>
        <v>6.0359175637230277E-2</v>
      </c>
      <c r="S71" s="247">
        <f t="shared" si="24"/>
        <v>6.0359175637230278</v>
      </c>
      <c r="T71" s="266">
        <f t="shared" si="25"/>
        <v>-0.13027033272284072</v>
      </c>
      <c r="U71" s="247" t="str">
        <f>VLOOKUP(D71:D225,پیوست1!$E$5:G238,3,0)</f>
        <v>در اوراق بهادار با درآمد ثابت و با پیش بینی سود</v>
      </c>
      <c r="V71" s="247">
        <f>100-P71</f>
        <v>0</v>
      </c>
    </row>
    <row r="72" spans="1:22" x14ac:dyDescent="0.55000000000000004">
      <c r="A72" s="322">
        <v>11449</v>
      </c>
      <c r="B72" s="204">
        <v>235</v>
      </c>
      <c r="C72" s="192">
        <v>69</v>
      </c>
      <c r="D72" s="91" t="s">
        <v>474</v>
      </c>
      <c r="E72" s="355">
        <v>2104490.4106800002</v>
      </c>
      <c r="F72" s="356">
        <v>6.1226297537958523</v>
      </c>
      <c r="G72" s="356">
        <v>42.713862787534225</v>
      </c>
      <c r="H72" s="356">
        <v>50.057127452458268</v>
      </c>
      <c r="I72" s="356">
        <v>1.7649826133840554E-2</v>
      </c>
      <c r="J72" s="356">
        <v>1.0887301800778184</v>
      </c>
      <c r="K72" s="193">
        <f t="shared" si="17"/>
        <v>7.0300987609527342E-3</v>
      </c>
      <c r="L72" s="193">
        <f t="shared" si="18"/>
        <v>4.9044721946804468E-2</v>
      </c>
      <c r="M72" s="193">
        <f t="shared" si="19"/>
        <v>5.7476372707692826E-2</v>
      </c>
      <c r="N72" s="193">
        <f t="shared" si="20"/>
        <v>2.0265805025629332E-5</v>
      </c>
      <c r="O72" s="193">
        <f t="shared" si="21"/>
        <v>1.2500969351007605E-3</v>
      </c>
      <c r="P72" s="218">
        <f t="shared" si="22"/>
        <v>100</v>
      </c>
      <c r="Q72" s="251">
        <f>VLOOKUP(B:B,'پیوست 4'!$C$14:$J$171,8,0)</f>
        <v>128629.388418</v>
      </c>
      <c r="R72" s="1">
        <f t="shared" si="23"/>
        <v>6.1121394407512381E-2</v>
      </c>
      <c r="S72" s="247">
        <f t="shared" si="24"/>
        <v>6.1121394407512382</v>
      </c>
      <c r="T72" s="247">
        <f t="shared" si="25"/>
        <v>-1.0490313044614119E-2</v>
      </c>
      <c r="U72" s="247" t="str">
        <f>VLOOKUP(D72:D227,پیوست1!$E$5:G227,3,0)</f>
        <v>در اوراق بهادار با درآمد ثابت و با پیش بینی سود</v>
      </c>
      <c r="V72" s="247">
        <f>100-P72</f>
        <v>0</v>
      </c>
    </row>
    <row r="73" spans="1:22" x14ac:dyDescent="0.55000000000000004">
      <c r="A73" s="322">
        <v>10766</v>
      </c>
      <c r="B73" s="204">
        <v>56</v>
      </c>
      <c r="C73" s="194">
        <v>70</v>
      </c>
      <c r="D73" s="168" t="s">
        <v>422</v>
      </c>
      <c r="E73" s="353">
        <v>9345656.3589069992</v>
      </c>
      <c r="F73" s="354">
        <v>6.0548704623226444</v>
      </c>
      <c r="G73" s="354">
        <v>51.81891042498426</v>
      </c>
      <c r="H73" s="354">
        <v>41.047726532573805</v>
      </c>
      <c r="I73" s="354">
        <v>0.16746607640987513</v>
      </c>
      <c r="J73" s="354">
        <v>0.9110265037094134</v>
      </c>
      <c r="K73" s="193">
        <f t="shared" si="17"/>
        <v>3.0873875002116798E-2</v>
      </c>
      <c r="L73" s="193">
        <f t="shared" si="18"/>
        <v>0.26422539890195268</v>
      </c>
      <c r="M73" s="193">
        <f t="shared" si="19"/>
        <v>0.20930297121527858</v>
      </c>
      <c r="N73" s="193">
        <f t="shared" si="20"/>
        <v>8.5391202707746968E-4</v>
      </c>
      <c r="O73" s="193">
        <f t="shared" si="21"/>
        <v>4.6453377614209864E-3</v>
      </c>
      <c r="P73" s="218">
        <f t="shared" si="22"/>
        <v>100</v>
      </c>
      <c r="Q73" s="251" t="e">
        <f>VLOOKUP(B:B,'پیوست 4'!$C$14:$J$171,8,0)</f>
        <v>#N/A</v>
      </c>
      <c r="V73" s="247">
        <f>100-P73</f>
        <v>0</v>
      </c>
    </row>
    <row r="74" spans="1:22" x14ac:dyDescent="0.55000000000000004">
      <c r="A74" s="322">
        <v>11626</v>
      </c>
      <c r="B74" s="204">
        <v>272</v>
      </c>
      <c r="C74" s="192">
        <v>71</v>
      </c>
      <c r="D74" s="91" t="s">
        <v>489</v>
      </c>
      <c r="E74" s="355">
        <v>3712285.9103160002</v>
      </c>
      <c r="F74" s="356">
        <v>5.8270849324307772</v>
      </c>
      <c r="G74" s="356">
        <v>42.529904410590468</v>
      </c>
      <c r="H74" s="356">
        <v>49.689024174678394</v>
      </c>
      <c r="I74" s="356">
        <v>9.7987836638135286E-3</v>
      </c>
      <c r="J74" s="356">
        <v>1.9441876986365427</v>
      </c>
      <c r="K74" s="193">
        <f t="shared" si="17"/>
        <v>1.1802370462596029E-2</v>
      </c>
      <c r="L74" s="193">
        <f t="shared" si="18"/>
        <v>8.6141474410120669E-2</v>
      </c>
      <c r="M74" s="193">
        <f t="shared" si="19"/>
        <v>0.10064179225714606</v>
      </c>
      <c r="N74" s="193">
        <f t="shared" si="20"/>
        <v>1.9846780375469519E-5</v>
      </c>
      <c r="O74" s="193">
        <f t="shared" si="21"/>
        <v>3.9378220386704597E-3</v>
      </c>
      <c r="P74" s="218">
        <f t="shared" si="22"/>
        <v>99.999999999999986</v>
      </c>
      <c r="Q74" s="251">
        <f>VLOOKUP(B:B,'پیوست 4'!$C$14:$J$171,8,0)</f>
        <v>220243.10300100001</v>
      </c>
      <c r="R74" s="1">
        <f t="shared" ref="R74:R82" si="26">Q74/E74</f>
        <v>5.9328162841383168E-2</v>
      </c>
      <c r="S74" s="247">
        <f t="shared" ref="S74:S82" si="27">R74*100</f>
        <v>5.9328162841383172</v>
      </c>
      <c r="T74" s="266">
        <f t="shared" ref="T74:T82" si="28">S74-F74</f>
        <v>0.10573135170754</v>
      </c>
      <c r="U74" s="247" t="str">
        <f>VLOOKUP(D74:D228,پیوست1!$E$5:G223,3,0)</f>
        <v>در اوراق بهادار با درآمد ثابت و قابل معامله</v>
      </c>
      <c r="V74" s="247">
        <f>100-P74</f>
        <v>0</v>
      </c>
    </row>
    <row r="75" spans="1:22" x14ac:dyDescent="0.55000000000000004">
      <c r="A75" s="322">
        <v>11409</v>
      </c>
      <c r="B75" s="204">
        <v>219</v>
      </c>
      <c r="C75" s="194">
        <v>72</v>
      </c>
      <c r="D75" s="168" t="s">
        <v>467</v>
      </c>
      <c r="E75" s="353">
        <v>8571143.4047350008</v>
      </c>
      <c r="F75" s="354">
        <v>5.7375926336013263</v>
      </c>
      <c r="G75" s="354">
        <v>35.556187474842723</v>
      </c>
      <c r="H75" s="354">
        <v>52.935021559324923</v>
      </c>
      <c r="I75" s="354">
        <v>4.9500376553124008</v>
      </c>
      <c r="J75" s="354">
        <v>0.82116067691862249</v>
      </c>
      <c r="K75" s="193">
        <f t="shared" si="17"/>
        <v>2.6831499793193252E-2</v>
      </c>
      <c r="L75" s="193">
        <f t="shared" si="18"/>
        <v>0.16627632838394238</v>
      </c>
      <c r="M75" s="193">
        <f t="shared" si="19"/>
        <v>0.24754737931441606</v>
      </c>
      <c r="N75" s="193">
        <f t="shared" si="20"/>
        <v>2.3148547275209395E-2</v>
      </c>
      <c r="O75" s="193">
        <f t="shared" si="21"/>
        <v>3.8401075049991776E-3</v>
      </c>
      <c r="P75" s="218">
        <f t="shared" si="22"/>
        <v>100</v>
      </c>
      <c r="Q75" s="251">
        <f>VLOOKUP(B:B,'پیوست 4'!$C$14:$J$171,8,0)</f>
        <v>466142.22356499999</v>
      </c>
      <c r="R75" s="1">
        <f t="shared" si="26"/>
        <v>5.4385068777111654E-2</v>
      </c>
      <c r="S75" s="247">
        <f t="shared" si="27"/>
        <v>5.4385068777111654</v>
      </c>
      <c r="T75" s="247">
        <f t="shared" si="28"/>
        <v>-0.29908575589016095</v>
      </c>
      <c r="U75" s="247" t="str">
        <f>VLOOKUP(D75:D229,پیوست1!$E$5:G243,3,0)</f>
        <v>در اوراق بهادار با درآمد ثابت و قابل معامله</v>
      </c>
      <c r="V75" s="247">
        <f>100-P75</f>
        <v>0</v>
      </c>
    </row>
    <row r="76" spans="1:22" x14ac:dyDescent="0.55000000000000004">
      <c r="A76" s="322">
        <v>11075</v>
      </c>
      <c r="B76" s="204">
        <v>118</v>
      </c>
      <c r="C76" s="192">
        <v>73</v>
      </c>
      <c r="D76" s="91" t="s">
        <v>438</v>
      </c>
      <c r="E76" s="355">
        <v>68333297.009059995</v>
      </c>
      <c r="F76" s="356">
        <v>5.3983537080201298</v>
      </c>
      <c r="G76" s="356">
        <v>38.690949809694203</v>
      </c>
      <c r="H76" s="356">
        <v>54.808995648238181</v>
      </c>
      <c r="I76" s="356">
        <v>0</v>
      </c>
      <c r="J76" s="356">
        <v>1.101700834047483</v>
      </c>
      <c r="K76" s="193">
        <f t="shared" si="17"/>
        <v>0.20126589531668854</v>
      </c>
      <c r="L76" s="193">
        <f t="shared" si="18"/>
        <v>1.4425080450975383</v>
      </c>
      <c r="M76" s="193">
        <f t="shared" si="19"/>
        <v>2.0434343833681248</v>
      </c>
      <c r="N76" s="193">
        <f t="shared" si="20"/>
        <v>0</v>
      </c>
      <c r="O76" s="193">
        <f t="shared" si="21"/>
        <v>4.1074523221086116E-2</v>
      </c>
      <c r="P76" s="218">
        <f t="shared" si="22"/>
        <v>100</v>
      </c>
      <c r="Q76" s="251">
        <f>VLOOKUP(B:B,'پیوست 4'!$C$14:$J$171,8,0)</f>
        <v>3619297.9783640001</v>
      </c>
      <c r="R76" s="1">
        <f t="shared" si="26"/>
        <v>5.2965364423790851E-2</v>
      </c>
      <c r="S76" s="247">
        <f t="shared" si="27"/>
        <v>5.2965364423790851</v>
      </c>
      <c r="T76" s="247">
        <f t="shared" si="28"/>
        <v>-0.10181726564104476</v>
      </c>
      <c r="U76" s="247" t="str">
        <f>VLOOKUP(D76:D230,پیوست1!$E$5:G225,3,0)</f>
        <v>در اوراق بهادار با درامد ثابت و با پیش بینی سود</v>
      </c>
    </row>
    <row r="77" spans="1:22" x14ac:dyDescent="0.55000000000000004">
      <c r="A77" s="322">
        <v>11367</v>
      </c>
      <c r="B77" s="204">
        <v>207</v>
      </c>
      <c r="C77" s="194">
        <v>74</v>
      </c>
      <c r="D77" s="168" t="s">
        <v>459</v>
      </c>
      <c r="E77" s="353">
        <v>5036000</v>
      </c>
      <c r="F77" s="354">
        <v>5.2493086388784684</v>
      </c>
      <c r="G77" s="354">
        <v>44.558811351071533</v>
      </c>
      <c r="H77" s="354">
        <v>48.744909913974027</v>
      </c>
      <c r="I77" s="354">
        <v>1.0981460253184075E-2</v>
      </c>
      <c r="J77" s="354">
        <v>1.4359886358227869</v>
      </c>
      <c r="K77" s="193">
        <f t="shared" si="17"/>
        <v>1.4423289049929899E-2</v>
      </c>
      <c r="L77" s="193">
        <f t="shared" si="18"/>
        <v>0.12243224013879164</v>
      </c>
      <c r="M77" s="193">
        <f t="shared" si="19"/>
        <v>0.13393419472326024</v>
      </c>
      <c r="N77" s="193">
        <f t="shared" si="20"/>
        <v>3.0173264008311493E-5</v>
      </c>
      <c r="O77" s="193">
        <f t="shared" si="21"/>
        <v>3.9456013337618671E-3</v>
      </c>
      <c r="P77" s="218">
        <f t="shared" si="22"/>
        <v>99.999999999999986</v>
      </c>
      <c r="Q77" s="251">
        <f>VLOOKUP(B:B,'پیوست 4'!$C$14:$J$171,8,0)</f>
        <v>263290.95873000001</v>
      </c>
      <c r="R77" s="1">
        <f t="shared" si="26"/>
        <v>5.2281763052025421E-2</v>
      </c>
      <c r="S77" s="247">
        <f t="shared" si="27"/>
        <v>5.2281763052025418</v>
      </c>
      <c r="T77" s="247">
        <f t="shared" si="28"/>
        <v>-2.1132333675926596E-2</v>
      </c>
      <c r="U77" s="247" t="str">
        <f>VLOOKUP(D77:D231,پیوست1!$E$5:G207,3,0)</f>
        <v>در اوراق بهادار با درامد ثابت و قابل معامله</v>
      </c>
    </row>
    <row r="78" spans="1:22" x14ac:dyDescent="0.55000000000000004">
      <c r="A78" s="322">
        <v>11277</v>
      </c>
      <c r="B78" s="204">
        <v>172</v>
      </c>
      <c r="C78" s="192">
        <v>75</v>
      </c>
      <c r="D78" s="91" t="s">
        <v>450</v>
      </c>
      <c r="E78" s="355">
        <v>32725739.339370001</v>
      </c>
      <c r="F78" s="356">
        <v>5.2473980001601328</v>
      </c>
      <c r="G78" s="356">
        <v>74.843952635926399</v>
      </c>
      <c r="H78" s="356">
        <v>18.380152871104347</v>
      </c>
      <c r="I78" s="356">
        <v>2.984002769170362E-6</v>
      </c>
      <c r="J78" s="356">
        <v>1.5284935088063514</v>
      </c>
      <c r="K78" s="193">
        <f t="shared" si="17"/>
        <v>9.3693605056286142E-2</v>
      </c>
      <c r="L78" s="193">
        <f t="shared" si="18"/>
        <v>1.3363575126010794</v>
      </c>
      <c r="M78" s="193">
        <f t="shared" si="19"/>
        <v>0.32818223125573126</v>
      </c>
      <c r="N78" s="193">
        <f t="shared" si="20"/>
        <v>5.3280116532609144E-8</v>
      </c>
      <c r="O78" s="193">
        <f t="shared" si="21"/>
        <v>2.72916342806147E-2</v>
      </c>
      <c r="P78" s="218">
        <f t="shared" si="22"/>
        <v>99.999999999999986</v>
      </c>
      <c r="Q78" s="251">
        <f>VLOOKUP(B:B,'پیوست 4'!$C$14:$J$171,8,0)</f>
        <v>1746820.9480109999</v>
      </c>
      <c r="R78" s="1">
        <f t="shared" si="26"/>
        <v>5.3377585450285744E-2</v>
      </c>
      <c r="S78" s="247">
        <f t="shared" si="27"/>
        <v>5.3377585450285743</v>
      </c>
      <c r="T78" s="247">
        <f t="shared" si="28"/>
        <v>9.0360544868441472E-2</v>
      </c>
      <c r="U78" s="247" t="str">
        <f>VLOOKUP(D78:D232,پیوست1!$E$5:G216,3,0)</f>
        <v>در اوارق بهادار با درآمد ثابت</v>
      </c>
      <c r="V78" s="247">
        <f>100-P78</f>
        <v>0</v>
      </c>
    </row>
    <row r="79" spans="1:22" x14ac:dyDescent="0.55000000000000004">
      <c r="A79" s="322">
        <v>11588</v>
      </c>
      <c r="B79" s="204">
        <v>253</v>
      </c>
      <c r="C79" s="194">
        <v>76</v>
      </c>
      <c r="D79" s="168" t="s">
        <v>487</v>
      </c>
      <c r="E79" s="353">
        <v>6472923.4021460004</v>
      </c>
      <c r="F79" s="354">
        <v>4.7534852511264303</v>
      </c>
      <c r="G79" s="354">
        <v>79.891982204801295</v>
      </c>
      <c r="H79" s="354">
        <v>12.990102507858829</v>
      </c>
      <c r="I79" s="354">
        <v>0</v>
      </c>
      <c r="J79" s="354">
        <v>2.3644300362134429</v>
      </c>
      <c r="K79" s="193">
        <f t="shared" si="17"/>
        <v>1.6787618676260621E-2</v>
      </c>
      <c r="L79" s="193">
        <f t="shared" si="18"/>
        <v>0.28215005657732528</v>
      </c>
      <c r="M79" s="193">
        <f t="shared" si="19"/>
        <v>4.5876420341431419E-2</v>
      </c>
      <c r="N79" s="193">
        <f t="shared" si="20"/>
        <v>0</v>
      </c>
      <c r="O79" s="193">
        <f t="shared" si="21"/>
        <v>8.3503256532125175E-3</v>
      </c>
      <c r="P79" s="218">
        <f t="shared" si="22"/>
        <v>100.00000000000001</v>
      </c>
      <c r="Q79" s="251">
        <f>VLOOKUP(B:B,'پیوست 4'!$C$14:$J$171,8,0)</f>
        <v>308255.29189699999</v>
      </c>
      <c r="R79" s="1">
        <f t="shared" si="26"/>
        <v>4.7622267829525465E-2</v>
      </c>
      <c r="S79" s="247">
        <f t="shared" si="27"/>
        <v>4.7622267829525464</v>
      </c>
      <c r="T79" s="266">
        <f t="shared" si="28"/>
        <v>8.7415318261161445E-3</v>
      </c>
      <c r="U79" s="247" t="str">
        <f>VLOOKUP(D79:D234,پیوست1!$E$5:G246,3,0)</f>
        <v>در اوراق بهادار با درآمد ثابت و قابل معامله</v>
      </c>
    </row>
    <row r="80" spans="1:22" x14ac:dyDescent="0.55000000000000004">
      <c r="A80" s="322">
        <v>11014</v>
      </c>
      <c r="B80" s="204">
        <v>114</v>
      </c>
      <c r="C80" s="192">
        <v>77</v>
      </c>
      <c r="D80" s="91" t="s">
        <v>436</v>
      </c>
      <c r="E80" s="355">
        <v>3737874.552255</v>
      </c>
      <c r="F80" s="356">
        <v>3.3843217904021228</v>
      </c>
      <c r="G80" s="356">
        <v>71.17342913570748</v>
      </c>
      <c r="H80" s="356">
        <v>21.363860487147896</v>
      </c>
      <c r="I80" s="356">
        <v>0</v>
      </c>
      <c r="J80" s="356">
        <v>4.0783885867425091</v>
      </c>
      <c r="K80" s="193">
        <f t="shared" si="17"/>
        <v>6.90196653670505E-3</v>
      </c>
      <c r="L80" s="193">
        <f t="shared" si="18"/>
        <v>0.14515068501770123</v>
      </c>
      <c r="M80" s="193">
        <f t="shared" si="19"/>
        <v>4.3569335101438393E-2</v>
      </c>
      <c r="N80" s="193">
        <f t="shared" si="20"/>
        <v>0</v>
      </c>
      <c r="O80" s="193">
        <f t="shared" si="21"/>
        <v>8.3174423984168373E-3</v>
      </c>
      <c r="P80" s="218">
        <f t="shared" si="22"/>
        <v>100</v>
      </c>
      <c r="Q80" s="251">
        <f>VLOOKUP(B:B,'پیوست 4'!$C$14:$J$171,8,0)</f>
        <v>127870.90171000001</v>
      </c>
      <c r="R80" s="1">
        <f t="shared" si="26"/>
        <v>3.4209521995021884E-2</v>
      </c>
      <c r="S80" s="247">
        <f t="shared" si="27"/>
        <v>3.4209521995021883</v>
      </c>
      <c r="T80" s="247">
        <f t="shared" si="28"/>
        <v>3.6630409100065542E-2</v>
      </c>
      <c r="U80" s="247" t="str">
        <f>VLOOKUP(D80:D234,پیوست1!$E$5:G204,3,0)</f>
        <v>در اوراق بهادار با درامد ثابت و با پیش بینی سود</v>
      </c>
    </row>
    <row r="81" spans="1:22" x14ac:dyDescent="0.55000000000000004">
      <c r="A81" s="322">
        <v>11315</v>
      </c>
      <c r="B81" s="204">
        <v>191</v>
      </c>
      <c r="C81" s="194">
        <v>78</v>
      </c>
      <c r="D81" s="168" t="s">
        <v>454</v>
      </c>
      <c r="E81" s="353">
        <v>13795509.024092</v>
      </c>
      <c r="F81" s="354">
        <v>4.8687294485010725E-2</v>
      </c>
      <c r="G81" s="354">
        <v>60.076069002915837</v>
      </c>
      <c r="H81" s="354">
        <v>38.768854954198282</v>
      </c>
      <c r="I81" s="354">
        <v>3.9932906946208798E-5</v>
      </c>
      <c r="J81" s="354">
        <v>1.1063488154939249</v>
      </c>
      <c r="K81" s="193">
        <f t="shared" si="17"/>
        <v>3.6646276049824913E-4</v>
      </c>
      <c r="L81" s="193">
        <f t="shared" si="18"/>
        <v>0.45218454464479957</v>
      </c>
      <c r="M81" s="193">
        <f t="shared" si="19"/>
        <v>0.29180799134866109</v>
      </c>
      <c r="N81" s="193">
        <f t="shared" si="20"/>
        <v>3.0056965516399163E-7</v>
      </c>
      <c r="O81" s="193">
        <f t="shared" si="21"/>
        <v>8.3273397153890462E-3</v>
      </c>
      <c r="P81" s="218">
        <f t="shared" si="22"/>
        <v>100.00000000000001</v>
      </c>
      <c r="Q81" s="251">
        <f>VLOOKUP(B:B,'پیوست 4'!$C$14:$J$171,8,0)</f>
        <v>6721.7014289999997</v>
      </c>
      <c r="R81" s="1">
        <f t="shared" si="26"/>
        <v>4.872383771603826E-4</v>
      </c>
      <c r="S81" s="247">
        <f t="shared" si="27"/>
        <v>4.8723837716038262E-2</v>
      </c>
      <c r="T81" s="266">
        <f t="shared" si="28"/>
        <v>3.6543231027537371E-5</v>
      </c>
      <c r="U81" s="247" t="str">
        <f>VLOOKUP(D81:D236,پیوست1!$E$5:G219,3,0)</f>
        <v>تنها در اوراق بهادار با درآمد ثابت و قابل معامله</v>
      </c>
    </row>
    <row r="82" spans="1:22" x14ac:dyDescent="0.55000000000000004">
      <c r="A82" s="322">
        <v>11419</v>
      </c>
      <c r="B82" s="204">
        <v>224</v>
      </c>
      <c r="C82" s="192">
        <v>79</v>
      </c>
      <c r="D82" s="91" t="s">
        <v>469</v>
      </c>
      <c r="E82" s="355">
        <v>0</v>
      </c>
      <c r="F82" s="356">
        <v>0</v>
      </c>
      <c r="G82" s="356">
        <v>63</v>
      </c>
      <c r="H82" s="356">
        <v>36</v>
      </c>
      <c r="I82" s="356">
        <v>0</v>
      </c>
      <c r="J82" s="356">
        <v>1</v>
      </c>
      <c r="K82" s="193">
        <f t="shared" si="17"/>
        <v>0</v>
      </c>
      <c r="L82" s="193">
        <f t="shared" si="18"/>
        <v>0</v>
      </c>
      <c r="M82" s="193">
        <f t="shared" si="19"/>
        <v>0</v>
      </c>
      <c r="N82" s="193">
        <f t="shared" si="20"/>
        <v>0</v>
      </c>
      <c r="O82" s="193">
        <f t="shared" si="21"/>
        <v>0</v>
      </c>
      <c r="P82" s="218">
        <f t="shared" si="22"/>
        <v>100</v>
      </c>
      <c r="Q82" s="251">
        <f>VLOOKUP(B:B,'پیوست 4'!$C$14:$J$171,8,0)</f>
        <v>0</v>
      </c>
      <c r="R82" s="1" t="e">
        <f t="shared" si="26"/>
        <v>#DIV/0!</v>
      </c>
      <c r="S82" s="247" t="e">
        <f t="shared" si="27"/>
        <v>#DIV/0!</v>
      </c>
      <c r="T82" s="247" t="e">
        <f t="shared" si="28"/>
        <v>#DIV/0!</v>
      </c>
      <c r="U82" s="247" t="str">
        <f>VLOOKUP(D82:D240,پیوست1!$E$5:G174,3,0)</f>
        <v>در اوراق بهادار با درآمد ثابت و با پیش بینی سود</v>
      </c>
    </row>
    <row r="83" spans="1:22" x14ac:dyDescent="0.55000000000000004">
      <c r="A83" s="322">
        <v>11692</v>
      </c>
      <c r="B83" s="204">
        <v>300</v>
      </c>
      <c r="C83" s="194">
        <v>80</v>
      </c>
      <c r="D83" s="168" t="s">
        <v>592</v>
      </c>
      <c r="E83" s="353">
        <v>433189</v>
      </c>
      <c r="F83" s="354">
        <v>0</v>
      </c>
      <c r="G83" s="354">
        <v>0</v>
      </c>
      <c r="H83" s="354">
        <v>0</v>
      </c>
      <c r="I83" s="354">
        <v>0</v>
      </c>
      <c r="J83" s="354">
        <v>0</v>
      </c>
      <c r="K83" s="193">
        <f t="shared" si="17"/>
        <v>0</v>
      </c>
      <c r="L83" s="193">
        <f t="shared" si="18"/>
        <v>0</v>
      </c>
      <c r="M83" s="193">
        <f t="shared" si="19"/>
        <v>0</v>
      </c>
      <c r="N83" s="193">
        <f t="shared" si="20"/>
        <v>0</v>
      </c>
      <c r="O83" s="193">
        <f t="shared" si="21"/>
        <v>0</v>
      </c>
      <c r="P83" s="218">
        <f t="shared" si="22"/>
        <v>0</v>
      </c>
      <c r="Q83" s="251"/>
    </row>
    <row r="84" spans="1:22" x14ac:dyDescent="0.55000000000000004">
      <c r="A84" s="322" t="e">
        <v>#N/A</v>
      </c>
      <c r="B84" s="197"/>
      <c r="C84" s="130"/>
      <c r="D84" s="95" t="s">
        <v>287</v>
      </c>
      <c r="E84" s="95">
        <f>SUM(E4:E83)</f>
        <v>1832835646.1469135</v>
      </c>
      <c r="F84" s="357">
        <f>K84</f>
        <v>10.817385229337189</v>
      </c>
      <c r="G84" s="357">
        <f>L84</f>
        <v>37.46200368219489</v>
      </c>
      <c r="H84" s="357">
        <f>M84</f>
        <v>50.116620558962595</v>
      </c>
      <c r="I84" s="357">
        <f>N84</f>
        <v>0.16246098882519239</v>
      </c>
      <c r="J84" s="357">
        <f>O84</f>
        <v>1.4177632288308353</v>
      </c>
      <c r="K84" s="201">
        <f>SUM(K4:K83)</f>
        <v>10.817385229337189</v>
      </c>
      <c r="L84" s="201">
        <f t="shared" ref="L84:O84" si="29">SUM(L4:L83)</f>
        <v>37.46200368219489</v>
      </c>
      <c r="M84" s="201">
        <f t="shared" si="29"/>
        <v>50.116620558962595</v>
      </c>
      <c r="N84" s="201">
        <f t="shared" si="29"/>
        <v>0.16246098882519239</v>
      </c>
      <c r="O84" s="201">
        <f t="shared" si="29"/>
        <v>1.4177632288308353</v>
      </c>
      <c r="P84" s="201">
        <f>K84+L84+M84+N84+O84</f>
        <v>99.9762336881507</v>
      </c>
      <c r="Q84" s="251" t="e">
        <f>VLOOKUP(B:B,'پیوست 4'!$C$14:$J$171,8,0)</f>
        <v>#N/A</v>
      </c>
      <c r="R84" s="1" t="e">
        <f t="shared" ref="R84" si="30">Q84/E84</f>
        <v>#N/A</v>
      </c>
      <c r="S84" s="247" t="e">
        <f t="shared" ref="S84" si="31">R84*100</f>
        <v>#N/A</v>
      </c>
      <c r="T84" s="266" t="e">
        <f t="shared" ref="T84" si="32">S84-F84</f>
        <v>#N/A</v>
      </c>
      <c r="U84" s="247" t="e">
        <f>VLOOKUP(D84:D247,پیوست1!$E$5:G248,3,0)</f>
        <v>#N/A</v>
      </c>
      <c r="V84" s="323">
        <f>100-P84</f>
        <v>2.3766311849300337E-2</v>
      </c>
    </row>
    <row r="85" spans="1:22" x14ac:dyDescent="0.55000000000000004">
      <c r="A85" s="322">
        <v>10763</v>
      </c>
      <c r="B85" s="204">
        <v>37</v>
      </c>
      <c r="C85" s="192">
        <v>81</v>
      </c>
      <c r="D85" s="91" t="s">
        <v>496</v>
      </c>
      <c r="E85" s="355">
        <v>58410.467810000002</v>
      </c>
      <c r="F85" s="356">
        <v>88.075799678713466</v>
      </c>
      <c r="G85" s="356">
        <v>6.9303561161275642</v>
      </c>
      <c r="H85" s="356">
        <v>3.8297695965521594</v>
      </c>
      <c r="I85" s="356">
        <v>0.17439922041730477</v>
      </c>
      <c r="J85" s="356">
        <v>0.98967538818950218</v>
      </c>
      <c r="K85" s="193">
        <f t="shared" ref="K85:K104" si="33">E85/$E$105*F85</f>
        <v>0.38961812482439279</v>
      </c>
      <c r="L85" s="193">
        <f t="shared" ref="L85:L104" si="34">E85/$E$105*G85</f>
        <v>3.065759679935642E-2</v>
      </c>
      <c r="M85" s="193">
        <f t="shared" ref="M85:M104" si="35">E85/$E$105*H85</f>
        <v>1.6941630438341081E-2</v>
      </c>
      <c r="N85" s="193">
        <f t="shared" ref="N85:N104" si="36">E85/$E$105*I85</f>
        <v>7.7148430644619472E-4</v>
      </c>
      <c r="O85" s="193">
        <f t="shared" ref="O85:O104" si="37">E85/$E$105*J85</f>
        <v>4.3779956621210125E-3</v>
      </c>
      <c r="P85" s="218">
        <f t="shared" ref="P85:P104" si="38">SUM(F85:J85)</f>
        <v>99.999999999999986</v>
      </c>
      <c r="Q85" s="251">
        <f>VLOOKUP(B:B,'پیوست 4'!$C$14:$J$171,8,0)</f>
        <v>51916.333417000002</v>
      </c>
      <c r="R85" s="1">
        <f t="shared" ref="R85:R104" si="39">Q85/E85</f>
        <v>0.88881899706531386</v>
      </c>
      <c r="S85" s="247">
        <f t="shared" ref="S85:S104" si="40">R85*100</f>
        <v>88.881899706531385</v>
      </c>
      <c r="T85" s="247">
        <f t="shared" ref="T85:T104" si="41">S85-F85</f>
        <v>0.80610002781791934</v>
      </c>
      <c r="U85" s="247" t="str">
        <f>VLOOKUP(D85:D238,پیوست1!$E$5:G268,3,0)</f>
        <v>مختلط</v>
      </c>
    </row>
    <row r="86" spans="1:22" x14ac:dyDescent="0.55000000000000004">
      <c r="A86" s="322">
        <v>11304</v>
      </c>
      <c r="B86" s="204">
        <v>179</v>
      </c>
      <c r="C86" s="194">
        <v>82</v>
      </c>
      <c r="D86" s="168" t="s">
        <v>508</v>
      </c>
      <c r="E86" s="353">
        <v>465382.34104099998</v>
      </c>
      <c r="F86" s="354">
        <v>67.859599896190161</v>
      </c>
      <c r="G86" s="354">
        <v>30.559880091089223</v>
      </c>
      <c r="H86" s="354">
        <v>0.89370564578439493</v>
      </c>
      <c r="I86" s="354">
        <v>2.5863282452883971E-2</v>
      </c>
      <c r="J86" s="354">
        <v>0.66095108448332618</v>
      </c>
      <c r="K86" s="193">
        <f t="shared" si="33"/>
        <v>2.391735043964387</v>
      </c>
      <c r="L86" s="193">
        <f t="shared" si="34"/>
        <v>1.0770935323081861</v>
      </c>
      <c r="M86" s="193">
        <f t="shared" si="35"/>
        <v>3.1498964262702149E-2</v>
      </c>
      <c r="N86" s="193">
        <f t="shared" si="36"/>
        <v>9.1156032586606358E-4</v>
      </c>
      <c r="O86" s="193">
        <f t="shared" si="37"/>
        <v>2.3295449332494358E-2</v>
      </c>
      <c r="P86" s="218">
        <f t="shared" si="38"/>
        <v>100</v>
      </c>
      <c r="Q86" s="251">
        <f>VLOOKUP(B:B,'پیوست 4'!$C$14:$J$171,8,0)</f>
        <v>337168.98484300001</v>
      </c>
      <c r="R86" s="1">
        <f t="shared" si="39"/>
        <v>0.7244988799721036</v>
      </c>
      <c r="S86" s="247">
        <f t="shared" si="40"/>
        <v>72.449887997210354</v>
      </c>
      <c r="T86" s="247">
        <f t="shared" si="41"/>
        <v>4.5902881010201924</v>
      </c>
      <c r="U86" s="247" t="str">
        <f>VLOOKUP(D86:D240,پیوست1!$E$5:G265,3,0)</f>
        <v>مختلط</v>
      </c>
    </row>
    <row r="87" spans="1:22" x14ac:dyDescent="0.55000000000000004">
      <c r="A87" s="322">
        <v>10934</v>
      </c>
      <c r="B87" s="204">
        <v>111</v>
      </c>
      <c r="C87" s="192">
        <v>83</v>
      </c>
      <c r="D87" s="91" t="s">
        <v>499</v>
      </c>
      <c r="E87" s="355">
        <v>47778.207002000003</v>
      </c>
      <c r="F87" s="356">
        <v>61.83877890435712</v>
      </c>
      <c r="G87" s="356">
        <v>32.795324753442976</v>
      </c>
      <c r="H87" s="356">
        <v>4.7432767437048655</v>
      </c>
      <c r="I87" s="356">
        <v>0</v>
      </c>
      <c r="J87" s="356">
        <v>0.62261959849504056</v>
      </c>
      <c r="K87" s="193">
        <f t="shared" si="33"/>
        <v>0.22376008854752039</v>
      </c>
      <c r="L87" s="193">
        <f t="shared" si="34"/>
        <v>0.11866800898712501</v>
      </c>
      <c r="M87" s="193">
        <f t="shared" si="35"/>
        <v>1.7163275908444763E-2</v>
      </c>
      <c r="N87" s="193">
        <f t="shared" si="36"/>
        <v>0</v>
      </c>
      <c r="O87" s="193">
        <f t="shared" si="37"/>
        <v>2.2529134462073871E-3</v>
      </c>
      <c r="P87" s="218">
        <f t="shared" si="38"/>
        <v>100</v>
      </c>
      <c r="Q87" s="251">
        <f>VLOOKUP(B:B,'پیوست 4'!$C$14:$J$171,8,0)</f>
        <v>31850.415766999999</v>
      </c>
      <c r="R87" s="1">
        <f t="shared" si="39"/>
        <v>0.666630620225383</v>
      </c>
      <c r="S87" s="247">
        <f t="shared" si="40"/>
        <v>66.663062022538298</v>
      </c>
      <c r="T87" s="247">
        <f t="shared" si="41"/>
        <v>4.8242831181811781</v>
      </c>
      <c r="U87" s="247" t="str">
        <f>VLOOKUP(D87:D240,پیوست1!$E$5:G252,3,0)</f>
        <v>مختلط</v>
      </c>
    </row>
    <row r="88" spans="1:22" x14ac:dyDescent="0.55000000000000004">
      <c r="A88" s="322">
        <v>11305</v>
      </c>
      <c r="B88" s="204">
        <v>180</v>
      </c>
      <c r="C88" s="194">
        <v>84</v>
      </c>
      <c r="D88" s="168" t="s">
        <v>509</v>
      </c>
      <c r="E88" s="353">
        <v>179713.247699</v>
      </c>
      <c r="F88" s="354">
        <v>58.812397379258464</v>
      </c>
      <c r="G88" s="354">
        <v>39.951732047476817</v>
      </c>
      <c r="H88" s="354">
        <v>0.41556152283148334</v>
      </c>
      <c r="I88" s="354">
        <v>5.1919502097587176E-6</v>
      </c>
      <c r="J88" s="354">
        <v>0.82030385848303111</v>
      </c>
      <c r="K88" s="193">
        <f t="shared" si="33"/>
        <v>0.80046223634730973</v>
      </c>
      <c r="L88" s="193">
        <f t="shared" si="34"/>
        <v>0.54376040096522571</v>
      </c>
      <c r="M88" s="193">
        <f t="shared" si="35"/>
        <v>5.6559725623920292E-3</v>
      </c>
      <c r="N88" s="193">
        <f t="shared" si="36"/>
        <v>7.0664694198863609E-8</v>
      </c>
      <c r="O88" s="193">
        <f t="shared" si="37"/>
        <v>1.1164691294785187E-2</v>
      </c>
      <c r="P88" s="218">
        <f t="shared" si="38"/>
        <v>100</v>
      </c>
      <c r="Q88" s="251">
        <f>VLOOKUP(B:B,'پیوست 4'!$C$14:$J$171,8,0)</f>
        <v>104062.69532300001</v>
      </c>
      <c r="R88" s="1">
        <f t="shared" si="39"/>
        <v>0.57904854903792968</v>
      </c>
      <c r="S88" s="247">
        <f t="shared" si="40"/>
        <v>57.904854903792966</v>
      </c>
      <c r="T88" s="266">
        <f t="shared" si="41"/>
        <v>-0.90754247546549749</v>
      </c>
      <c r="U88" s="247" t="str">
        <f>VLOOKUP(D88:D242,پیوست1!$E$5:G267,3,0)</f>
        <v>مختلط</v>
      </c>
    </row>
    <row r="89" spans="1:22" x14ac:dyDescent="0.55000000000000004">
      <c r="A89" s="322">
        <v>11196</v>
      </c>
      <c r="B89" s="204">
        <v>151</v>
      </c>
      <c r="C89" s="192">
        <v>85</v>
      </c>
      <c r="D89" s="91" t="s">
        <v>505</v>
      </c>
      <c r="E89" s="355">
        <v>623502.83824199997</v>
      </c>
      <c r="F89" s="356">
        <v>58.725203586271604</v>
      </c>
      <c r="G89" s="356">
        <v>20.80636259892567</v>
      </c>
      <c r="H89" s="356">
        <v>19.942418926362532</v>
      </c>
      <c r="I89" s="356">
        <v>7.9597786174901708E-3</v>
      </c>
      <c r="J89" s="356">
        <v>0.51805510982270286</v>
      </c>
      <c r="K89" s="193">
        <f t="shared" si="33"/>
        <v>2.7730317244889302</v>
      </c>
      <c r="L89" s="193">
        <f t="shared" si="34"/>
        <v>0.98248622456080825</v>
      </c>
      <c r="M89" s="193">
        <f t="shared" si="35"/>
        <v>0.94169039813732835</v>
      </c>
      <c r="N89" s="193">
        <f t="shared" si="36"/>
        <v>3.7586448880985908E-4</v>
      </c>
      <c r="O89" s="193">
        <f t="shared" si="37"/>
        <v>2.446280586258856E-2</v>
      </c>
      <c r="P89" s="218">
        <f t="shared" si="38"/>
        <v>100</v>
      </c>
      <c r="Q89" s="251">
        <f>VLOOKUP(B:B,'پیوست 4'!$C$14:$J$171,8,0)</f>
        <v>368603.37111100001</v>
      </c>
      <c r="R89" s="1">
        <f t="shared" si="39"/>
        <v>0.59118154481910168</v>
      </c>
      <c r="S89" s="247">
        <f t="shared" si="40"/>
        <v>59.118154481910167</v>
      </c>
      <c r="T89" s="247">
        <f t="shared" si="41"/>
        <v>0.39295089563856322</v>
      </c>
      <c r="U89" s="247" t="str">
        <f>VLOOKUP(D89:D242,پیوست1!$E$5:G251,3,0)</f>
        <v>مختلط و قابل معامله</v>
      </c>
    </row>
    <row r="90" spans="1:22" x14ac:dyDescent="0.55000000000000004">
      <c r="A90" s="322">
        <v>11258</v>
      </c>
      <c r="B90" s="204">
        <v>166</v>
      </c>
      <c r="C90" s="194">
        <v>86</v>
      </c>
      <c r="D90" s="168" t="s">
        <v>507</v>
      </c>
      <c r="E90" s="353">
        <v>113557</v>
      </c>
      <c r="F90" s="354">
        <v>58.14</v>
      </c>
      <c r="G90" s="354">
        <v>29.3</v>
      </c>
      <c r="H90" s="354">
        <v>11.24</v>
      </c>
      <c r="I90" s="354">
        <v>0.06</v>
      </c>
      <c r="J90" s="354">
        <v>1.26</v>
      </c>
      <c r="K90" s="193">
        <f t="shared" si="33"/>
        <v>0.50001244101537334</v>
      </c>
      <c r="L90" s="193">
        <f t="shared" si="34"/>
        <v>0.25198425390007634</v>
      </c>
      <c r="M90" s="193">
        <f t="shared" si="35"/>
        <v>9.6665631871565114E-2</v>
      </c>
      <c r="N90" s="193">
        <f t="shared" si="36"/>
        <v>5.1600871105817673E-4</v>
      </c>
      <c r="O90" s="193">
        <f t="shared" si="37"/>
        <v>1.0836182932221713E-2</v>
      </c>
      <c r="P90" s="218">
        <f t="shared" si="38"/>
        <v>100</v>
      </c>
      <c r="Q90" s="251">
        <f>VLOOKUP(B:B,'پیوست 4'!$C$14:$J$171,8,0)</f>
        <v>63293.353042000002</v>
      </c>
      <c r="R90" s="1">
        <f t="shared" si="39"/>
        <v>0.55737077451852379</v>
      </c>
      <c r="S90" s="247">
        <f t="shared" si="40"/>
        <v>55.737077451852379</v>
      </c>
      <c r="T90" s="266">
        <f t="shared" si="41"/>
        <v>-2.4029225481476217</v>
      </c>
      <c r="U90" s="247" t="str">
        <f>VLOOKUP(D90:D243,پیوست1!$E$5:G260,3,0)</f>
        <v>مختلط</v>
      </c>
    </row>
    <row r="91" spans="1:22" x14ac:dyDescent="0.55000000000000004">
      <c r="A91" s="322">
        <v>10897</v>
      </c>
      <c r="B91" s="204">
        <v>101</v>
      </c>
      <c r="C91" s="192">
        <v>87</v>
      </c>
      <c r="D91" s="91" t="s">
        <v>498</v>
      </c>
      <c r="E91" s="355">
        <v>390504.50554699998</v>
      </c>
      <c r="F91" s="356">
        <v>56.67365223340817</v>
      </c>
      <c r="G91" s="356">
        <v>26.014279527222111</v>
      </c>
      <c r="H91" s="356">
        <v>15.094936206514861</v>
      </c>
      <c r="I91" s="356">
        <v>3.8786376796098324E-2</v>
      </c>
      <c r="J91" s="356">
        <v>2.1783456560587591</v>
      </c>
      <c r="K91" s="193">
        <f t="shared" si="33"/>
        <v>1.6760968974975816</v>
      </c>
      <c r="L91" s="193">
        <f t="shared" si="34"/>
        <v>0.76936021392510356</v>
      </c>
      <c r="M91" s="193">
        <f t="shared" si="35"/>
        <v>0.44642571541823461</v>
      </c>
      <c r="N91" s="193">
        <f t="shared" si="36"/>
        <v>1.1470890484589318E-3</v>
      </c>
      <c r="O91" s="193">
        <f t="shared" si="37"/>
        <v>6.4423559306896874E-2</v>
      </c>
      <c r="P91" s="218">
        <f t="shared" si="38"/>
        <v>99.999999999999986</v>
      </c>
      <c r="Q91" s="251">
        <f>VLOOKUP(B:B,'پیوست 4'!$C$14:$J$171,8,0)</f>
        <v>216184.41348399999</v>
      </c>
      <c r="R91" s="1">
        <f t="shared" si="39"/>
        <v>0.55360286606982734</v>
      </c>
      <c r="S91" s="247">
        <f t="shared" si="40"/>
        <v>55.360286606982733</v>
      </c>
      <c r="T91" s="266">
        <f t="shared" si="41"/>
        <v>-1.313365626425437</v>
      </c>
      <c r="U91" s="247" t="str">
        <f>VLOOKUP(D91:D244,پیوست1!$E$5:G256,3,0)</f>
        <v>مختلط</v>
      </c>
    </row>
    <row r="92" spans="1:22" x14ac:dyDescent="0.55000000000000004">
      <c r="A92" s="322">
        <v>11381</v>
      </c>
      <c r="B92" s="204">
        <v>213</v>
      </c>
      <c r="C92" s="194">
        <v>88</v>
      </c>
      <c r="D92" s="168" t="s">
        <v>512</v>
      </c>
      <c r="E92" s="353">
        <v>581263.06530200003</v>
      </c>
      <c r="F92" s="354">
        <v>56.64542577782143</v>
      </c>
      <c r="G92" s="354">
        <v>33.058697087486756</v>
      </c>
      <c r="H92" s="354">
        <v>9.2715647396313621</v>
      </c>
      <c r="I92" s="354">
        <v>7.2103096156913681E-4</v>
      </c>
      <c r="J92" s="354">
        <v>1.0235913640988843</v>
      </c>
      <c r="K92" s="193">
        <f t="shared" si="33"/>
        <v>2.4936152522551929</v>
      </c>
      <c r="L92" s="193">
        <f t="shared" si="34"/>
        <v>1.4552926409340823</v>
      </c>
      <c r="M92" s="193">
        <f t="shared" si="35"/>
        <v>0.40814796481004378</v>
      </c>
      <c r="N92" s="193">
        <f t="shared" si="36"/>
        <v>3.1740847181009167E-5</v>
      </c>
      <c r="O92" s="193">
        <f t="shared" si="37"/>
        <v>4.5060002684153937E-2</v>
      </c>
      <c r="P92" s="218">
        <f t="shared" si="38"/>
        <v>100.00000000000001</v>
      </c>
      <c r="Q92" s="251">
        <f>VLOOKUP(B:B,'پیوست 4'!$C$14:$J$171,8,0)</f>
        <v>383985.33516199997</v>
      </c>
      <c r="R92" s="1">
        <f t="shared" si="39"/>
        <v>0.66060508242080929</v>
      </c>
      <c r="S92" s="247">
        <f t="shared" si="40"/>
        <v>66.060508242080928</v>
      </c>
      <c r="T92" s="247">
        <f t="shared" si="41"/>
        <v>9.4150824642594984</v>
      </c>
      <c r="U92" s="247" t="str">
        <f>VLOOKUP(D92:D246,پیوست1!$E$5:G254,3,0)</f>
        <v>مختلط</v>
      </c>
    </row>
    <row r="93" spans="1:22" x14ac:dyDescent="0.55000000000000004">
      <c r="A93" s="322">
        <v>11327</v>
      </c>
      <c r="B93" s="204">
        <v>204</v>
      </c>
      <c r="C93" s="192">
        <v>89</v>
      </c>
      <c r="D93" s="91" t="s">
        <v>511</v>
      </c>
      <c r="E93" s="355">
        <v>1507349.5040460001</v>
      </c>
      <c r="F93" s="356">
        <v>56.267337316882823</v>
      </c>
      <c r="G93" s="356">
        <v>29.940619670935757</v>
      </c>
      <c r="H93" s="356">
        <v>4.6649977775099112</v>
      </c>
      <c r="I93" s="356">
        <v>1.3177142941487821E-3</v>
      </c>
      <c r="J93" s="356">
        <v>9.1257275203773602</v>
      </c>
      <c r="K93" s="193">
        <f t="shared" si="33"/>
        <v>6.4233590490079768</v>
      </c>
      <c r="L93" s="193">
        <f t="shared" si="34"/>
        <v>3.417957192698128</v>
      </c>
      <c r="M93" s="193">
        <f t="shared" si="35"/>
        <v>0.53254618250399255</v>
      </c>
      <c r="N93" s="193">
        <f t="shared" si="36"/>
        <v>1.5042744936835848E-4</v>
      </c>
      <c r="O93" s="193">
        <f t="shared" si="37"/>
        <v>1.0417735624608802</v>
      </c>
      <c r="P93" s="218">
        <f t="shared" si="38"/>
        <v>100</v>
      </c>
      <c r="Q93" s="251">
        <f>VLOOKUP(B:B,'پیوست 4'!$C$14:$J$171,8,0)</f>
        <v>864756.03007500002</v>
      </c>
      <c r="R93" s="1">
        <f t="shared" si="39"/>
        <v>0.57369311347755625</v>
      </c>
      <c r="S93" s="247">
        <f t="shared" si="40"/>
        <v>57.369311347755627</v>
      </c>
      <c r="T93" s="247">
        <f t="shared" si="41"/>
        <v>1.1019740308728032</v>
      </c>
      <c r="U93" s="247" t="str">
        <f>VLOOKUP(D93:D246,پیوست1!$E$5:G263,3,0)</f>
        <v>مختلط و قابل معامله</v>
      </c>
    </row>
    <row r="94" spans="1:22" x14ac:dyDescent="0.55000000000000004">
      <c r="A94" s="322">
        <v>11172</v>
      </c>
      <c r="B94" s="204">
        <v>143</v>
      </c>
      <c r="C94" s="194">
        <v>90</v>
      </c>
      <c r="D94" s="168" t="s">
        <v>503</v>
      </c>
      <c r="E94" s="353">
        <v>305275.86044999998</v>
      </c>
      <c r="F94" s="354">
        <v>55.582458231340858</v>
      </c>
      <c r="G94" s="354">
        <v>19.207037911493572</v>
      </c>
      <c r="H94" s="354">
        <v>15.809157886438223</v>
      </c>
      <c r="I94" s="354">
        <v>7.8841547972914992</v>
      </c>
      <c r="J94" s="354">
        <v>1.5171911734358488</v>
      </c>
      <c r="K94" s="193">
        <f t="shared" si="33"/>
        <v>1.2850560973100658</v>
      </c>
      <c r="L94" s="193">
        <f t="shared" si="34"/>
        <v>0.44406314446727885</v>
      </c>
      <c r="M94" s="193">
        <f t="shared" si="35"/>
        <v>0.36550479021184634</v>
      </c>
      <c r="N94" s="193">
        <f t="shared" si="36"/>
        <v>0.18228019265047599</v>
      </c>
      <c r="O94" s="193">
        <f t="shared" si="37"/>
        <v>3.5077177768819912E-2</v>
      </c>
      <c r="P94" s="218">
        <f t="shared" si="38"/>
        <v>100</v>
      </c>
      <c r="Q94" s="251">
        <f>VLOOKUP(B:B,'پیوست 4'!$C$14:$J$171,8,0)</f>
        <v>105861.313544</v>
      </c>
      <c r="R94" s="1">
        <f t="shared" si="39"/>
        <v>0.34677263176967982</v>
      </c>
      <c r="S94" s="247">
        <f t="shared" si="40"/>
        <v>34.677263176967983</v>
      </c>
      <c r="T94" s="247">
        <f t="shared" si="41"/>
        <v>-20.905195054372875</v>
      </c>
      <c r="U94" s="247" t="str">
        <f>VLOOKUP(D94:D248,پیوست1!$E$5:G259,3,0)</f>
        <v>مختلط و قابل معامله</v>
      </c>
    </row>
    <row r="95" spans="1:22" x14ac:dyDescent="0.55000000000000004">
      <c r="A95" s="322">
        <v>11222</v>
      </c>
      <c r="B95" s="204">
        <v>153</v>
      </c>
      <c r="C95" s="192">
        <v>91</v>
      </c>
      <c r="D95" s="91" t="s">
        <v>506</v>
      </c>
      <c r="E95" s="355">
        <v>318421.39140000002</v>
      </c>
      <c r="F95" s="356">
        <v>55.262418296141227</v>
      </c>
      <c r="G95" s="356">
        <v>44.404801109676775</v>
      </c>
      <c r="H95" s="356">
        <v>7.4046017884425293E-5</v>
      </c>
      <c r="I95" s="356">
        <v>0.29684903064890283</v>
      </c>
      <c r="J95" s="356">
        <v>3.5857517515213093E-2</v>
      </c>
      <c r="K95" s="193">
        <f t="shared" si="33"/>
        <v>1.3326742116588948</v>
      </c>
      <c r="L95" s="193">
        <f t="shared" si="34"/>
        <v>1.070838648348486</v>
      </c>
      <c r="M95" s="193">
        <f t="shared" si="35"/>
        <v>1.7856478517064337E-6</v>
      </c>
      <c r="N95" s="193">
        <f t="shared" si="36"/>
        <v>7.1586271484133943E-3</v>
      </c>
      <c r="O95" s="193">
        <f t="shared" si="37"/>
        <v>8.64717657315557E-4</v>
      </c>
      <c r="P95" s="218">
        <f t="shared" si="38"/>
        <v>100</v>
      </c>
      <c r="Q95" s="251">
        <f>VLOOKUP(B:B,'پیوست 4'!$C$14:$J$171,8,0)</f>
        <v>161148.05663199999</v>
      </c>
      <c r="R95" s="1">
        <f t="shared" si="39"/>
        <v>0.50608426752826496</v>
      </c>
      <c r="S95" s="247">
        <f t="shared" si="40"/>
        <v>50.608426752826496</v>
      </c>
      <c r="T95" s="266">
        <f t="shared" si="41"/>
        <v>-4.6539915433147314</v>
      </c>
      <c r="U95" s="247" t="str">
        <f>VLOOKUP(D95:D249,پیوست1!$E$5:G264,3,0)</f>
        <v>مختلط</v>
      </c>
    </row>
    <row r="96" spans="1:22" x14ac:dyDescent="0.55000000000000004">
      <c r="A96" s="322">
        <v>11188</v>
      </c>
      <c r="B96" s="204">
        <v>145</v>
      </c>
      <c r="C96" s="194">
        <v>92</v>
      </c>
      <c r="D96" s="168" t="s">
        <v>504</v>
      </c>
      <c r="E96" s="353">
        <v>1107920.3126340001</v>
      </c>
      <c r="F96" s="354">
        <v>52.058107298909455</v>
      </c>
      <c r="G96" s="354">
        <v>17.51741550326469</v>
      </c>
      <c r="H96" s="354">
        <v>28.232798243404112</v>
      </c>
      <c r="I96" s="354">
        <v>7.5394683446341571E-5</v>
      </c>
      <c r="J96" s="354">
        <v>2.1916035597382968</v>
      </c>
      <c r="K96" s="193">
        <f t="shared" si="33"/>
        <v>4.3680617707590574</v>
      </c>
      <c r="L96" s="193">
        <f t="shared" si="34"/>
        <v>1.4698412399621654</v>
      </c>
      <c r="M96" s="193">
        <f t="shared" si="35"/>
        <v>2.3689414211789912</v>
      </c>
      <c r="N96" s="193">
        <f t="shared" si="36"/>
        <v>6.3261738001631948E-6</v>
      </c>
      <c r="O96" s="193">
        <f t="shared" si="37"/>
        <v>0.18389181287335932</v>
      </c>
      <c r="P96" s="218">
        <f t="shared" si="38"/>
        <v>100</v>
      </c>
      <c r="Q96" s="251">
        <f>VLOOKUP(B:B,'پیوست 4'!$C$14:$J$171,8,0)</f>
        <v>588186.57019700005</v>
      </c>
      <c r="R96" s="1">
        <f t="shared" si="39"/>
        <v>0.53089248702249103</v>
      </c>
      <c r="S96" s="247">
        <f t="shared" si="40"/>
        <v>53.089248702249101</v>
      </c>
      <c r="T96" s="266">
        <f t="shared" si="41"/>
        <v>1.031141403339646</v>
      </c>
      <c r="U96" s="247" t="str">
        <f>VLOOKUP(D96:D249,پیوست1!$E$5:G262,3,0)</f>
        <v>مختلط</v>
      </c>
    </row>
    <row r="97" spans="1:22" x14ac:dyDescent="0.55000000000000004">
      <c r="A97" s="322">
        <v>11157</v>
      </c>
      <c r="B97" s="204">
        <v>135</v>
      </c>
      <c r="C97" s="192">
        <v>93</v>
      </c>
      <c r="D97" s="91" t="s">
        <v>502</v>
      </c>
      <c r="E97" s="355">
        <v>681488.67492000002</v>
      </c>
      <c r="F97" s="356">
        <v>51.378306820030232</v>
      </c>
      <c r="G97" s="356">
        <v>21.94087542827474</v>
      </c>
      <c r="H97" s="356">
        <v>23.92969233693956</v>
      </c>
      <c r="I97" s="356">
        <v>3.0354059872153786E-2</v>
      </c>
      <c r="J97" s="356">
        <v>2.7207713548833152</v>
      </c>
      <c r="K97" s="193">
        <f t="shared" si="33"/>
        <v>2.6517361136748288</v>
      </c>
      <c r="L97" s="193">
        <f t="shared" si="34"/>
        <v>1.132412010823882</v>
      </c>
      <c r="M97" s="193">
        <f t="shared" si="35"/>
        <v>1.2350587881625543</v>
      </c>
      <c r="N97" s="193">
        <f t="shared" si="36"/>
        <v>1.5666331131071476E-3</v>
      </c>
      <c r="O97" s="193">
        <f t="shared" si="37"/>
        <v>0.14042439514537189</v>
      </c>
      <c r="P97" s="218">
        <f t="shared" si="38"/>
        <v>99.999999999999986</v>
      </c>
      <c r="Q97" s="251">
        <f>VLOOKUP(B:B,'پیوست 4'!$C$14:$J$171,8,0)</f>
        <v>328781.31197500002</v>
      </c>
      <c r="R97" s="1">
        <f t="shared" si="39"/>
        <v>0.48244574572511517</v>
      </c>
      <c r="S97" s="247">
        <f t="shared" si="40"/>
        <v>48.244574572511517</v>
      </c>
      <c r="T97" s="266">
        <f t="shared" si="41"/>
        <v>-3.133732247518715</v>
      </c>
      <c r="U97" s="247" t="str">
        <f>VLOOKUP(D97:D251,پیوست1!$E$5:G257,3,0)</f>
        <v>مختلط</v>
      </c>
    </row>
    <row r="98" spans="1:22" x14ac:dyDescent="0.55000000000000004">
      <c r="A98" s="322">
        <v>11239</v>
      </c>
      <c r="B98" s="204">
        <v>165</v>
      </c>
      <c r="C98" s="194">
        <v>94</v>
      </c>
      <c r="D98" s="168" t="s">
        <v>510</v>
      </c>
      <c r="E98" s="353">
        <v>240445.403296</v>
      </c>
      <c r="F98" s="354">
        <v>51.112562682838195</v>
      </c>
      <c r="G98" s="354">
        <v>37.012421208689439</v>
      </c>
      <c r="H98" s="354">
        <v>1.7688165313996578</v>
      </c>
      <c r="I98" s="354">
        <v>0</v>
      </c>
      <c r="J98" s="354">
        <v>10.106199577072712</v>
      </c>
      <c r="K98" s="193">
        <f t="shared" si="33"/>
        <v>0.93075634891770964</v>
      </c>
      <c r="L98" s="193">
        <f t="shared" si="34"/>
        <v>0.67399371545052922</v>
      </c>
      <c r="M98" s="193">
        <f t="shared" si="35"/>
        <v>3.2210030768494713E-2</v>
      </c>
      <c r="N98" s="193">
        <f t="shared" si="36"/>
        <v>0</v>
      </c>
      <c r="O98" s="193">
        <f t="shared" si="37"/>
        <v>0.18403321856816701</v>
      </c>
      <c r="P98" s="218">
        <f t="shared" si="38"/>
        <v>100</v>
      </c>
      <c r="Q98" s="251">
        <f>VLOOKUP(B:B,'پیوست 4'!$C$14:$J$171,8,0)</f>
        <v>142460.19252800001</v>
      </c>
      <c r="R98" s="1">
        <f t="shared" si="39"/>
        <v>0.59248457477319527</v>
      </c>
      <c r="S98" s="247">
        <f t="shared" si="40"/>
        <v>59.248457477319526</v>
      </c>
      <c r="T98" s="247">
        <f t="shared" si="41"/>
        <v>8.1358947944813309</v>
      </c>
      <c r="U98" s="247" t="str">
        <f>VLOOKUP(D98:D252,پیوست1!$E$5:G255,3,0)</f>
        <v>مختلط</v>
      </c>
    </row>
    <row r="99" spans="1:22" x14ac:dyDescent="0.55000000000000004">
      <c r="A99" s="322">
        <v>11131</v>
      </c>
      <c r="B99" s="204">
        <v>128</v>
      </c>
      <c r="C99" s="192">
        <v>95</v>
      </c>
      <c r="D99" s="91" t="s">
        <v>501</v>
      </c>
      <c r="E99" s="355">
        <v>992954.47466599999</v>
      </c>
      <c r="F99" s="356">
        <v>50.65852562831882</v>
      </c>
      <c r="G99" s="356">
        <v>45.573403377219549</v>
      </c>
      <c r="H99" s="356">
        <v>1.6070265981757594</v>
      </c>
      <c r="I99" s="356">
        <v>1.2889295581843812</v>
      </c>
      <c r="J99" s="356">
        <v>0.87211483810149137</v>
      </c>
      <c r="K99" s="193">
        <f t="shared" si="33"/>
        <v>3.8095506789249969</v>
      </c>
      <c r="L99" s="193">
        <f t="shared" si="34"/>
        <v>3.4271465192338075</v>
      </c>
      <c r="M99" s="193">
        <f t="shared" si="35"/>
        <v>0.12084933764256026</v>
      </c>
      <c r="N99" s="193">
        <f t="shared" si="36"/>
        <v>9.6928254673146502E-2</v>
      </c>
      <c r="O99" s="193">
        <f t="shared" si="37"/>
        <v>6.5583544573844674E-2</v>
      </c>
      <c r="P99" s="218">
        <f t="shared" si="38"/>
        <v>100.00000000000001</v>
      </c>
      <c r="Q99" s="251">
        <f>VLOOKUP(B:B,'پیوست 4'!$C$14:$J$171,8,0)</f>
        <v>479769.710762</v>
      </c>
      <c r="R99" s="1">
        <f t="shared" si="39"/>
        <v>0.48317392489054456</v>
      </c>
      <c r="S99" s="247">
        <f t="shared" si="40"/>
        <v>48.317392489054455</v>
      </c>
      <c r="T99" s="266">
        <f t="shared" si="41"/>
        <v>-2.3411331392643646</v>
      </c>
      <c r="U99" s="247" t="str">
        <f>VLOOKUP(D99:D252,پیوست1!$E$5:G258,3,0)</f>
        <v>مختلط</v>
      </c>
    </row>
    <row r="100" spans="1:22" x14ac:dyDescent="0.55000000000000004">
      <c r="A100" s="322">
        <v>10615</v>
      </c>
      <c r="B100" s="204">
        <v>65</v>
      </c>
      <c r="C100" s="194">
        <v>96</v>
      </c>
      <c r="D100" s="168" t="s">
        <v>30</v>
      </c>
      <c r="E100" s="353">
        <v>482219.03378</v>
      </c>
      <c r="F100" s="354">
        <v>50.344447964214631</v>
      </c>
      <c r="G100" s="354">
        <v>33.177667011806911</v>
      </c>
      <c r="H100" s="354">
        <v>10.959237226254535</v>
      </c>
      <c r="I100" s="354">
        <v>1.0313649140816311E-2</v>
      </c>
      <c r="J100" s="354">
        <v>5.5083341485831046</v>
      </c>
      <c r="K100" s="193">
        <f t="shared" si="33"/>
        <v>1.8386023204800932</v>
      </c>
      <c r="L100" s="193">
        <f t="shared" si="34"/>
        <v>1.2116636098459925</v>
      </c>
      <c r="M100" s="193">
        <f t="shared" si="35"/>
        <v>0.40023636785541905</v>
      </c>
      <c r="N100" s="193">
        <f t="shared" si="36"/>
        <v>3.7665919500003809E-4</v>
      </c>
      <c r="O100" s="193">
        <f t="shared" si="37"/>
        <v>0.20116688844743053</v>
      </c>
      <c r="P100" s="218">
        <f t="shared" si="38"/>
        <v>99.999999999999986</v>
      </c>
      <c r="Q100" s="251">
        <f>VLOOKUP(B:B,'پیوست 4'!$C$14:$J$171,8,0)</f>
        <v>225853.986913</v>
      </c>
      <c r="R100" s="1">
        <f t="shared" si="39"/>
        <v>0.46836389916545695</v>
      </c>
      <c r="S100" s="247">
        <f t="shared" si="40"/>
        <v>46.836389916545698</v>
      </c>
      <c r="T100" s="247">
        <f t="shared" si="41"/>
        <v>-3.508058047668932</v>
      </c>
      <c r="U100" s="247" t="str">
        <f>VLOOKUP(D100:D254,پیوست1!$E$5:G253,3,0)</f>
        <v>مختلط</v>
      </c>
    </row>
    <row r="101" spans="1:22" x14ac:dyDescent="0.55000000000000004">
      <c r="A101" s="322">
        <v>10767</v>
      </c>
      <c r="B101" s="204">
        <v>32</v>
      </c>
      <c r="C101" s="192">
        <v>97</v>
      </c>
      <c r="D101" s="91" t="s">
        <v>495</v>
      </c>
      <c r="E101" s="355">
        <v>225557.50727999999</v>
      </c>
      <c r="F101" s="356">
        <v>50.323598223465794</v>
      </c>
      <c r="G101" s="356">
        <v>36.357103121747166</v>
      </c>
      <c r="H101" s="356">
        <v>6.2334701384689106</v>
      </c>
      <c r="I101" s="356">
        <v>4.9245626097964568E-2</v>
      </c>
      <c r="J101" s="356">
        <v>7.0365828902201688</v>
      </c>
      <c r="K101" s="193">
        <f t="shared" si="33"/>
        <v>0.85964837193854637</v>
      </c>
      <c r="L101" s="193">
        <f t="shared" si="34"/>
        <v>0.62106696679805307</v>
      </c>
      <c r="M101" s="193">
        <f t="shared" si="35"/>
        <v>0.10648269689037544</v>
      </c>
      <c r="N101" s="193">
        <f t="shared" si="36"/>
        <v>8.4123400938507231E-4</v>
      </c>
      <c r="O101" s="193">
        <f t="shared" si="37"/>
        <v>0.12020179874116729</v>
      </c>
      <c r="P101" s="218">
        <f t="shared" si="38"/>
        <v>100.00000000000001</v>
      </c>
      <c r="Q101" s="251">
        <f>VLOOKUP(B:B,'پیوست 4'!$C$14:$J$171,8,0)</f>
        <v>105131.30063</v>
      </c>
      <c r="R101" s="1">
        <f t="shared" si="39"/>
        <v>0.46609532929220265</v>
      </c>
      <c r="S101" s="247">
        <f t="shared" si="40"/>
        <v>46.609532929220265</v>
      </c>
      <c r="T101" s="266">
        <f t="shared" si="41"/>
        <v>-3.714065294245529</v>
      </c>
      <c r="U101" s="247" t="str">
        <f>VLOOKUP(D101:D254,پیوست1!$E$5:G249,3,0)</f>
        <v>مختلط</v>
      </c>
    </row>
    <row r="102" spans="1:22" x14ac:dyDescent="0.55000000000000004">
      <c r="A102" s="322">
        <v>10762</v>
      </c>
      <c r="B102" s="204">
        <v>10</v>
      </c>
      <c r="C102" s="194">
        <v>98</v>
      </c>
      <c r="D102" s="168" t="s">
        <v>494</v>
      </c>
      <c r="E102" s="353">
        <v>1668410.686884</v>
      </c>
      <c r="F102" s="354">
        <v>44.559428338356334</v>
      </c>
      <c r="G102" s="354">
        <v>31.060028904414505</v>
      </c>
      <c r="H102" s="354">
        <v>16.011390402944091</v>
      </c>
      <c r="I102" s="354">
        <v>6.0723286487421348E-3</v>
      </c>
      <c r="J102" s="354">
        <v>8.3630800256363322</v>
      </c>
      <c r="K102" s="193">
        <f t="shared" si="33"/>
        <v>5.6303377237201007</v>
      </c>
      <c r="L102" s="193">
        <f t="shared" si="34"/>
        <v>3.9246116694416382</v>
      </c>
      <c r="M102" s="193">
        <f t="shared" si="35"/>
        <v>2.023130429555045</v>
      </c>
      <c r="N102" s="193">
        <f t="shared" si="36"/>
        <v>7.6727333219419583E-4</v>
      </c>
      <c r="O102" s="193">
        <f t="shared" si="37"/>
        <v>1.0567228241188698</v>
      </c>
      <c r="P102" s="218">
        <f t="shared" si="38"/>
        <v>100</v>
      </c>
      <c r="Q102" s="251">
        <f>VLOOKUP(B:B,'پیوست 4'!$C$14:$J$171,8,0)</f>
        <v>686113.48146100005</v>
      </c>
      <c r="R102" s="1">
        <f t="shared" si="39"/>
        <v>0.41123776469114864</v>
      </c>
      <c r="S102" s="247">
        <f t="shared" si="40"/>
        <v>41.123776469114866</v>
      </c>
      <c r="T102" s="266">
        <f t="shared" si="41"/>
        <v>-3.4356518692414681</v>
      </c>
      <c r="U102" s="247" t="str">
        <f>VLOOKUP(D102:D256,پیوست1!$E$5:G261,3,0)</f>
        <v>مختلط</v>
      </c>
    </row>
    <row r="103" spans="1:22" x14ac:dyDescent="0.55000000000000004">
      <c r="A103" s="322">
        <v>10885</v>
      </c>
      <c r="B103" s="204">
        <v>17</v>
      </c>
      <c r="C103" s="192">
        <v>99</v>
      </c>
      <c r="D103" s="91" t="s">
        <v>497</v>
      </c>
      <c r="E103" s="355">
        <v>3213924.8936910001</v>
      </c>
      <c r="F103" s="356">
        <v>37.603128571021351</v>
      </c>
      <c r="G103" s="356">
        <v>27.033461113435731</v>
      </c>
      <c r="H103" s="356">
        <v>19.675416677406442</v>
      </c>
      <c r="I103" s="356">
        <v>1.3295065935659666E-3</v>
      </c>
      <c r="J103" s="356">
        <v>15.68666413154291</v>
      </c>
      <c r="K103" s="193">
        <f t="shared" si="33"/>
        <v>9.1527494791846049</v>
      </c>
      <c r="L103" s="193">
        <f t="shared" si="34"/>
        <v>6.5800508236763351</v>
      </c>
      <c r="M103" s="193">
        <f t="shared" si="35"/>
        <v>4.7890738507766821</v>
      </c>
      <c r="N103" s="193">
        <f t="shared" si="36"/>
        <v>3.23607137072395E-4</v>
      </c>
      <c r="O103" s="193">
        <f t="shared" si="37"/>
        <v>3.8181957836021483</v>
      </c>
      <c r="P103" s="218">
        <f t="shared" si="38"/>
        <v>100</v>
      </c>
      <c r="Q103" s="251">
        <f>VLOOKUP(B:B,'پیوست 4'!$C$14:$J$171,8,0)</f>
        <v>2194292.3431460001</v>
      </c>
      <c r="R103" s="1">
        <f t="shared" si="39"/>
        <v>0.68274537076253417</v>
      </c>
      <c r="S103" s="247">
        <f t="shared" si="40"/>
        <v>68.274537076253409</v>
      </c>
      <c r="T103" s="247">
        <f t="shared" si="41"/>
        <v>30.671408505232058</v>
      </c>
      <c r="U103" s="247" t="str">
        <f>VLOOKUP(D103:D257,پیوست1!$E$5:G266,3,0)</f>
        <v>مختلط</v>
      </c>
    </row>
    <row r="104" spans="1:22" x14ac:dyDescent="0.55000000000000004">
      <c r="A104" s="322">
        <v>10980</v>
      </c>
      <c r="B104" s="204">
        <v>112</v>
      </c>
      <c r="C104" s="194">
        <v>100</v>
      </c>
      <c r="D104" s="168" t="s">
        <v>500</v>
      </c>
      <c r="E104" s="353">
        <v>0</v>
      </c>
      <c r="F104" s="354">
        <v>5</v>
      </c>
      <c r="G104" s="354">
        <v>0</v>
      </c>
      <c r="H104" s="354">
        <v>93</v>
      </c>
      <c r="I104" s="354">
        <v>0</v>
      </c>
      <c r="J104" s="354">
        <v>2</v>
      </c>
      <c r="K104" s="193">
        <f t="shared" si="33"/>
        <v>0</v>
      </c>
      <c r="L104" s="193">
        <f t="shared" si="34"/>
        <v>0</v>
      </c>
      <c r="M104" s="193">
        <f t="shared" si="35"/>
        <v>0</v>
      </c>
      <c r="N104" s="193">
        <f t="shared" si="36"/>
        <v>0</v>
      </c>
      <c r="O104" s="193">
        <f t="shared" si="37"/>
        <v>0</v>
      </c>
      <c r="P104" s="218">
        <f t="shared" si="38"/>
        <v>100</v>
      </c>
      <c r="Q104" s="251">
        <f>VLOOKUP(B:B,'پیوست 4'!$C$14:$J$171,8,0)</f>
        <v>0</v>
      </c>
      <c r="R104" s="1" t="e">
        <f t="shared" si="39"/>
        <v>#DIV/0!</v>
      </c>
      <c r="S104" s="247" t="e">
        <f t="shared" si="40"/>
        <v>#DIV/0!</v>
      </c>
      <c r="T104" s="266" t="e">
        <f t="shared" si="41"/>
        <v>#DIV/0!</v>
      </c>
      <c r="U104" s="247" t="str">
        <f>VLOOKUP(D104:D258,پیوست1!$E$5:G269,3,0)</f>
        <v>مختلط</v>
      </c>
    </row>
    <row r="105" spans="1:22" x14ac:dyDescent="0.55000000000000004">
      <c r="A105" s="322" t="e">
        <v>#N/A</v>
      </c>
      <c r="B105" s="205"/>
      <c r="C105" s="131"/>
      <c r="D105" s="95" t="s">
        <v>407</v>
      </c>
      <c r="E105" s="211">
        <f>SUM(E85:E104)</f>
        <v>13204079.415689999</v>
      </c>
      <c r="F105" s="211">
        <f t="shared" ref="F105:J105" si="42">SUM(F85:F104)</f>
        <v>1066.9211768275402</v>
      </c>
      <c r="G105" s="211">
        <f t="shared" si="42"/>
        <v>562.64146658273</v>
      </c>
      <c r="H105" s="211">
        <f t="shared" si="42"/>
        <v>287.32331124634078</v>
      </c>
      <c r="I105" s="211">
        <f t="shared" si="42"/>
        <v>9.8763765466511746</v>
      </c>
      <c r="J105" s="211">
        <f t="shared" si="42"/>
        <v>73.237668796737992</v>
      </c>
      <c r="K105" s="202">
        <f>SUM(K85:K104)</f>
        <v>49.530863974517573</v>
      </c>
      <c r="L105" s="202">
        <f t="shared" ref="L105:O105" si="43">SUM(L85:L104)</f>
        <v>29.202948413126258</v>
      </c>
      <c r="M105" s="202">
        <f t="shared" si="43"/>
        <v>13.938225234602864</v>
      </c>
      <c r="N105" s="202">
        <f t="shared" si="43"/>
        <v>0.29415305327447766</v>
      </c>
      <c r="O105" s="202">
        <f t="shared" si="43"/>
        <v>7.0338093244788435</v>
      </c>
      <c r="P105" s="201">
        <f>K105+L105+M105+N105+O105</f>
        <v>100.00000000000001</v>
      </c>
      <c r="Q105" s="251" t="e">
        <f>VLOOKUP(B:B,'پیوست 4'!$C$14:$J$171,8,0)</f>
        <v>#N/A</v>
      </c>
      <c r="R105" s="1" t="e">
        <f t="shared" ref="R105" si="44">Q105/E105</f>
        <v>#N/A</v>
      </c>
      <c r="S105" s="247" t="e">
        <f t="shared" ref="S105" si="45">R105*100</f>
        <v>#N/A</v>
      </c>
      <c r="T105" s="266" t="e">
        <f t="shared" ref="T105" si="46">S105-F105</f>
        <v>#N/A</v>
      </c>
      <c r="U105" s="247" t="e">
        <f>VLOOKUP(D105:D269,پیوست1!$E$5:G270,3,0)</f>
        <v>#N/A</v>
      </c>
      <c r="V105" s="323">
        <f>100-P105</f>
        <v>0</v>
      </c>
    </row>
    <row r="106" spans="1:22" x14ac:dyDescent="0.55000000000000004">
      <c r="A106" s="322">
        <v>11649</v>
      </c>
      <c r="B106" s="204">
        <v>275</v>
      </c>
      <c r="C106" s="192">
        <v>101</v>
      </c>
      <c r="D106" s="91" t="s">
        <v>578</v>
      </c>
      <c r="E106" s="355">
        <v>359680.75538599998</v>
      </c>
      <c r="F106" s="356">
        <v>99.584035465473931</v>
      </c>
      <c r="G106" s="356">
        <v>0</v>
      </c>
      <c r="H106" s="356">
        <v>4.7163327546830433E-2</v>
      </c>
      <c r="I106" s="356">
        <v>0</v>
      </c>
      <c r="J106" s="356">
        <v>0.36880120697923136</v>
      </c>
      <c r="K106" s="193">
        <f t="shared" ref="K106:K137" si="47">E106/$E$172*F106</f>
        <v>0.34852577775429855</v>
      </c>
      <c r="L106" s="193">
        <f t="shared" ref="L106:L137" si="48">E106/$E$172*G106</f>
        <v>0</v>
      </c>
      <c r="M106" s="193">
        <f t="shared" ref="M106:M137" si="49">E106/$E$172*H106</f>
        <v>1.650629575102807E-4</v>
      </c>
      <c r="N106" s="193">
        <f t="shared" ref="N106:N137" si="50">E106/$E$172*I106</f>
        <v>0</v>
      </c>
      <c r="O106" s="193">
        <f t="shared" ref="O106:O137" si="51">E106/$E$172*J106</f>
        <v>1.2907362801512969E-3</v>
      </c>
      <c r="P106" s="218">
        <f t="shared" ref="P106:P137" si="52">SUM(F106:J106)</f>
        <v>99.999999999999986</v>
      </c>
      <c r="Q106" s="251">
        <f>VLOOKUP(B:B,'پیوست 4'!$C$14:$J$171,8,0)</f>
        <v>352080.34019000002</v>
      </c>
      <c r="R106" s="1">
        <f t="shared" ref="R106:R137" si="53">Q106/E106</f>
        <v>0.97886899679177053</v>
      </c>
      <c r="S106" s="247">
        <f t="shared" ref="S106:S137" si="54">R106*100</f>
        <v>97.886899679177048</v>
      </c>
      <c r="T106" s="247">
        <f t="shared" ref="T106:T137" si="55">S106-F106</f>
        <v>-1.697135786296883</v>
      </c>
      <c r="U106" s="247" t="str">
        <f>VLOOKUP(D106:D260,پیوست1!$E$5:G333,3,0)</f>
        <v>در سهام و قابل معامله</v>
      </c>
    </row>
    <row r="107" spans="1:22" x14ac:dyDescent="0.55000000000000004">
      <c r="A107" s="322">
        <v>11470</v>
      </c>
      <c r="B107" s="204">
        <v>240</v>
      </c>
      <c r="C107" s="194">
        <v>102</v>
      </c>
      <c r="D107" s="168" t="s">
        <v>574</v>
      </c>
      <c r="E107" s="353">
        <v>313550.77220100001</v>
      </c>
      <c r="F107" s="354">
        <v>99.550638409284332</v>
      </c>
      <c r="G107" s="354">
        <v>0</v>
      </c>
      <c r="H107" s="354">
        <v>0.17164576491030351</v>
      </c>
      <c r="I107" s="354">
        <v>9.2784231566590877E-3</v>
      </c>
      <c r="J107" s="354">
        <v>0.26843740264870408</v>
      </c>
      <c r="K107" s="193">
        <f t="shared" si="47"/>
        <v>0.30372455625022987</v>
      </c>
      <c r="L107" s="193">
        <f t="shared" si="48"/>
        <v>0</v>
      </c>
      <c r="M107" s="193">
        <f t="shared" si="49"/>
        <v>5.2368357061938393E-4</v>
      </c>
      <c r="N107" s="193">
        <f t="shared" si="50"/>
        <v>2.8308055086217479E-5</v>
      </c>
      <c r="O107" s="193">
        <f t="shared" si="51"/>
        <v>8.1899053891791162E-4</v>
      </c>
      <c r="P107" s="218">
        <f t="shared" si="52"/>
        <v>100</v>
      </c>
      <c r="Q107" s="251">
        <f>VLOOKUP(B:B,'پیوست 4'!$C$14:$J$171,8,0)</f>
        <v>313134.32297699997</v>
      </c>
      <c r="R107" s="1">
        <f t="shared" si="53"/>
        <v>0.99867182842167235</v>
      </c>
      <c r="S107" s="247">
        <f t="shared" si="54"/>
        <v>99.867182842167239</v>
      </c>
      <c r="T107" s="247">
        <f t="shared" si="55"/>
        <v>0.31654443288290679</v>
      </c>
      <c r="U107" s="247" t="str">
        <f>VLOOKUP(D107:D262,پیوست1!$E$5:G334,3,0)</f>
        <v>در سهام</v>
      </c>
    </row>
    <row r="108" spans="1:22" x14ac:dyDescent="0.55000000000000004">
      <c r="A108" s="322">
        <v>11312</v>
      </c>
      <c r="B108" s="204">
        <v>184</v>
      </c>
      <c r="C108" s="192">
        <v>103</v>
      </c>
      <c r="D108" s="91" t="s">
        <v>566</v>
      </c>
      <c r="E108" s="355">
        <v>852192.20675000001</v>
      </c>
      <c r="F108" s="356">
        <v>99.473141334210169</v>
      </c>
      <c r="G108" s="356">
        <v>0</v>
      </c>
      <c r="H108" s="356">
        <v>0.13528602739674633</v>
      </c>
      <c r="I108" s="356">
        <v>6.8157363570235582E-5</v>
      </c>
      <c r="J108" s="356">
        <v>0.39150448102951851</v>
      </c>
      <c r="K108" s="193">
        <f t="shared" si="47"/>
        <v>0.82484315249252671</v>
      </c>
      <c r="L108" s="193">
        <f t="shared" si="48"/>
        <v>0</v>
      </c>
      <c r="M108" s="193">
        <f t="shared" si="49"/>
        <v>1.1218078752655754E-3</v>
      </c>
      <c r="N108" s="193">
        <f t="shared" si="50"/>
        <v>5.6516898811878468E-7</v>
      </c>
      <c r="O108" s="193">
        <f t="shared" si="51"/>
        <v>3.2464018529620789E-3</v>
      </c>
      <c r="P108" s="218">
        <f t="shared" si="52"/>
        <v>100</v>
      </c>
      <c r="Q108" s="251">
        <f>VLOOKUP(B:B,'پیوست 4'!$C$14:$J$171,8,0)</f>
        <v>758920.69153299998</v>
      </c>
      <c r="R108" s="1">
        <f t="shared" si="53"/>
        <v>0.89055108169469299</v>
      </c>
      <c r="S108" s="247">
        <f t="shared" si="54"/>
        <v>89.055108169469293</v>
      </c>
      <c r="T108" s="247">
        <f t="shared" si="55"/>
        <v>-10.418033164740876</v>
      </c>
      <c r="U108" s="247" t="str">
        <f>VLOOKUP(D108:D262,پیوست1!$E$5:G309,3,0)</f>
        <v>شاخصی و قابل معامله</v>
      </c>
    </row>
    <row r="109" spans="1:22" x14ac:dyDescent="0.55000000000000004">
      <c r="A109" s="322">
        <v>11309</v>
      </c>
      <c r="B109" s="204">
        <v>185</v>
      </c>
      <c r="C109" s="194">
        <v>104</v>
      </c>
      <c r="D109" s="168" t="s">
        <v>567</v>
      </c>
      <c r="E109" s="353">
        <v>544376.956809</v>
      </c>
      <c r="F109" s="354">
        <v>99.368874475246315</v>
      </c>
      <c r="G109" s="354">
        <v>0</v>
      </c>
      <c r="H109" s="354">
        <v>0.44013593713066429</v>
      </c>
      <c r="I109" s="354">
        <v>4.9529941998064485E-5</v>
      </c>
      <c r="J109" s="354">
        <v>0.19094005768101893</v>
      </c>
      <c r="K109" s="193">
        <f t="shared" si="47"/>
        <v>0.52635419218088231</v>
      </c>
      <c r="L109" s="193">
        <f t="shared" si="48"/>
        <v>0</v>
      </c>
      <c r="M109" s="193">
        <f t="shared" si="49"/>
        <v>2.3313879407570108E-3</v>
      </c>
      <c r="N109" s="193">
        <f t="shared" si="50"/>
        <v>2.6235873906020271E-7</v>
      </c>
      <c r="O109" s="193">
        <f t="shared" si="51"/>
        <v>1.0114042284005116E-3</v>
      </c>
      <c r="P109" s="218">
        <f t="shared" si="52"/>
        <v>100</v>
      </c>
      <c r="Q109" s="251">
        <f>VLOOKUP(B:B,'پیوست 4'!$C$14:$J$171,8,0)</f>
        <v>442602.28500700003</v>
      </c>
      <c r="R109" s="1">
        <f t="shared" si="53"/>
        <v>0.81304375483015057</v>
      </c>
      <c r="S109" s="247">
        <f t="shared" si="54"/>
        <v>81.30437548301505</v>
      </c>
      <c r="T109" s="247">
        <f t="shared" si="55"/>
        <v>-18.064498992231265</v>
      </c>
      <c r="U109" s="247" t="str">
        <f>VLOOKUP(D109:D264,پیوست1!$E$5:G326,3,0)</f>
        <v>در سهام</v>
      </c>
    </row>
    <row r="110" spans="1:22" x14ac:dyDescent="0.55000000000000004">
      <c r="A110" s="322">
        <v>11233</v>
      </c>
      <c r="B110" s="204">
        <v>264</v>
      </c>
      <c r="C110" s="192">
        <v>105</v>
      </c>
      <c r="D110" s="91" t="s">
        <v>577</v>
      </c>
      <c r="E110" s="355">
        <v>983005.47756999999</v>
      </c>
      <c r="F110" s="356">
        <v>99.322933919462898</v>
      </c>
      <c r="G110" s="356">
        <v>0.22833338919531357</v>
      </c>
      <c r="H110" s="356">
        <v>7.1812201590800512E-2</v>
      </c>
      <c r="I110" s="356">
        <v>0</v>
      </c>
      <c r="J110" s="356">
        <v>0.37692048975098841</v>
      </c>
      <c r="K110" s="193">
        <f t="shared" si="47"/>
        <v>0.95002155633995233</v>
      </c>
      <c r="L110" s="193">
        <f t="shared" si="48"/>
        <v>2.1840035650135059E-3</v>
      </c>
      <c r="M110" s="193">
        <f t="shared" si="49"/>
        <v>6.8688204050446381E-4</v>
      </c>
      <c r="N110" s="193">
        <f t="shared" si="50"/>
        <v>0</v>
      </c>
      <c r="O110" s="193">
        <f t="shared" si="51"/>
        <v>3.6052357311555684E-3</v>
      </c>
      <c r="P110" s="218">
        <f t="shared" si="52"/>
        <v>100</v>
      </c>
      <c r="Q110" s="251">
        <f>VLOOKUP(B:B,'پیوست 4'!$C$14:$J$171,8,0)</f>
        <v>734135.84657499997</v>
      </c>
      <c r="R110" s="1">
        <f t="shared" si="53"/>
        <v>0.74682782886397703</v>
      </c>
      <c r="S110" s="247">
        <f t="shared" si="54"/>
        <v>74.682782886397703</v>
      </c>
      <c r="T110" s="266">
        <f t="shared" si="55"/>
        <v>-24.640151033065194</v>
      </c>
      <c r="U110" s="247" t="str">
        <f>VLOOKUP(D110:D266,پیوست1!$E$5:G311,3,0)</f>
        <v>در سهام و قابل معامله</v>
      </c>
    </row>
    <row r="111" spans="1:22" x14ac:dyDescent="0.55000000000000004">
      <c r="A111" s="322">
        <v>11308</v>
      </c>
      <c r="B111" s="204">
        <v>181</v>
      </c>
      <c r="C111" s="194">
        <v>106</v>
      </c>
      <c r="D111" s="168" t="s">
        <v>564</v>
      </c>
      <c r="E111" s="353">
        <v>654149.62031599996</v>
      </c>
      <c r="F111" s="354">
        <v>99.092831442842623</v>
      </c>
      <c r="G111" s="354">
        <v>0</v>
      </c>
      <c r="H111" s="354">
        <v>0.47028960965665173</v>
      </c>
      <c r="I111" s="354">
        <v>8.3889338782086736E-3</v>
      </c>
      <c r="J111" s="354">
        <v>0.42849001362251649</v>
      </c>
      <c r="K111" s="193">
        <f t="shared" si="47"/>
        <v>0.63073555576992724</v>
      </c>
      <c r="L111" s="193">
        <f t="shared" si="48"/>
        <v>0</v>
      </c>
      <c r="M111" s="193">
        <f t="shared" si="49"/>
        <v>2.9934393235166307E-3</v>
      </c>
      <c r="N111" s="193">
        <f t="shared" si="50"/>
        <v>5.339638392552256E-5</v>
      </c>
      <c r="O111" s="193">
        <f t="shared" si="51"/>
        <v>2.7273808099827234E-3</v>
      </c>
      <c r="P111" s="218">
        <f t="shared" si="52"/>
        <v>100</v>
      </c>
      <c r="Q111" s="251">
        <f>VLOOKUP(B:B,'پیوست 4'!$C$14:$J$171,8,0)</f>
        <v>590616.35770099994</v>
      </c>
      <c r="R111" s="1">
        <f t="shared" si="53"/>
        <v>0.90287655814229628</v>
      </c>
      <c r="S111" s="247">
        <f t="shared" si="54"/>
        <v>90.287655814229623</v>
      </c>
      <c r="T111" s="266">
        <f t="shared" si="55"/>
        <v>-8.8051756286130001</v>
      </c>
      <c r="U111" s="247" t="str">
        <f>VLOOKUP(D111:D265,پیوست1!$E$5:G283,3,0)</f>
        <v>شاخصی و قابل معامله</v>
      </c>
    </row>
    <row r="112" spans="1:22" x14ac:dyDescent="0.55000000000000004">
      <c r="A112" s="322">
        <v>10753</v>
      </c>
      <c r="B112" s="204">
        <v>60</v>
      </c>
      <c r="C112" s="192">
        <v>107</v>
      </c>
      <c r="D112" s="91" t="s">
        <v>522</v>
      </c>
      <c r="E112" s="355">
        <v>436671.95871600002</v>
      </c>
      <c r="F112" s="356">
        <v>98.933529841539382</v>
      </c>
      <c r="G112" s="356">
        <v>0</v>
      </c>
      <c r="H112" s="356">
        <v>0.33272590684194281</v>
      </c>
      <c r="I112" s="356">
        <v>7.368698897373943E-6</v>
      </c>
      <c r="J112" s="356">
        <v>0.73373688291978123</v>
      </c>
      <c r="K112" s="193">
        <f t="shared" si="47"/>
        <v>0.42036523396231323</v>
      </c>
      <c r="L112" s="193">
        <f t="shared" si="48"/>
        <v>0</v>
      </c>
      <c r="M112" s="193">
        <f t="shared" si="49"/>
        <v>1.4137411643854053E-3</v>
      </c>
      <c r="N112" s="193">
        <f t="shared" si="50"/>
        <v>3.1309353269348989E-8</v>
      </c>
      <c r="O112" s="193">
        <f t="shared" si="51"/>
        <v>3.1176232865578815E-3</v>
      </c>
      <c r="P112" s="218">
        <f t="shared" si="52"/>
        <v>100.00000000000001</v>
      </c>
      <c r="Q112" s="251">
        <f>VLOOKUP(B:B,'پیوست 4'!$C$14:$J$171,8,0)</f>
        <v>375933.237892</v>
      </c>
      <c r="R112" s="1">
        <f t="shared" si="53"/>
        <v>0.86090537848457793</v>
      </c>
      <c r="S112" s="247">
        <f t="shared" si="54"/>
        <v>86.090537848457799</v>
      </c>
      <c r="T112" s="247">
        <f t="shared" si="55"/>
        <v>-12.842991993081583</v>
      </c>
      <c r="U112" s="247" t="str">
        <f>VLOOKUP(D112:D267,پیوست1!$E$5:G303,3,0)</f>
        <v>در سهام</v>
      </c>
    </row>
    <row r="113" spans="1:22" x14ac:dyDescent="0.55000000000000004">
      <c r="A113" s="322">
        <v>10706</v>
      </c>
      <c r="B113" s="204">
        <v>27</v>
      </c>
      <c r="C113" s="194">
        <v>108</v>
      </c>
      <c r="D113" s="168" t="s">
        <v>519</v>
      </c>
      <c r="E113" s="353">
        <v>8127050.134451</v>
      </c>
      <c r="F113" s="354">
        <v>98.774439916433835</v>
      </c>
      <c r="G113" s="354">
        <v>0</v>
      </c>
      <c r="H113" s="354">
        <v>1.0299287510765016</v>
      </c>
      <c r="I113" s="354">
        <v>2.4209635598819508E-4</v>
      </c>
      <c r="J113" s="354">
        <v>0.19538923613367848</v>
      </c>
      <c r="K113" s="193">
        <f t="shared" si="47"/>
        <v>7.810979476653932</v>
      </c>
      <c r="L113" s="193">
        <f t="shared" si="48"/>
        <v>0</v>
      </c>
      <c r="M113" s="193">
        <f t="shared" si="49"/>
        <v>8.1445689227703788E-2</v>
      </c>
      <c r="N113" s="193">
        <f t="shared" si="50"/>
        <v>1.9144726809854324E-5</v>
      </c>
      <c r="O113" s="193">
        <f t="shared" si="51"/>
        <v>1.5451176586680188E-2</v>
      </c>
      <c r="P113" s="218">
        <f t="shared" si="52"/>
        <v>100</v>
      </c>
      <c r="Q113" s="251">
        <f>VLOOKUP(B:B,'پیوست 4'!$C$14:$J$171,8,0)</f>
        <v>7829573.9059290001</v>
      </c>
      <c r="R113" s="1">
        <f t="shared" si="53"/>
        <v>0.96339677698541781</v>
      </c>
      <c r="S113" s="247">
        <f t="shared" si="54"/>
        <v>96.339677698541777</v>
      </c>
      <c r="T113" s="247">
        <f t="shared" si="55"/>
        <v>-2.4347622178920574</v>
      </c>
      <c r="U113" s="247" t="str">
        <f>VLOOKUP(D113:D267,پیوست1!$E$5:G305,3,0)</f>
        <v>در سهام</v>
      </c>
    </row>
    <row r="114" spans="1:22" x14ac:dyDescent="0.55000000000000004">
      <c r="A114" s="322">
        <v>10835</v>
      </c>
      <c r="B114" s="204">
        <v>18</v>
      </c>
      <c r="C114" s="192">
        <v>109</v>
      </c>
      <c r="D114" s="91" t="s">
        <v>532</v>
      </c>
      <c r="E114" s="355">
        <v>420798.53274699999</v>
      </c>
      <c r="F114" s="356">
        <v>98.581080326141489</v>
      </c>
      <c r="G114" s="356">
        <v>0</v>
      </c>
      <c r="H114" s="356">
        <v>0.1151805560657468</v>
      </c>
      <c r="I114" s="356">
        <v>4.7212683897956114E-3</v>
      </c>
      <c r="J114" s="356">
        <v>1.2990178494029647</v>
      </c>
      <c r="K114" s="193">
        <f t="shared" si="47"/>
        <v>0.40364146344694951</v>
      </c>
      <c r="L114" s="193">
        <f t="shared" si="48"/>
        <v>0</v>
      </c>
      <c r="M114" s="193">
        <f t="shared" si="49"/>
        <v>4.7160822398375476E-4</v>
      </c>
      <c r="N114" s="193">
        <f t="shared" si="50"/>
        <v>1.9331292331938209E-5</v>
      </c>
      <c r="O114" s="193">
        <f t="shared" si="51"/>
        <v>5.3188447929564762E-3</v>
      </c>
      <c r="P114" s="218">
        <f t="shared" si="52"/>
        <v>100</v>
      </c>
      <c r="Q114" s="251">
        <f>VLOOKUP(B:B,'پیوست 4'!$C$14:$J$171,8,0)</f>
        <v>407898.19902200002</v>
      </c>
      <c r="R114" s="1">
        <f t="shared" si="53"/>
        <v>0.96934320649650141</v>
      </c>
      <c r="S114" s="247">
        <f t="shared" si="54"/>
        <v>96.934320649650147</v>
      </c>
      <c r="T114" s="247">
        <f t="shared" si="55"/>
        <v>-1.6467596764913424</v>
      </c>
      <c r="U114" s="247" t="str">
        <f>VLOOKUP(D114:D268,پیوست1!$E$5:G272,3,0)</f>
        <v>در سهام</v>
      </c>
    </row>
    <row r="115" spans="1:22" x14ac:dyDescent="0.55000000000000004">
      <c r="A115" s="322">
        <v>10719</v>
      </c>
      <c r="B115" s="204">
        <v>22</v>
      </c>
      <c r="C115" s="194">
        <v>110</v>
      </c>
      <c r="D115" s="168" t="s">
        <v>520</v>
      </c>
      <c r="E115" s="353">
        <v>7637573.8909750003</v>
      </c>
      <c r="F115" s="354">
        <v>98.523173407573978</v>
      </c>
      <c r="G115" s="354">
        <v>0</v>
      </c>
      <c r="H115" s="354">
        <v>0</v>
      </c>
      <c r="I115" s="354">
        <v>1.3381923896913872</v>
      </c>
      <c r="J115" s="354">
        <v>0.13863420273464577</v>
      </c>
      <c r="K115" s="193">
        <f t="shared" si="47"/>
        <v>7.3218663788284317</v>
      </c>
      <c r="L115" s="193">
        <f t="shared" si="48"/>
        <v>0</v>
      </c>
      <c r="M115" s="193">
        <f t="shared" si="49"/>
        <v>0</v>
      </c>
      <c r="N115" s="193">
        <f t="shared" si="50"/>
        <v>9.9449353158291745E-2</v>
      </c>
      <c r="O115" s="193">
        <f t="shared" si="51"/>
        <v>1.0302765053652388E-2</v>
      </c>
      <c r="P115" s="218">
        <f t="shared" si="52"/>
        <v>100.00000000000001</v>
      </c>
      <c r="Q115" s="251">
        <f>VLOOKUP(B:B,'پیوست 4'!$C$14:$J$171,8,0)</f>
        <v>7429640.3988730004</v>
      </c>
      <c r="R115" s="1">
        <f t="shared" si="53"/>
        <v>0.9727749289145724</v>
      </c>
      <c r="S115" s="247">
        <f t="shared" si="54"/>
        <v>97.277492891457243</v>
      </c>
      <c r="T115" s="266">
        <f t="shared" si="55"/>
        <v>-1.2456805161167352</v>
      </c>
      <c r="U115" s="247" t="str">
        <f>VLOOKUP(D115:D269,پیوست1!$E$5:G275,3,0)</f>
        <v>در سهام</v>
      </c>
    </row>
    <row r="116" spans="1:22" x14ac:dyDescent="0.55000000000000004">
      <c r="A116" s="322">
        <v>11186</v>
      </c>
      <c r="B116" s="204">
        <v>142</v>
      </c>
      <c r="C116" s="192">
        <v>111</v>
      </c>
      <c r="D116" s="91" t="s">
        <v>550</v>
      </c>
      <c r="E116" s="355">
        <v>464832</v>
      </c>
      <c r="F116" s="356">
        <v>98.432106091322936</v>
      </c>
      <c r="G116" s="356">
        <v>0</v>
      </c>
      <c r="H116" s="356">
        <v>0</v>
      </c>
      <c r="I116" s="356">
        <v>0.66085181102642021</v>
      </c>
      <c r="J116" s="356">
        <v>0.90704209765064281</v>
      </c>
      <c r="K116" s="193">
        <f t="shared" si="47"/>
        <v>0.44520576331070072</v>
      </c>
      <c r="L116" s="193">
        <f t="shared" si="48"/>
        <v>0</v>
      </c>
      <c r="M116" s="193">
        <f t="shared" si="49"/>
        <v>0</v>
      </c>
      <c r="N116" s="193">
        <f t="shared" si="50"/>
        <v>2.9890149326918876E-3</v>
      </c>
      <c r="O116" s="193">
        <f t="shared" si="51"/>
        <v>4.1025269647775161E-3</v>
      </c>
      <c r="P116" s="218">
        <f t="shared" si="52"/>
        <v>100</v>
      </c>
      <c r="Q116" s="251">
        <f>VLOOKUP(B:B,'پیوست 4'!$C$14:$J$171,8,0)</f>
        <v>476498.77039399999</v>
      </c>
      <c r="R116" s="1">
        <f t="shared" si="53"/>
        <v>1.0250988967928198</v>
      </c>
      <c r="S116" s="247">
        <f t="shared" si="54"/>
        <v>102.50988967928198</v>
      </c>
      <c r="T116" s="266">
        <f t="shared" si="55"/>
        <v>4.0777835879590469</v>
      </c>
      <c r="U116" s="247" t="str">
        <f>VLOOKUP(D116:D271,پیوست1!$E$5:G317,3,0)</f>
        <v>در سهام</v>
      </c>
    </row>
    <row r="117" spans="1:22" x14ac:dyDescent="0.55000000000000004">
      <c r="A117" s="322">
        <v>10896</v>
      </c>
      <c r="B117" s="204">
        <v>103</v>
      </c>
      <c r="C117" s="194">
        <v>112</v>
      </c>
      <c r="D117" s="168" t="s">
        <v>539</v>
      </c>
      <c r="E117" s="353">
        <v>779952.85832</v>
      </c>
      <c r="F117" s="354">
        <v>98.421982673622026</v>
      </c>
      <c r="G117" s="354">
        <v>0</v>
      </c>
      <c r="H117" s="354">
        <v>1.3428358918089816</v>
      </c>
      <c r="I117" s="354">
        <v>1.2304633736176612E-2</v>
      </c>
      <c r="J117" s="354">
        <v>0.22287680083281186</v>
      </c>
      <c r="K117" s="193">
        <f t="shared" si="47"/>
        <v>0.74694469226684757</v>
      </c>
      <c r="L117" s="193">
        <f t="shared" si="48"/>
        <v>0</v>
      </c>
      <c r="M117" s="193">
        <f t="shared" si="49"/>
        <v>1.0191058081996524E-2</v>
      </c>
      <c r="N117" s="193">
        <f t="shared" si="50"/>
        <v>9.3382399031755617E-5</v>
      </c>
      <c r="O117" s="193">
        <f t="shared" si="51"/>
        <v>1.691457933371844E-3</v>
      </c>
      <c r="P117" s="218">
        <f t="shared" si="52"/>
        <v>100</v>
      </c>
      <c r="Q117" s="251">
        <f>VLOOKUP(B:B,'پیوست 4'!$C$14:$J$171,8,0)</f>
        <v>779682.68631799996</v>
      </c>
      <c r="R117" s="1">
        <f t="shared" si="53"/>
        <v>0.99965360470300479</v>
      </c>
      <c r="S117" s="247">
        <f t="shared" si="54"/>
        <v>99.965360470300482</v>
      </c>
      <c r="T117" s="247">
        <f t="shared" si="55"/>
        <v>1.5433777966784561</v>
      </c>
      <c r="U117" s="247" t="str">
        <f>VLOOKUP(D117:D271,پیوست1!$E$5:G301,3,0)</f>
        <v>در سهام</v>
      </c>
    </row>
    <row r="118" spans="1:22" x14ac:dyDescent="0.55000000000000004">
      <c r="A118" s="322">
        <v>10782</v>
      </c>
      <c r="B118" s="204">
        <v>45</v>
      </c>
      <c r="C118" s="192">
        <v>113</v>
      </c>
      <c r="D118" s="91" t="s">
        <v>523</v>
      </c>
      <c r="E118" s="355">
        <v>460272.94515500002</v>
      </c>
      <c r="F118" s="356">
        <v>98.11848779685107</v>
      </c>
      <c r="G118" s="356">
        <v>0.11201289143879258</v>
      </c>
      <c r="H118" s="356">
        <v>1.627667992715724</v>
      </c>
      <c r="I118" s="356">
        <v>8.1438836637799744E-2</v>
      </c>
      <c r="J118" s="356">
        <v>6.0392482356620043E-2</v>
      </c>
      <c r="K118" s="193">
        <f t="shared" si="47"/>
        <v>0.43943462723377397</v>
      </c>
      <c r="L118" s="193">
        <f t="shared" si="48"/>
        <v>5.0166226875301176E-4</v>
      </c>
      <c r="M118" s="193">
        <f t="shared" si="49"/>
        <v>7.289693244358522E-3</v>
      </c>
      <c r="N118" s="193">
        <f t="shared" si="50"/>
        <v>3.6473294303494412E-4</v>
      </c>
      <c r="O118" s="193">
        <f t="shared" si="51"/>
        <v>2.70474490261715E-4</v>
      </c>
      <c r="P118" s="218">
        <f t="shared" si="52"/>
        <v>100.00000000000001</v>
      </c>
      <c r="Q118" s="251">
        <f>VLOOKUP(B:B,'پیوست 4'!$C$14:$J$171,8,0)</f>
        <v>457828.56069800002</v>
      </c>
      <c r="R118" s="1">
        <f t="shared" si="53"/>
        <v>0.99468927191413159</v>
      </c>
      <c r="S118" s="247">
        <f t="shared" si="54"/>
        <v>99.468927191413158</v>
      </c>
      <c r="T118" s="247">
        <f t="shared" si="55"/>
        <v>1.3504393945620876</v>
      </c>
      <c r="U118" s="247" t="str">
        <f>VLOOKUP(D118:D273,پیوست1!$E$5:G308,3,0)</f>
        <v>در سهام</v>
      </c>
    </row>
    <row r="119" spans="1:22" x14ac:dyDescent="0.55000000000000004">
      <c r="A119" s="322">
        <v>10771</v>
      </c>
      <c r="B119" s="204">
        <v>49</v>
      </c>
      <c r="C119" s="194">
        <v>114</v>
      </c>
      <c r="D119" s="168" t="s">
        <v>525</v>
      </c>
      <c r="E119" s="353">
        <v>174807.125902</v>
      </c>
      <c r="F119" s="354">
        <v>97.858184499405297</v>
      </c>
      <c r="G119" s="354">
        <v>0.68363353446855268</v>
      </c>
      <c r="H119" s="354">
        <v>0.78008844470839334</v>
      </c>
      <c r="I119" s="354">
        <v>1.1311665482417752E-2</v>
      </c>
      <c r="J119" s="354">
        <v>0.6667818559353339</v>
      </c>
      <c r="K119" s="193">
        <f t="shared" si="47"/>
        <v>0.16645017986410329</v>
      </c>
      <c r="L119" s="193">
        <f t="shared" si="48"/>
        <v>1.162814590884984E-3</v>
      </c>
      <c r="M119" s="193">
        <f t="shared" si="49"/>
        <v>1.3268778957615933E-3</v>
      </c>
      <c r="N119" s="193">
        <f t="shared" si="50"/>
        <v>1.9240381003823403E-5</v>
      </c>
      <c r="O119" s="193">
        <f t="shared" si="51"/>
        <v>1.1341510208707317E-3</v>
      </c>
      <c r="P119" s="218">
        <f t="shared" si="52"/>
        <v>100.00000000000001</v>
      </c>
      <c r="Q119" s="251">
        <f>VLOOKUP(B:B,'پیوست 4'!$C$14:$J$171,8,0)</f>
        <v>421655.483289</v>
      </c>
      <c r="R119" s="1">
        <f t="shared" si="53"/>
        <v>2.4121183911311923</v>
      </c>
      <c r="S119" s="247">
        <f t="shared" si="54"/>
        <v>241.21183911311923</v>
      </c>
      <c r="T119" s="266">
        <f t="shared" si="55"/>
        <v>143.35365461371393</v>
      </c>
      <c r="U119" s="247" t="str">
        <f>VLOOKUP(D119:D274,پیوست1!$E$5:G299,3,0)</f>
        <v>در سهام</v>
      </c>
    </row>
    <row r="120" spans="1:22" x14ac:dyDescent="0.55000000000000004">
      <c r="A120" s="322">
        <v>11235</v>
      </c>
      <c r="B120" s="204">
        <v>155</v>
      </c>
      <c r="C120" s="192">
        <v>115</v>
      </c>
      <c r="D120" s="91" t="s">
        <v>555</v>
      </c>
      <c r="E120" s="355">
        <v>1149920.9172809999</v>
      </c>
      <c r="F120" s="356">
        <v>97.853601265126514</v>
      </c>
      <c r="G120" s="356">
        <v>0</v>
      </c>
      <c r="H120" s="356">
        <v>1.8813145281520796</v>
      </c>
      <c r="I120" s="356">
        <v>1.7115540238930424E-3</v>
      </c>
      <c r="J120" s="356">
        <v>0.26337265269751842</v>
      </c>
      <c r="K120" s="193">
        <f t="shared" si="47"/>
        <v>1.094895748678129</v>
      </c>
      <c r="L120" s="193">
        <f t="shared" si="48"/>
        <v>0</v>
      </c>
      <c r="M120" s="193">
        <f t="shared" si="49"/>
        <v>2.1050255199286241E-2</v>
      </c>
      <c r="N120" s="193">
        <f t="shared" si="50"/>
        <v>1.9150784438848155E-5</v>
      </c>
      <c r="O120" s="193">
        <f t="shared" si="51"/>
        <v>2.9469083817905764E-3</v>
      </c>
      <c r="P120" s="218">
        <f t="shared" si="52"/>
        <v>100</v>
      </c>
      <c r="Q120" s="251">
        <f>VLOOKUP(B:B,'پیوست 4'!$C$14:$J$171,8,0)</f>
        <v>1113122.5600099999</v>
      </c>
      <c r="R120" s="1">
        <f t="shared" si="53"/>
        <v>0.96799922784428505</v>
      </c>
      <c r="S120" s="247">
        <f t="shared" si="54"/>
        <v>96.799922784428503</v>
      </c>
      <c r="T120" s="266">
        <f t="shared" si="55"/>
        <v>-1.0536784806980108</v>
      </c>
      <c r="U120" s="247" t="str">
        <f>VLOOKUP(D120:D274,پیوست1!$E$5:G278,3,0)</f>
        <v>در سهام</v>
      </c>
    </row>
    <row r="121" spans="1:22" x14ac:dyDescent="0.55000000000000004">
      <c r="A121" s="322">
        <v>10864</v>
      </c>
      <c r="B121" s="204">
        <v>64</v>
      </c>
      <c r="C121" s="194">
        <v>116</v>
      </c>
      <c r="D121" s="168" t="s">
        <v>536</v>
      </c>
      <c r="E121" s="353">
        <v>228688.45160199999</v>
      </c>
      <c r="F121" s="354">
        <v>97.495577583410437</v>
      </c>
      <c r="G121" s="354">
        <v>0</v>
      </c>
      <c r="H121" s="354">
        <v>0.38915693013898001</v>
      </c>
      <c r="I121" s="354">
        <v>4.3126613842817151E-2</v>
      </c>
      <c r="J121" s="354">
        <v>2.0721388726077636</v>
      </c>
      <c r="K121" s="193">
        <f t="shared" si="47"/>
        <v>0.21694874018545077</v>
      </c>
      <c r="L121" s="193">
        <f t="shared" si="48"/>
        <v>0</v>
      </c>
      <c r="M121" s="193">
        <f t="shared" si="49"/>
        <v>8.6595831134862733E-4</v>
      </c>
      <c r="N121" s="193">
        <f t="shared" si="50"/>
        <v>9.5966040445875946E-5</v>
      </c>
      <c r="O121" s="193">
        <f t="shared" si="51"/>
        <v>4.6109570202499967E-3</v>
      </c>
      <c r="P121" s="218">
        <f t="shared" si="52"/>
        <v>100</v>
      </c>
      <c r="Q121" s="251">
        <f>VLOOKUP(B:B,'پیوست 4'!$C$14:$J$171,8,0)</f>
        <v>220839.08149499999</v>
      </c>
      <c r="R121" s="1">
        <f t="shared" si="53"/>
        <v>0.96567657854161904</v>
      </c>
      <c r="S121" s="247">
        <f t="shared" si="54"/>
        <v>96.567657854161908</v>
      </c>
      <c r="T121" s="247">
        <f t="shared" si="55"/>
        <v>-0.92791972924852928</v>
      </c>
      <c r="U121" s="247" t="str">
        <f>VLOOKUP(D121:D275,پیوست1!$E$5:G324,3,0)</f>
        <v>در سهام</v>
      </c>
    </row>
    <row r="122" spans="1:22" x14ac:dyDescent="0.55000000000000004">
      <c r="A122" s="322">
        <v>10801</v>
      </c>
      <c r="B122" s="204">
        <v>46</v>
      </c>
      <c r="C122" s="192">
        <v>117</v>
      </c>
      <c r="D122" s="91" t="s">
        <v>529</v>
      </c>
      <c r="E122" s="355">
        <v>291788.74998399999</v>
      </c>
      <c r="F122" s="356">
        <v>97.495401652739687</v>
      </c>
      <c r="G122" s="356">
        <v>0</v>
      </c>
      <c r="H122" s="356">
        <v>1.810597857569902</v>
      </c>
      <c r="I122" s="356">
        <v>6.5883819621728396E-3</v>
      </c>
      <c r="J122" s="356">
        <v>0.68741210772823957</v>
      </c>
      <c r="K122" s="193">
        <f t="shared" si="47"/>
        <v>0.27680928807425376</v>
      </c>
      <c r="L122" s="193">
        <f t="shared" si="48"/>
        <v>0</v>
      </c>
      <c r="M122" s="193">
        <f t="shared" si="49"/>
        <v>5.1406558201364146E-3</v>
      </c>
      <c r="N122" s="193">
        <f t="shared" si="50"/>
        <v>1.870575729310892E-5</v>
      </c>
      <c r="O122" s="193">
        <f t="shared" si="51"/>
        <v>1.9517028796047756E-3</v>
      </c>
      <c r="P122" s="218">
        <f t="shared" si="52"/>
        <v>100</v>
      </c>
      <c r="Q122" s="251">
        <f>VLOOKUP(B:B,'پیوست 4'!$C$14:$J$171,8,0)</f>
        <v>279417.04687999998</v>
      </c>
      <c r="R122" s="1">
        <f t="shared" si="53"/>
        <v>0.95760047944042259</v>
      </c>
      <c r="S122" s="247">
        <f t="shared" si="54"/>
        <v>95.760047944042256</v>
      </c>
      <c r="T122" s="247">
        <f t="shared" si="55"/>
        <v>-1.7353537086974313</v>
      </c>
      <c r="U122" s="247" t="str">
        <f>VLOOKUP(D122:D277,پیوست1!$E$5:G312,3,0)</f>
        <v>در سهام</v>
      </c>
    </row>
    <row r="123" spans="1:22" x14ac:dyDescent="0.55000000000000004">
      <c r="A123" s="322">
        <v>10591</v>
      </c>
      <c r="B123" s="204">
        <v>44</v>
      </c>
      <c r="C123" s="194">
        <v>118</v>
      </c>
      <c r="D123" s="168" t="s">
        <v>514</v>
      </c>
      <c r="E123" s="353">
        <v>536553.15578799997</v>
      </c>
      <c r="F123" s="354">
        <v>96.870886548015434</v>
      </c>
      <c r="G123" s="354">
        <v>0.72982066621965913</v>
      </c>
      <c r="H123" s="354">
        <v>2.1631273530108586</v>
      </c>
      <c r="I123" s="354">
        <v>1.1991286784705898E-2</v>
      </c>
      <c r="J123" s="354">
        <v>0.22417414596934071</v>
      </c>
      <c r="K123" s="193">
        <f t="shared" si="47"/>
        <v>0.50574780898898386</v>
      </c>
      <c r="L123" s="193">
        <f t="shared" si="48"/>
        <v>3.8102800134127072E-3</v>
      </c>
      <c r="M123" s="193">
        <f t="shared" si="49"/>
        <v>1.1293350957484289E-2</v>
      </c>
      <c r="N123" s="193">
        <f t="shared" si="50"/>
        <v>6.2604640407802769E-5</v>
      </c>
      <c r="O123" s="193">
        <f t="shared" si="51"/>
        <v>1.1703782962673155E-3</v>
      </c>
      <c r="P123" s="218">
        <f t="shared" si="52"/>
        <v>100</v>
      </c>
      <c r="Q123" s="251">
        <f>VLOOKUP(B:B,'پیوست 4'!$C$14:$J$171,8,0)</f>
        <v>508753.25193799997</v>
      </c>
      <c r="R123" s="1">
        <f t="shared" si="53"/>
        <v>0.94818797811528643</v>
      </c>
      <c r="S123" s="247">
        <f t="shared" si="54"/>
        <v>94.81879781152864</v>
      </c>
      <c r="T123" s="247">
        <f t="shared" si="55"/>
        <v>-2.0520887364867946</v>
      </c>
      <c r="U123" s="247" t="str">
        <f>VLOOKUP(D123:D277,پیوست1!$E$5:G293,3,0)</f>
        <v>در سهام</v>
      </c>
    </row>
    <row r="124" spans="1:22" x14ac:dyDescent="0.55000000000000004">
      <c r="A124" s="322">
        <v>11268</v>
      </c>
      <c r="B124" s="204">
        <v>167</v>
      </c>
      <c r="C124" s="192">
        <v>119</v>
      </c>
      <c r="D124" s="91" t="s">
        <v>558</v>
      </c>
      <c r="E124" s="355">
        <v>997632.67679699999</v>
      </c>
      <c r="F124" s="356">
        <v>96.833169915213901</v>
      </c>
      <c r="G124" s="356">
        <v>0</v>
      </c>
      <c r="H124" s="356">
        <v>0.98061873220872642</v>
      </c>
      <c r="I124" s="356">
        <v>2.6981128710039874E-2</v>
      </c>
      <c r="J124" s="356">
        <v>2.1592302238673251</v>
      </c>
      <c r="K124" s="193">
        <f t="shared" si="47"/>
        <v>0.93998905516902365</v>
      </c>
      <c r="L124" s="193">
        <f t="shared" si="48"/>
        <v>0</v>
      </c>
      <c r="M124" s="193">
        <f t="shared" si="49"/>
        <v>9.5191645215892372E-3</v>
      </c>
      <c r="N124" s="193">
        <f t="shared" si="50"/>
        <v>2.6191402910542811E-4</v>
      </c>
      <c r="O124" s="193">
        <f t="shared" si="51"/>
        <v>2.0960305025670322E-2</v>
      </c>
      <c r="P124" s="218">
        <f t="shared" si="52"/>
        <v>99.999999999999986</v>
      </c>
      <c r="Q124" s="251">
        <f>VLOOKUP(B:B,'پیوست 4'!$C$14:$J$171,8,0)</f>
        <v>896535.27953199996</v>
      </c>
      <c r="R124" s="1">
        <f t="shared" si="53"/>
        <v>0.89866270460428044</v>
      </c>
      <c r="S124" s="247">
        <f t="shared" si="54"/>
        <v>89.866270460428041</v>
      </c>
      <c r="T124" s="247">
        <f t="shared" si="55"/>
        <v>-6.9668994547858603</v>
      </c>
      <c r="U124" s="247" t="str">
        <f>VLOOKUP(D124:D278,پیوست1!$E$5:G273,3,0)</f>
        <v>در سهام</v>
      </c>
      <c r="V124" s="323"/>
    </row>
    <row r="125" spans="1:22" x14ac:dyDescent="0.55000000000000004">
      <c r="A125" s="322">
        <v>10855</v>
      </c>
      <c r="B125" s="204">
        <v>8</v>
      </c>
      <c r="C125" s="194">
        <v>120</v>
      </c>
      <c r="D125" s="168" t="s">
        <v>535</v>
      </c>
      <c r="E125" s="353">
        <v>1192464.950674</v>
      </c>
      <c r="F125" s="354">
        <v>96.63139554461749</v>
      </c>
      <c r="G125" s="354">
        <v>1.1187186123595927</v>
      </c>
      <c r="H125" s="354">
        <v>0.80052141644153429</v>
      </c>
      <c r="I125" s="354">
        <v>0.36824293666065272</v>
      </c>
      <c r="J125" s="354">
        <v>1.0811214899207418</v>
      </c>
      <c r="K125" s="193">
        <f t="shared" si="47"/>
        <v>1.1212226351764965</v>
      </c>
      <c r="L125" s="193">
        <f t="shared" si="48"/>
        <v>1.2980591074995442E-2</v>
      </c>
      <c r="M125" s="193">
        <f t="shared" si="49"/>
        <v>9.2885208476924889E-3</v>
      </c>
      <c r="N125" s="193">
        <f t="shared" si="50"/>
        <v>4.2727553865984386E-3</v>
      </c>
      <c r="O125" s="193">
        <f t="shared" si="51"/>
        <v>1.2544348335683271E-2</v>
      </c>
      <c r="P125" s="218">
        <f t="shared" si="52"/>
        <v>100.00000000000001</v>
      </c>
      <c r="Q125" s="251">
        <f>VLOOKUP(B:B,'پیوست 4'!$C$14:$J$171,8,0)</f>
        <v>1085006.6494819999</v>
      </c>
      <c r="R125" s="1">
        <f t="shared" si="53"/>
        <v>0.90988556843430668</v>
      </c>
      <c r="S125" s="247">
        <f t="shared" si="54"/>
        <v>90.988556843430672</v>
      </c>
      <c r="T125" s="247">
        <f t="shared" si="55"/>
        <v>-5.6428387011868182</v>
      </c>
      <c r="U125" s="247" t="str">
        <f>VLOOKUP(D125:D279,پیوست1!$E$5:G271,3,0)</f>
        <v>در سهام</v>
      </c>
    </row>
    <row r="126" spans="1:22" x14ac:dyDescent="0.55000000000000004">
      <c r="A126" s="322">
        <v>10596</v>
      </c>
      <c r="B126" s="204">
        <v>36</v>
      </c>
      <c r="C126" s="192">
        <v>121</v>
      </c>
      <c r="D126" s="91" t="s">
        <v>515</v>
      </c>
      <c r="E126" s="355">
        <v>1513042.3271029999</v>
      </c>
      <c r="F126" s="356">
        <v>96.536961676683759</v>
      </c>
      <c r="G126" s="356">
        <v>0</v>
      </c>
      <c r="H126" s="356">
        <v>6.475125640418371E-5</v>
      </c>
      <c r="I126" s="356">
        <v>0.11658373573577446</v>
      </c>
      <c r="J126" s="356">
        <v>3.3463898363240627</v>
      </c>
      <c r="K126" s="193">
        <f t="shared" si="47"/>
        <v>1.4212572256993032</v>
      </c>
      <c r="L126" s="193">
        <f t="shared" si="48"/>
        <v>0</v>
      </c>
      <c r="M126" s="193">
        <f t="shared" si="49"/>
        <v>9.5329487731103547E-7</v>
      </c>
      <c r="N126" s="193">
        <f t="shared" si="50"/>
        <v>1.716394155519682E-3</v>
      </c>
      <c r="O126" s="193">
        <f t="shared" si="51"/>
        <v>4.9266940374724913E-2</v>
      </c>
      <c r="P126" s="218">
        <f t="shared" si="52"/>
        <v>100</v>
      </c>
      <c r="Q126" s="251">
        <f>VLOOKUP(B:B,'پیوست 4'!$C$14:$J$171,8,0)</f>
        <v>1437843.3889510001</v>
      </c>
      <c r="R126" s="1">
        <f t="shared" si="53"/>
        <v>0.95029951455754569</v>
      </c>
      <c r="S126" s="247">
        <f t="shared" si="54"/>
        <v>95.029951455754571</v>
      </c>
      <c r="T126" s="266">
        <f t="shared" si="55"/>
        <v>-1.5070102209291889</v>
      </c>
      <c r="U126" s="247" t="str">
        <f>VLOOKUP(D126:D281,پیوست1!$E$5:G282,3,0)</f>
        <v>در سهام</v>
      </c>
    </row>
    <row r="127" spans="1:22" x14ac:dyDescent="0.55000000000000004">
      <c r="A127" s="322">
        <v>11463</v>
      </c>
      <c r="B127" s="204">
        <v>239</v>
      </c>
      <c r="C127" s="194">
        <v>122</v>
      </c>
      <c r="D127" s="168" t="s">
        <v>572</v>
      </c>
      <c r="E127" s="353">
        <v>150675.93156</v>
      </c>
      <c r="F127" s="354">
        <v>96.39641245257215</v>
      </c>
      <c r="G127" s="354">
        <v>0</v>
      </c>
      <c r="H127" s="354">
        <v>2.1941986794698205</v>
      </c>
      <c r="I127" s="354">
        <v>1.4293440430559051E-2</v>
      </c>
      <c r="J127" s="354">
        <v>1.3950954275274716</v>
      </c>
      <c r="K127" s="193">
        <f t="shared" si="47"/>
        <v>0.14132947266623155</v>
      </c>
      <c r="L127" s="193">
        <f t="shared" si="48"/>
        <v>0</v>
      </c>
      <c r="M127" s="193">
        <f t="shared" si="49"/>
        <v>3.216975968343071E-3</v>
      </c>
      <c r="N127" s="193">
        <f t="shared" si="50"/>
        <v>2.0956012233660696E-5</v>
      </c>
      <c r="O127" s="193">
        <f t="shared" si="51"/>
        <v>2.0453883715697073E-3</v>
      </c>
      <c r="P127" s="218">
        <f t="shared" si="52"/>
        <v>100</v>
      </c>
      <c r="Q127" s="251">
        <f>VLOOKUP(B:B,'پیوست 4'!$C$14:$J$171,8,0)</f>
        <v>134882.02916899999</v>
      </c>
      <c r="R127" s="1">
        <f t="shared" si="53"/>
        <v>0.89517965990002335</v>
      </c>
      <c r="S127" s="247">
        <f t="shared" si="54"/>
        <v>89.517965990002338</v>
      </c>
      <c r="T127" s="266">
        <f t="shared" si="55"/>
        <v>-6.8784464625698121</v>
      </c>
      <c r="U127" s="247" t="str">
        <f>VLOOKUP(D127:D282,پیوست1!$E$5:G336,3,0)</f>
        <v>در سهام</v>
      </c>
    </row>
    <row r="128" spans="1:22" x14ac:dyDescent="0.55000000000000004">
      <c r="A128" s="322">
        <v>11183</v>
      </c>
      <c r="B128" s="204">
        <v>144</v>
      </c>
      <c r="C128" s="192">
        <v>123</v>
      </c>
      <c r="D128" s="91" t="s">
        <v>549</v>
      </c>
      <c r="E128" s="355">
        <v>1536154.1139710001</v>
      </c>
      <c r="F128" s="356">
        <v>96.351883283757985</v>
      </c>
      <c r="G128" s="356">
        <v>0</v>
      </c>
      <c r="H128" s="356">
        <v>0.64783033167224835</v>
      </c>
      <c r="I128" s="356">
        <v>6.4054291800267032E-4</v>
      </c>
      <c r="J128" s="356">
        <v>2.9996458416517577</v>
      </c>
      <c r="K128" s="193">
        <f t="shared" si="47"/>
        <v>1.4402005687956811</v>
      </c>
      <c r="L128" s="193">
        <f t="shared" si="48"/>
        <v>0</v>
      </c>
      <c r="M128" s="193">
        <f t="shared" si="49"/>
        <v>9.6833147454912626E-3</v>
      </c>
      <c r="N128" s="193">
        <f t="shared" si="50"/>
        <v>9.5743875823234525E-6</v>
      </c>
      <c r="O128" s="193">
        <f t="shared" si="51"/>
        <v>4.4836608274793292E-2</v>
      </c>
      <c r="P128" s="218">
        <f t="shared" si="52"/>
        <v>100</v>
      </c>
      <c r="Q128" s="251">
        <f>VLOOKUP(B:B,'پیوست 4'!$C$14:$J$171,8,0)</f>
        <v>1504222.130567</v>
      </c>
      <c r="R128" s="1">
        <f t="shared" si="53"/>
        <v>0.97921303395695436</v>
      </c>
      <c r="S128" s="247">
        <f t="shared" si="54"/>
        <v>97.921303395695432</v>
      </c>
      <c r="T128" s="247">
        <f t="shared" si="55"/>
        <v>1.5694201119374469</v>
      </c>
      <c r="U128" s="247" t="str">
        <f>VLOOKUP(D128:D282,پیوست1!$E$5:G274,3,0)</f>
        <v>در سهام و قابل معامله</v>
      </c>
    </row>
    <row r="129" spans="1:22" x14ac:dyDescent="0.55000000000000004">
      <c r="A129" s="322">
        <v>11195</v>
      </c>
      <c r="B129" s="204">
        <v>148</v>
      </c>
      <c r="C129" s="194">
        <v>124</v>
      </c>
      <c r="D129" s="168" t="s">
        <v>552</v>
      </c>
      <c r="E129" s="353">
        <v>568078.71472799999</v>
      </c>
      <c r="F129" s="354">
        <v>96.070797831395268</v>
      </c>
      <c r="G129" s="354">
        <v>0</v>
      </c>
      <c r="H129" s="354">
        <v>3.2064402742904439</v>
      </c>
      <c r="I129" s="354">
        <v>4.5021923310521468E-2</v>
      </c>
      <c r="J129" s="354">
        <v>0.67773997100377215</v>
      </c>
      <c r="K129" s="193">
        <f t="shared" si="47"/>
        <v>0.53104080878019388</v>
      </c>
      <c r="L129" s="193">
        <f t="shared" si="48"/>
        <v>0</v>
      </c>
      <c r="M129" s="193">
        <f t="shared" si="49"/>
        <v>1.7723914810751543E-2</v>
      </c>
      <c r="N129" s="193">
        <f t="shared" si="50"/>
        <v>2.4886312081657408E-4</v>
      </c>
      <c r="O129" s="193">
        <f t="shared" si="51"/>
        <v>3.7462745232546926E-3</v>
      </c>
      <c r="P129" s="218">
        <f t="shared" si="52"/>
        <v>100</v>
      </c>
      <c r="Q129" s="251">
        <f>VLOOKUP(B:B,'پیوست 4'!$C$14:$J$171,8,0)</f>
        <v>477915.49435599998</v>
      </c>
      <c r="R129" s="1">
        <f t="shared" si="53"/>
        <v>0.84128393119750877</v>
      </c>
      <c r="S129" s="247">
        <f t="shared" si="54"/>
        <v>84.128393119750882</v>
      </c>
      <c r="T129" s="266">
        <f t="shared" si="55"/>
        <v>-11.942404711644386</v>
      </c>
      <c r="U129" s="247" t="str">
        <f>VLOOKUP(D129:D284,پیوست1!$E$5:G276,3,0)</f>
        <v>در سهام و قابل معامله</v>
      </c>
    </row>
    <row r="130" spans="1:22" x14ac:dyDescent="0.55000000000000004">
      <c r="A130" s="322">
        <v>11095</v>
      </c>
      <c r="B130" s="204">
        <v>122</v>
      </c>
      <c r="C130" s="192">
        <v>125</v>
      </c>
      <c r="D130" s="91" t="s">
        <v>542</v>
      </c>
      <c r="E130" s="355">
        <v>524922.25014999998</v>
      </c>
      <c r="F130" s="356">
        <v>95.864324163792901</v>
      </c>
      <c r="G130" s="356">
        <v>0</v>
      </c>
      <c r="H130" s="356">
        <v>2.0157792121610574</v>
      </c>
      <c r="I130" s="356">
        <v>1.9727271822868802E-2</v>
      </c>
      <c r="J130" s="356">
        <v>2.1001693522231717</v>
      </c>
      <c r="K130" s="193">
        <f t="shared" si="47"/>
        <v>0.48964348324072082</v>
      </c>
      <c r="L130" s="193">
        <f t="shared" si="48"/>
        <v>0</v>
      </c>
      <c r="M130" s="193">
        <f t="shared" si="49"/>
        <v>1.0295938176128739E-2</v>
      </c>
      <c r="N130" s="193">
        <f t="shared" si="50"/>
        <v>1.007604254705031E-4</v>
      </c>
      <c r="O130" s="193">
        <f t="shared" si="51"/>
        <v>1.0726975295428565E-2</v>
      </c>
      <c r="P130" s="218">
        <f t="shared" si="52"/>
        <v>100.00000000000001</v>
      </c>
      <c r="Q130" s="251">
        <f>VLOOKUP(B:B,'پیوست 4'!$C$14:$J$171,8,0)</f>
        <v>494599.223413</v>
      </c>
      <c r="R130" s="1">
        <f t="shared" si="53"/>
        <v>0.94223329887743379</v>
      </c>
      <c r="S130" s="247">
        <f t="shared" si="54"/>
        <v>94.223329887743375</v>
      </c>
      <c r="T130" s="266">
        <f t="shared" si="55"/>
        <v>-1.6409942760495255</v>
      </c>
      <c r="U130" s="247" t="str">
        <f>VLOOKUP(D130:D284,پیوست1!$E$5:G277,3,0)</f>
        <v>در سهام</v>
      </c>
    </row>
    <row r="131" spans="1:22" x14ac:dyDescent="0.55000000000000004">
      <c r="A131" s="322">
        <v>10843</v>
      </c>
      <c r="B131" s="204">
        <v>4</v>
      </c>
      <c r="C131" s="194">
        <v>126</v>
      </c>
      <c r="D131" s="168" t="s">
        <v>533</v>
      </c>
      <c r="E131" s="353">
        <v>744959.24018199998</v>
      </c>
      <c r="F131" s="354">
        <v>94.722978521032019</v>
      </c>
      <c r="G131" s="354">
        <v>0</v>
      </c>
      <c r="H131" s="354">
        <v>1.3622850182983445E-2</v>
      </c>
      <c r="I131" s="354">
        <v>3.8924996973582484</v>
      </c>
      <c r="J131" s="354">
        <v>1.370898931426745</v>
      </c>
      <c r="K131" s="193">
        <f t="shared" si="47"/>
        <v>0.68661903514331613</v>
      </c>
      <c r="L131" s="193">
        <f t="shared" si="48"/>
        <v>0</v>
      </c>
      <c r="M131" s="193">
        <f t="shared" si="49"/>
        <v>9.8748037641839661E-5</v>
      </c>
      <c r="N131" s="193">
        <f t="shared" si="50"/>
        <v>2.8215586420800097E-2</v>
      </c>
      <c r="O131" s="193">
        <f t="shared" si="51"/>
        <v>9.9372434890889153E-3</v>
      </c>
      <c r="P131" s="218">
        <f t="shared" si="52"/>
        <v>100</v>
      </c>
      <c r="Q131" s="251">
        <f>VLOOKUP(B:B,'پیوست 4'!$C$14:$J$171,8,0)</f>
        <v>741232.78533099999</v>
      </c>
      <c r="R131" s="1">
        <f t="shared" si="53"/>
        <v>0.99499777350222596</v>
      </c>
      <c r="S131" s="247">
        <f t="shared" si="54"/>
        <v>99.499777350222601</v>
      </c>
      <c r="T131" s="266">
        <f t="shared" si="55"/>
        <v>4.7767988291905823</v>
      </c>
      <c r="U131" s="247" t="str">
        <f>VLOOKUP(D131:D286,پیوست1!$E$5:G290,3,0)</f>
        <v>در سهام</v>
      </c>
    </row>
    <row r="132" spans="1:22" x14ac:dyDescent="0.55000000000000004">
      <c r="A132" s="322">
        <v>11197</v>
      </c>
      <c r="B132" s="204">
        <v>147</v>
      </c>
      <c r="C132" s="192">
        <v>127</v>
      </c>
      <c r="D132" s="91" t="s">
        <v>551</v>
      </c>
      <c r="E132" s="355">
        <v>1057576.094785</v>
      </c>
      <c r="F132" s="356">
        <v>94.121190604636283</v>
      </c>
      <c r="G132" s="356">
        <v>2.8307009855737117</v>
      </c>
      <c r="H132" s="356">
        <v>2.8911563441755233</v>
      </c>
      <c r="I132" s="356">
        <v>0</v>
      </c>
      <c r="J132" s="356">
        <v>0.15695206561448488</v>
      </c>
      <c r="K132" s="193">
        <f t="shared" si="47"/>
        <v>0.9685610938270498</v>
      </c>
      <c r="L132" s="193">
        <f t="shared" si="48"/>
        <v>2.9129538473449033E-2</v>
      </c>
      <c r="M132" s="193">
        <f t="shared" si="49"/>
        <v>2.9751658825719552E-2</v>
      </c>
      <c r="N132" s="193">
        <f t="shared" si="50"/>
        <v>0</v>
      </c>
      <c r="O132" s="193">
        <f t="shared" si="51"/>
        <v>1.6151268739102859E-3</v>
      </c>
      <c r="P132" s="218">
        <f t="shared" si="52"/>
        <v>100.00000000000001</v>
      </c>
      <c r="Q132" s="251">
        <f>VLOOKUP(B:B,'پیوست 4'!$C$14:$J$171,8,0)</f>
        <v>1021387.783361</v>
      </c>
      <c r="R132" s="1">
        <f t="shared" si="53"/>
        <v>0.96578183678465535</v>
      </c>
      <c r="S132" s="247">
        <f t="shared" si="54"/>
        <v>96.578183678465535</v>
      </c>
      <c r="T132" s="247">
        <f t="shared" si="55"/>
        <v>2.4569930738292527</v>
      </c>
      <c r="U132" s="247" t="str">
        <f>VLOOKUP(D132:D287,پیوست1!$E$5:G333,3,0)</f>
        <v>در سهام و قابل معامله</v>
      </c>
      <c r="V132" s="247">
        <f>100-P132</f>
        <v>0</v>
      </c>
    </row>
    <row r="133" spans="1:22" x14ac:dyDescent="0.55000000000000004">
      <c r="A133" s="322">
        <v>11285</v>
      </c>
      <c r="B133" s="204">
        <v>174</v>
      </c>
      <c r="C133" s="194">
        <v>128</v>
      </c>
      <c r="D133" s="168" t="s">
        <v>562</v>
      </c>
      <c r="E133" s="353">
        <v>2098978.8867009999</v>
      </c>
      <c r="F133" s="354">
        <v>93.961725843636557</v>
      </c>
      <c r="G133" s="354">
        <v>0</v>
      </c>
      <c r="H133" s="354">
        <v>5.766125513043951</v>
      </c>
      <c r="I133" s="354">
        <v>2.307368286569376E-4</v>
      </c>
      <c r="J133" s="354">
        <v>0.27191790649083414</v>
      </c>
      <c r="K133" s="193">
        <f t="shared" si="47"/>
        <v>1.9190533009982542</v>
      </c>
      <c r="L133" s="193">
        <f t="shared" si="48"/>
        <v>0</v>
      </c>
      <c r="M133" s="193">
        <f t="shared" si="49"/>
        <v>0.1177660595356832</v>
      </c>
      <c r="N133" s="193">
        <f t="shared" si="50"/>
        <v>4.7125174502736371E-6</v>
      </c>
      <c r="O133" s="193">
        <f t="shared" si="51"/>
        <v>5.5535905855981019E-3</v>
      </c>
      <c r="P133" s="218">
        <f t="shared" si="52"/>
        <v>99.999999999999986</v>
      </c>
      <c r="Q133" s="251">
        <f>VLOOKUP(B:B,'پیوست 4'!$C$14:$J$171,8,0)</f>
        <v>1913212.94667</v>
      </c>
      <c r="R133" s="1">
        <f t="shared" si="53"/>
        <v>0.91149699446335486</v>
      </c>
      <c r="S133" s="247">
        <f t="shared" si="54"/>
        <v>91.149699446335489</v>
      </c>
      <c r="T133" s="247">
        <f t="shared" si="55"/>
        <v>-2.812026397301068</v>
      </c>
      <c r="U133" s="247" t="str">
        <f>VLOOKUP(D133:D288,پیوست1!$E$5:G330,3,0)</f>
        <v>در سهام</v>
      </c>
    </row>
    <row r="134" spans="1:22" x14ac:dyDescent="0.55000000000000004">
      <c r="A134" s="322">
        <v>10787</v>
      </c>
      <c r="B134" s="204">
        <v>54</v>
      </c>
      <c r="C134" s="192">
        <v>129</v>
      </c>
      <c r="D134" s="91" t="s">
        <v>528</v>
      </c>
      <c r="E134" s="355">
        <v>787351.47187200002</v>
      </c>
      <c r="F134" s="356">
        <v>93.894689796037824</v>
      </c>
      <c r="G134" s="356">
        <v>0</v>
      </c>
      <c r="H134" s="356">
        <v>4.7141895908351481</v>
      </c>
      <c r="I134" s="356">
        <v>0.31373239356777066</v>
      </c>
      <c r="J134" s="356">
        <v>1.0773882195592599</v>
      </c>
      <c r="K134" s="193">
        <f t="shared" si="47"/>
        <v>0.7193457088912002</v>
      </c>
      <c r="L134" s="193">
        <f t="shared" si="48"/>
        <v>0</v>
      </c>
      <c r="M134" s="193">
        <f t="shared" si="49"/>
        <v>3.6116334804803051E-2</v>
      </c>
      <c r="N134" s="193">
        <f t="shared" si="50"/>
        <v>2.4035656493820627E-3</v>
      </c>
      <c r="O134" s="193">
        <f t="shared" si="51"/>
        <v>8.2540833164623552E-3</v>
      </c>
      <c r="P134" s="218">
        <f t="shared" si="52"/>
        <v>100</v>
      </c>
      <c r="Q134" s="251">
        <f>VLOOKUP(B:B,'پیوست 4'!$C$14:$J$171,8,0)</f>
        <v>628510.17806199996</v>
      </c>
      <c r="R134" s="1">
        <f t="shared" si="53"/>
        <v>0.79825871991787811</v>
      </c>
      <c r="S134" s="247">
        <f t="shared" si="54"/>
        <v>79.825871991787807</v>
      </c>
      <c r="T134" s="266">
        <f t="shared" si="55"/>
        <v>-14.068817804250017</v>
      </c>
      <c r="U134" s="247" t="str">
        <f>VLOOKUP(D134:D289,پیوست1!$E$5:G310,3,0)</f>
        <v>در سهام</v>
      </c>
    </row>
    <row r="135" spans="1:22" x14ac:dyDescent="0.55000000000000004">
      <c r="A135" s="322">
        <v>10630</v>
      </c>
      <c r="B135" s="204">
        <v>19</v>
      </c>
      <c r="C135" s="194">
        <v>130</v>
      </c>
      <c r="D135" s="168" t="s">
        <v>518</v>
      </c>
      <c r="E135" s="353">
        <v>274777.51949999999</v>
      </c>
      <c r="F135" s="354">
        <v>93.875368634714121</v>
      </c>
      <c r="G135" s="354">
        <v>0</v>
      </c>
      <c r="H135" s="354">
        <v>3.1601964734852097</v>
      </c>
      <c r="I135" s="354">
        <v>1.6111578886839897</v>
      </c>
      <c r="J135" s="354">
        <v>1.3532770031166799</v>
      </c>
      <c r="K135" s="193">
        <f t="shared" si="47"/>
        <v>0.25099255308246732</v>
      </c>
      <c r="L135" s="193">
        <f t="shared" si="48"/>
        <v>0</v>
      </c>
      <c r="M135" s="193">
        <f t="shared" si="49"/>
        <v>8.4493493091749184E-3</v>
      </c>
      <c r="N135" s="193">
        <f t="shared" si="50"/>
        <v>4.3077181776329512E-3</v>
      </c>
      <c r="O135" s="193">
        <f t="shared" si="51"/>
        <v>3.6182276030439146E-3</v>
      </c>
      <c r="P135" s="218">
        <f t="shared" si="52"/>
        <v>100</v>
      </c>
      <c r="Q135" s="251">
        <f>VLOOKUP(B:B,'پیوست 4'!$C$14:$J$171,8,0)</f>
        <v>220119.01100500001</v>
      </c>
      <c r="R135" s="1">
        <f t="shared" si="53"/>
        <v>0.80108085772642701</v>
      </c>
      <c r="S135" s="247">
        <f t="shared" si="54"/>
        <v>80.108085772642696</v>
      </c>
      <c r="T135" s="266">
        <f t="shared" si="55"/>
        <v>-13.767282862071426</v>
      </c>
      <c r="U135" s="247" t="str">
        <f>VLOOKUP(D135:D290,پیوست1!$E$5:G307,3,0)</f>
        <v>در سهام</v>
      </c>
    </row>
    <row r="136" spans="1:22" x14ac:dyDescent="0.55000000000000004">
      <c r="A136" s="322">
        <v>11234</v>
      </c>
      <c r="B136" s="204">
        <v>156</v>
      </c>
      <c r="C136" s="192">
        <v>131</v>
      </c>
      <c r="D136" s="91" t="s">
        <v>556</v>
      </c>
      <c r="E136" s="355">
        <v>964057.70813899999</v>
      </c>
      <c r="F136" s="356">
        <v>93.527487783262401</v>
      </c>
      <c r="G136" s="356">
        <v>0</v>
      </c>
      <c r="H136" s="356">
        <v>0</v>
      </c>
      <c r="I136" s="356">
        <v>5.8513079159512298</v>
      </c>
      <c r="J136" s="356">
        <v>0.62120430078635624</v>
      </c>
      <c r="K136" s="193">
        <f t="shared" si="47"/>
        <v>0.87734475177110871</v>
      </c>
      <c r="L136" s="193">
        <f t="shared" si="48"/>
        <v>0</v>
      </c>
      <c r="M136" s="193">
        <f t="shared" si="49"/>
        <v>0</v>
      </c>
      <c r="N136" s="193">
        <f t="shared" si="50"/>
        <v>5.4888829078281548E-2</v>
      </c>
      <c r="O136" s="193">
        <f t="shared" si="51"/>
        <v>5.8272743766574842E-3</v>
      </c>
      <c r="P136" s="218">
        <f t="shared" si="52"/>
        <v>99.999999999999986</v>
      </c>
      <c r="Q136" s="251">
        <f>VLOOKUP(B:B,'پیوست 4'!$C$14:$J$171,8,0)</f>
        <v>923569.00242200005</v>
      </c>
      <c r="R136" s="1">
        <f t="shared" si="53"/>
        <v>0.95800178207676112</v>
      </c>
      <c r="S136" s="247">
        <f t="shared" si="54"/>
        <v>95.800178207676112</v>
      </c>
      <c r="T136" s="247">
        <f t="shared" si="55"/>
        <v>2.2726904244137103</v>
      </c>
      <c r="U136" s="247" t="str">
        <f>VLOOKUP(D136:D290,پیوست1!$E$5:G288,3,0)</f>
        <v>در سهام</v>
      </c>
    </row>
    <row r="137" spans="1:22" x14ac:dyDescent="0.55000000000000004">
      <c r="A137" s="322">
        <v>10872</v>
      </c>
      <c r="B137" s="204">
        <v>15</v>
      </c>
      <c r="C137" s="194">
        <v>132</v>
      </c>
      <c r="D137" s="168" t="s">
        <v>537</v>
      </c>
      <c r="E137" s="353">
        <v>596406.153391</v>
      </c>
      <c r="F137" s="354">
        <v>92.791339363388531</v>
      </c>
      <c r="G137" s="354">
        <v>0</v>
      </c>
      <c r="H137" s="354">
        <v>7.1245084150035618</v>
      </c>
      <c r="I137" s="354">
        <v>0</v>
      </c>
      <c r="J137" s="354">
        <v>8.4152221607906627E-2</v>
      </c>
      <c r="K137" s="193">
        <f t="shared" si="47"/>
        <v>0.53848987410309612</v>
      </c>
      <c r="L137" s="193">
        <f t="shared" si="48"/>
        <v>0</v>
      </c>
      <c r="M137" s="193">
        <f t="shared" si="49"/>
        <v>4.1345190895643279E-2</v>
      </c>
      <c r="N137" s="193">
        <f t="shared" si="50"/>
        <v>0</v>
      </c>
      <c r="O137" s="193">
        <f t="shared" si="51"/>
        <v>4.8835505048240395E-4</v>
      </c>
      <c r="P137" s="218">
        <f t="shared" si="52"/>
        <v>100</v>
      </c>
      <c r="Q137" s="251">
        <f>VLOOKUP(B:B,'پیوست 4'!$C$14:$J$171,8,0)</f>
        <v>544289.63031399995</v>
      </c>
      <c r="R137" s="1">
        <f t="shared" si="53"/>
        <v>0.91261571869994973</v>
      </c>
      <c r="S137" s="247">
        <f t="shared" si="54"/>
        <v>91.261571869994967</v>
      </c>
      <c r="T137" s="266">
        <f t="shared" si="55"/>
        <v>-1.5297674933935639</v>
      </c>
      <c r="U137" s="247" t="str">
        <f>VLOOKUP(D137:D291,پیوست1!$E$5:G296,3,0)</f>
        <v>در سهام</v>
      </c>
    </row>
    <row r="138" spans="1:22" x14ac:dyDescent="0.55000000000000004">
      <c r="A138" s="322">
        <v>11314</v>
      </c>
      <c r="B138" s="204">
        <v>182</v>
      </c>
      <c r="C138" s="192">
        <v>133</v>
      </c>
      <c r="D138" s="91" t="s">
        <v>565</v>
      </c>
      <c r="E138" s="355">
        <v>19454.714018999999</v>
      </c>
      <c r="F138" s="356">
        <v>92</v>
      </c>
      <c r="G138" s="356">
        <v>3</v>
      </c>
      <c r="H138" s="356">
        <v>0</v>
      </c>
      <c r="I138" s="356">
        <v>0</v>
      </c>
      <c r="J138" s="356">
        <v>5</v>
      </c>
      <c r="K138" s="193">
        <f t="shared" ref="K138:K171" si="56">E138/$E$172*F138</f>
        <v>1.741568899395516E-2</v>
      </c>
      <c r="L138" s="193">
        <f t="shared" ref="L138:L171" si="57">E138/$E$172*G138</f>
        <v>5.6790290197679871E-4</v>
      </c>
      <c r="M138" s="193">
        <f t="shared" ref="M138:M171" si="58">E138/$E$172*H138</f>
        <v>0</v>
      </c>
      <c r="N138" s="193">
        <f t="shared" ref="N138:N171" si="59">E138/$E$172*I138</f>
        <v>0</v>
      </c>
      <c r="O138" s="193">
        <f t="shared" ref="O138:O171" si="60">E138/$E$172*J138</f>
        <v>9.465048366279977E-4</v>
      </c>
      <c r="P138" s="218">
        <f t="shared" ref="P138:P171" si="61">SUM(F138:J138)</f>
        <v>100</v>
      </c>
      <c r="Q138" s="251">
        <f>VLOOKUP(B:B,'پیوست 4'!$C$14:$J$171,8,0)</f>
        <v>0</v>
      </c>
      <c r="R138" s="1">
        <f t="shared" ref="R138:R169" si="62">Q138/E138</f>
        <v>0</v>
      </c>
      <c r="S138" s="247">
        <f t="shared" ref="S138:S169" si="63">R138*100</f>
        <v>0</v>
      </c>
      <c r="T138" s="266">
        <f t="shared" ref="T138:T169" si="64">S138-F138</f>
        <v>-92</v>
      </c>
      <c r="U138" s="247" t="str">
        <f>VLOOKUP(D138:D293,پیوست1!$E$5:G306,3,0)</f>
        <v>در سهام</v>
      </c>
    </row>
    <row r="139" spans="1:22" x14ac:dyDescent="0.55000000000000004">
      <c r="A139" s="322">
        <v>11173</v>
      </c>
      <c r="B139" s="204">
        <v>140</v>
      </c>
      <c r="C139" s="194">
        <v>134</v>
      </c>
      <c r="D139" s="168" t="s">
        <v>547</v>
      </c>
      <c r="E139" s="353">
        <v>480429.77759999997</v>
      </c>
      <c r="F139" s="354">
        <v>91.845721179486333</v>
      </c>
      <c r="G139" s="354">
        <v>-2.2743433489057728E-10</v>
      </c>
      <c r="H139" s="354">
        <v>6.6069123326036427</v>
      </c>
      <c r="I139" s="354">
        <v>4.5486866978115452E-3</v>
      </c>
      <c r="J139" s="354">
        <v>1.5428178014396534</v>
      </c>
      <c r="K139" s="193">
        <f t="shared" si="56"/>
        <v>0.42935530010191408</v>
      </c>
      <c r="L139" s="193">
        <f t="shared" si="57"/>
        <v>-1.0631974560860992E-12</v>
      </c>
      <c r="M139" s="193">
        <f t="shared" si="58"/>
        <v>3.0885628539717446E-2</v>
      </c>
      <c r="N139" s="193">
        <f t="shared" si="59"/>
        <v>2.1263949121721981E-5</v>
      </c>
      <c r="O139" s="193">
        <f t="shared" si="60"/>
        <v>7.2122793705892089E-3</v>
      </c>
      <c r="P139" s="218">
        <f t="shared" si="61"/>
        <v>100.00000000000001</v>
      </c>
      <c r="Q139" s="251">
        <f>VLOOKUP(B:B,'پیوست 4'!$C$14:$J$171,8,0)</f>
        <v>403834.01751400001</v>
      </c>
      <c r="R139" s="1">
        <f t="shared" si="62"/>
        <v>0.84056825022662796</v>
      </c>
      <c r="S139" s="247">
        <f t="shared" si="63"/>
        <v>84.056825022662792</v>
      </c>
      <c r="T139" s="266">
        <f t="shared" si="64"/>
        <v>-7.7888961568235402</v>
      </c>
      <c r="U139" s="247" t="str">
        <f>VLOOKUP(D125:D278,پیوست1!$E$5:G250,3,0)</f>
        <v>در سهام</v>
      </c>
    </row>
    <row r="140" spans="1:22" x14ac:dyDescent="0.55000000000000004">
      <c r="A140" s="322">
        <v>11149</v>
      </c>
      <c r="B140" s="204">
        <v>133</v>
      </c>
      <c r="C140" s="192">
        <v>135</v>
      </c>
      <c r="D140" s="91" t="s">
        <v>546</v>
      </c>
      <c r="E140" s="355">
        <v>105297.141466</v>
      </c>
      <c r="F140" s="356">
        <v>91.607760316370516</v>
      </c>
      <c r="G140" s="356">
        <v>0</v>
      </c>
      <c r="H140" s="356">
        <v>1.8920353547291751</v>
      </c>
      <c r="I140" s="356">
        <v>3.2755544678325479</v>
      </c>
      <c r="J140" s="356">
        <v>3.2246498610677632</v>
      </c>
      <c r="K140" s="193">
        <f t="shared" si="56"/>
        <v>9.385919581621481E-2</v>
      </c>
      <c r="L140" s="193">
        <f t="shared" si="57"/>
        <v>0</v>
      </c>
      <c r="M140" s="193">
        <f t="shared" si="58"/>
        <v>1.9385357336259674E-3</v>
      </c>
      <c r="N140" s="193">
        <f t="shared" si="59"/>
        <v>3.3560574687255184E-3</v>
      </c>
      <c r="O140" s="193">
        <f t="shared" si="60"/>
        <v>3.3039017841221307E-3</v>
      </c>
      <c r="P140" s="218">
        <f t="shared" si="61"/>
        <v>100</v>
      </c>
      <c r="Q140" s="251">
        <f>VLOOKUP(B:B,'پیوست 4'!$C$14:$J$171,8,0)</f>
        <v>76382.215609999999</v>
      </c>
      <c r="R140" s="1">
        <f t="shared" si="62"/>
        <v>0.72539685832462497</v>
      </c>
      <c r="S140" s="247">
        <f t="shared" si="63"/>
        <v>72.539685832462496</v>
      </c>
      <c r="T140" s="266">
        <f t="shared" si="64"/>
        <v>-19.068074483908021</v>
      </c>
      <c r="U140" s="247" t="str">
        <f>VLOOKUP(D140:D295,پیوست1!$E$5:G323,3,0)</f>
        <v>در سهام</v>
      </c>
    </row>
    <row r="141" spans="1:22" x14ac:dyDescent="0.55000000000000004">
      <c r="A141" s="322">
        <v>11454</v>
      </c>
      <c r="B141" s="204">
        <v>244</v>
      </c>
      <c r="C141" s="194">
        <v>136</v>
      </c>
      <c r="D141" s="168" t="s">
        <v>600</v>
      </c>
      <c r="E141" s="353">
        <v>1305745.1625399999</v>
      </c>
      <c r="F141" s="354">
        <v>91.178159774319738</v>
      </c>
      <c r="G141" s="354">
        <v>1.9951305760851821</v>
      </c>
      <c r="H141" s="354">
        <v>6.3425231672992783</v>
      </c>
      <c r="I141" s="354">
        <v>0</v>
      </c>
      <c r="J141" s="354">
        <v>0.48418648229579803</v>
      </c>
      <c r="K141" s="193">
        <f t="shared" si="56"/>
        <v>1.1584498304629094</v>
      </c>
      <c r="L141" s="193">
        <f t="shared" si="57"/>
        <v>2.5348819095910403E-2</v>
      </c>
      <c r="M141" s="193">
        <f t="shared" si="58"/>
        <v>8.0583934859522588E-2</v>
      </c>
      <c r="N141" s="193">
        <f t="shared" si="59"/>
        <v>0</v>
      </c>
      <c r="O141" s="193">
        <f t="shared" si="60"/>
        <v>6.1517555269412052E-3</v>
      </c>
      <c r="P141" s="218">
        <f t="shared" si="61"/>
        <v>100</v>
      </c>
      <c r="Q141" s="251">
        <f>VLOOKUP(B:B,'پیوست 4'!$C$14:$J$171,8,0)</f>
        <v>1031759.373063</v>
      </c>
      <c r="R141" s="1">
        <f t="shared" si="62"/>
        <v>0.79016901816888285</v>
      </c>
      <c r="S141" s="247">
        <f t="shared" si="63"/>
        <v>79.016901816888279</v>
      </c>
      <c r="T141" s="247">
        <f t="shared" si="64"/>
        <v>-12.161257957431459</v>
      </c>
      <c r="U141" s="247" t="str">
        <f>VLOOKUP(D141:D296,پیوست1!$E$5:G320,3,0)</f>
        <v>در سهام</v>
      </c>
    </row>
    <row r="142" spans="1:22" x14ac:dyDescent="0.55000000000000004">
      <c r="A142" s="322">
        <v>11334</v>
      </c>
      <c r="B142" s="204">
        <v>194</v>
      </c>
      <c r="C142" s="192">
        <v>137</v>
      </c>
      <c r="D142" s="91" t="s">
        <v>568</v>
      </c>
      <c r="E142" s="355">
        <v>268837.37030499999</v>
      </c>
      <c r="F142" s="356">
        <v>90.93147914629823</v>
      </c>
      <c r="G142" s="356">
        <v>0</v>
      </c>
      <c r="H142" s="356">
        <v>3.6321937973267073</v>
      </c>
      <c r="I142" s="356">
        <v>2.261295193451949E-4</v>
      </c>
      <c r="J142" s="356">
        <v>5.4361009268557181</v>
      </c>
      <c r="K142" s="193">
        <f t="shared" si="56"/>
        <v>0.23786572990523258</v>
      </c>
      <c r="L142" s="193">
        <f t="shared" si="57"/>
        <v>0</v>
      </c>
      <c r="M142" s="193">
        <f t="shared" si="58"/>
        <v>9.5013788059945745E-3</v>
      </c>
      <c r="N142" s="193">
        <f t="shared" si="59"/>
        <v>5.9152741907590422E-7</v>
      </c>
      <c r="O142" s="193">
        <f t="shared" si="60"/>
        <v>1.4220181250154959E-2</v>
      </c>
      <c r="P142" s="218">
        <f t="shared" si="61"/>
        <v>100</v>
      </c>
      <c r="Q142" s="251">
        <f>VLOOKUP(B:B,'پیوست 4'!$C$14:$J$171,8,0)</f>
        <v>242150.50513800001</v>
      </c>
      <c r="R142" s="1">
        <f t="shared" si="62"/>
        <v>0.90073230839624963</v>
      </c>
      <c r="S142" s="247">
        <f t="shared" si="63"/>
        <v>90.073230839624969</v>
      </c>
      <c r="T142" s="247">
        <f t="shared" si="64"/>
        <v>-0.85824830667326069</v>
      </c>
      <c r="U142" s="247" t="str">
        <f>VLOOKUP(D142:D297,پیوست1!$E$5:G322,3,0)</f>
        <v>در سهام</v>
      </c>
    </row>
    <row r="143" spans="1:22" x14ac:dyDescent="0.55000000000000004">
      <c r="A143" s="322">
        <v>11182</v>
      </c>
      <c r="B143" s="204">
        <v>141</v>
      </c>
      <c r="C143" s="194">
        <v>138</v>
      </c>
      <c r="D143" s="168" t="s">
        <v>548</v>
      </c>
      <c r="E143" s="353">
        <v>1681110.6301829999</v>
      </c>
      <c r="F143" s="354">
        <v>90.24729281400883</v>
      </c>
      <c r="G143" s="354">
        <v>0</v>
      </c>
      <c r="H143" s="354">
        <v>8.8674184085898961E-5</v>
      </c>
      <c r="I143" s="354">
        <v>5.3297200289822753</v>
      </c>
      <c r="J143" s="354">
        <v>4.4228984828248148</v>
      </c>
      <c r="K143" s="193">
        <f t="shared" si="56"/>
        <v>1.476245067294959</v>
      </c>
      <c r="L143" s="193">
        <f t="shared" si="57"/>
        <v>0</v>
      </c>
      <c r="M143" s="193">
        <f t="shared" si="58"/>
        <v>1.4505125059318511E-6</v>
      </c>
      <c r="N143" s="193">
        <f t="shared" si="59"/>
        <v>8.7182370323987221E-2</v>
      </c>
      <c r="O143" s="193">
        <f t="shared" si="60"/>
        <v>7.2348785928379317E-2</v>
      </c>
      <c r="P143" s="218">
        <f t="shared" si="61"/>
        <v>100.00000000000001</v>
      </c>
      <c r="Q143" s="251">
        <f>VLOOKUP(B:B,'پیوست 4'!$C$14:$J$171,8,0)</f>
        <v>1490885.2074539999</v>
      </c>
      <c r="R143" s="1">
        <f t="shared" si="62"/>
        <v>0.88684538702352222</v>
      </c>
      <c r="S143" s="247">
        <f t="shared" si="63"/>
        <v>88.684538702352228</v>
      </c>
      <c r="T143" s="247">
        <f t="shared" si="64"/>
        <v>-1.5627541116566022</v>
      </c>
      <c r="U143" s="247" t="str">
        <f>VLOOKUP(D143:D297,پیوست1!$E$5:G335,3,0)</f>
        <v>در سهام</v>
      </c>
    </row>
    <row r="144" spans="1:22" x14ac:dyDescent="0.55000000000000004">
      <c r="A144" s="322">
        <v>11384</v>
      </c>
      <c r="B144" s="204">
        <v>209</v>
      </c>
      <c r="C144" s="192">
        <v>139</v>
      </c>
      <c r="D144" s="91" t="s">
        <v>569</v>
      </c>
      <c r="E144" s="355">
        <v>366730.40623999998</v>
      </c>
      <c r="F144" s="356">
        <v>89.719929191469632</v>
      </c>
      <c r="G144" s="356">
        <v>6.0207638211527139E-10</v>
      </c>
      <c r="H144" s="356">
        <v>9.7769518146730405</v>
      </c>
      <c r="I144" s="356">
        <v>7.8322539109254505E-3</v>
      </c>
      <c r="J144" s="356">
        <v>0.49528673934432915</v>
      </c>
      <c r="K144" s="193">
        <f t="shared" si="56"/>
        <v>0.32015760595815029</v>
      </c>
      <c r="L144" s="193">
        <f t="shared" si="57"/>
        <v>2.148456143903164E-12</v>
      </c>
      <c r="M144" s="193">
        <f t="shared" si="58"/>
        <v>3.4888184985900801E-2</v>
      </c>
      <c r="N144" s="193">
        <f t="shared" si="59"/>
        <v>2.7948703080526555E-5</v>
      </c>
      <c r="O144" s="193">
        <f t="shared" si="60"/>
        <v>1.7673867797298182E-3</v>
      </c>
      <c r="P144" s="218">
        <f t="shared" si="61"/>
        <v>99.999999999999986</v>
      </c>
      <c r="Q144" s="251">
        <f>VLOOKUP(B:B,'پیوست 4'!$C$14:$J$171,8,0)</f>
        <v>298035.03958699998</v>
      </c>
      <c r="R144" s="1">
        <f t="shared" si="62"/>
        <v>0.8126815625753061</v>
      </c>
      <c r="S144" s="247">
        <f t="shared" si="63"/>
        <v>81.268156257530606</v>
      </c>
      <c r="T144" s="266">
        <f t="shared" si="64"/>
        <v>-8.4517729339390257</v>
      </c>
      <c r="U144" s="247" t="str">
        <f>VLOOKUP(D144:D299,پیوست1!$E$5:G302,3,0)</f>
        <v>در سهام</v>
      </c>
    </row>
    <row r="145" spans="1:21" x14ac:dyDescent="0.55000000000000004">
      <c r="A145" s="322">
        <v>11341</v>
      </c>
      <c r="B145" s="204">
        <v>211</v>
      </c>
      <c r="C145" s="194">
        <v>140</v>
      </c>
      <c r="D145" s="168" t="s">
        <v>570</v>
      </c>
      <c r="E145" s="353">
        <v>1599387.3797279999</v>
      </c>
      <c r="F145" s="354">
        <v>89.157263397060177</v>
      </c>
      <c r="G145" s="354">
        <v>5.1987137333995417</v>
      </c>
      <c r="H145" s="354">
        <v>0.45432323043628858</v>
      </c>
      <c r="I145" s="354">
        <v>0</v>
      </c>
      <c r="J145" s="354">
        <v>5.1896996391039885</v>
      </c>
      <c r="K145" s="193">
        <f t="shared" si="56"/>
        <v>1.3875172037394581</v>
      </c>
      <c r="L145" s="193">
        <f t="shared" si="57"/>
        <v>8.0905407675919069E-2</v>
      </c>
      <c r="M145" s="193">
        <f t="shared" si="58"/>
        <v>7.0704424325076631E-3</v>
      </c>
      <c r="N145" s="193">
        <f t="shared" si="59"/>
        <v>0</v>
      </c>
      <c r="O145" s="193">
        <f t="shared" si="60"/>
        <v>8.0765125096186788E-2</v>
      </c>
      <c r="P145" s="218">
        <f t="shared" si="61"/>
        <v>100</v>
      </c>
      <c r="Q145" s="251">
        <f>VLOOKUP(B:B,'پیوست 4'!$C$14:$J$171,8,0)</f>
        <v>1519313.8133779999</v>
      </c>
      <c r="R145" s="1">
        <f t="shared" si="62"/>
        <v>0.94993485170327052</v>
      </c>
      <c r="S145" s="247">
        <f t="shared" si="63"/>
        <v>94.993485170327048</v>
      </c>
      <c r="T145" s="247">
        <f t="shared" si="64"/>
        <v>5.8362217732668711</v>
      </c>
      <c r="U145" s="247" t="str">
        <f>VLOOKUP(D145:D299,پیوست1!$E$5:G292,3,0)</f>
        <v>در سهام و قابل معامله</v>
      </c>
    </row>
    <row r="146" spans="1:21" x14ac:dyDescent="0.55000000000000004">
      <c r="A146" s="322">
        <v>11273</v>
      </c>
      <c r="B146" s="204">
        <v>168</v>
      </c>
      <c r="C146" s="192">
        <v>141</v>
      </c>
      <c r="D146" s="91" t="s">
        <v>559</v>
      </c>
      <c r="E146" s="355">
        <v>706823.83377699996</v>
      </c>
      <c r="F146" s="356">
        <v>88.865884389481877</v>
      </c>
      <c r="G146" s="356">
        <v>0.58194186415456783</v>
      </c>
      <c r="H146" s="356">
        <v>1.9874819659877216</v>
      </c>
      <c r="I146" s="356">
        <v>1.2682733000459415E-5</v>
      </c>
      <c r="J146" s="356">
        <v>8.5646790976428289</v>
      </c>
      <c r="K146" s="193">
        <f t="shared" si="56"/>
        <v>0.61118717804093681</v>
      </c>
      <c r="L146" s="193">
        <f t="shared" si="57"/>
        <v>4.0023841340244412E-3</v>
      </c>
      <c r="M146" s="193">
        <f t="shared" si="58"/>
        <v>1.3669176901176069E-2</v>
      </c>
      <c r="N146" s="193">
        <f t="shared" si="59"/>
        <v>8.7227217122197682E-8</v>
      </c>
      <c r="O146" s="193">
        <f t="shared" si="60"/>
        <v>5.8904742629603372E-2</v>
      </c>
      <c r="P146" s="218">
        <f t="shared" si="61"/>
        <v>100</v>
      </c>
      <c r="Q146" s="251">
        <f>VLOOKUP(B:B,'پیوست 4'!$C$14:$J$171,8,0)</f>
        <v>621396.65668200003</v>
      </c>
      <c r="R146" s="1">
        <f t="shared" si="62"/>
        <v>0.8791393654080546</v>
      </c>
      <c r="S146" s="247">
        <f t="shared" si="63"/>
        <v>87.913936540805466</v>
      </c>
      <c r="T146" s="266">
        <f t="shared" si="64"/>
        <v>-0.95194784867641147</v>
      </c>
      <c r="U146" s="247" t="str">
        <f>VLOOKUP(D146:D300,پیوست1!$E$5:G313,3,0)</f>
        <v>در سهام</v>
      </c>
    </row>
    <row r="147" spans="1:21" x14ac:dyDescent="0.55000000000000004">
      <c r="A147" s="322">
        <v>10781</v>
      </c>
      <c r="B147" s="204">
        <v>51</v>
      </c>
      <c r="C147" s="194">
        <v>142</v>
      </c>
      <c r="D147" s="168" t="s">
        <v>526</v>
      </c>
      <c r="E147" s="353">
        <v>2876994.8205180001</v>
      </c>
      <c r="F147" s="354">
        <v>88.677356291098931</v>
      </c>
      <c r="G147" s="354">
        <v>0</v>
      </c>
      <c r="H147" s="354">
        <v>10.78395136447733</v>
      </c>
      <c r="I147" s="354">
        <v>2.1091186376331738E-3</v>
      </c>
      <c r="J147" s="354">
        <v>0.53658322578610218</v>
      </c>
      <c r="K147" s="193">
        <f t="shared" si="56"/>
        <v>2.4824459376092176</v>
      </c>
      <c r="L147" s="193">
        <f t="shared" si="57"/>
        <v>0</v>
      </c>
      <c r="M147" s="193">
        <f t="shared" si="58"/>
        <v>0.30188739691610822</v>
      </c>
      <c r="N147" s="193">
        <f t="shared" si="59"/>
        <v>5.9042953160906372E-5</v>
      </c>
      <c r="O147" s="193">
        <f t="shared" si="60"/>
        <v>1.5021183589069892E-2</v>
      </c>
      <c r="P147" s="218">
        <f t="shared" si="61"/>
        <v>100</v>
      </c>
      <c r="Q147" s="251">
        <f>VLOOKUP(B:B,'پیوست 4'!$C$14:$J$171,8,0)</f>
        <v>2102237.273637</v>
      </c>
      <c r="R147" s="1">
        <f t="shared" si="62"/>
        <v>0.73070596396085774</v>
      </c>
      <c r="S147" s="247">
        <f t="shared" si="63"/>
        <v>73.070596396085776</v>
      </c>
      <c r="T147" s="266">
        <f t="shared" si="64"/>
        <v>-15.606759895013155</v>
      </c>
      <c r="U147" s="247" t="str">
        <f>VLOOKUP(D147:D302,پیوست1!$E$5:G297,3,0)</f>
        <v>در سهام</v>
      </c>
    </row>
    <row r="148" spans="1:21" x14ac:dyDescent="0.55000000000000004">
      <c r="A148" s="322">
        <v>10869</v>
      </c>
      <c r="B148" s="204">
        <v>12</v>
      </c>
      <c r="C148" s="192">
        <v>143</v>
      </c>
      <c r="D148" s="91" t="s">
        <v>538</v>
      </c>
      <c r="E148" s="355">
        <v>620930.44273899996</v>
      </c>
      <c r="F148" s="356">
        <v>88.66339721276735</v>
      </c>
      <c r="G148" s="356">
        <v>0</v>
      </c>
      <c r="H148" s="356">
        <v>5.574172978807824</v>
      </c>
      <c r="I148" s="356">
        <v>1.5883038300689354E-3</v>
      </c>
      <c r="J148" s="356">
        <v>5.7608415045947545</v>
      </c>
      <c r="K148" s="193">
        <f t="shared" si="56"/>
        <v>0.53569217493441001</v>
      </c>
      <c r="L148" s="193">
        <f t="shared" si="57"/>
        <v>0</v>
      </c>
      <c r="M148" s="193">
        <f t="shared" si="58"/>
        <v>3.3678394245513957E-2</v>
      </c>
      <c r="N148" s="193">
        <f t="shared" si="59"/>
        <v>9.5963155026024874E-6</v>
      </c>
      <c r="O148" s="193">
        <f t="shared" si="60"/>
        <v>3.4806220064443907E-2</v>
      </c>
      <c r="P148" s="218">
        <f t="shared" si="61"/>
        <v>100</v>
      </c>
      <c r="Q148" s="251">
        <f>VLOOKUP(B:B,'پیوست 4'!$C$14:$J$171,8,0)</f>
        <v>554026.25350700004</v>
      </c>
      <c r="R148" s="1">
        <f t="shared" si="62"/>
        <v>0.89225171673516701</v>
      </c>
      <c r="S148" s="247">
        <f t="shared" si="63"/>
        <v>89.225171673516698</v>
      </c>
      <c r="T148" s="247">
        <f t="shared" si="64"/>
        <v>0.56177446074934778</v>
      </c>
      <c r="U148" s="247" t="str">
        <f>VLOOKUP(D148:D303,پیوست1!$E$5:G319,3,0)</f>
        <v>در سهام</v>
      </c>
    </row>
    <row r="149" spans="1:21" x14ac:dyDescent="0.55000000000000004">
      <c r="A149" s="322">
        <v>11141</v>
      </c>
      <c r="B149" s="204">
        <v>129</v>
      </c>
      <c r="C149" s="194">
        <v>144</v>
      </c>
      <c r="D149" s="168" t="s">
        <v>545</v>
      </c>
      <c r="E149" s="353">
        <v>276676.73103999998</v>
      </c>
      <c r="F149" s="354">
        <v>88.467117464660731</v>
      </c>
      <c r="G149" s="354">
        <v>10.309207103592684</v>
      </c>
      <c r="H149" s="354">
        <v>8.5481042382121494E-2</v>
      </c>
      <c r="I149" s="354">
        <v>0</v>
      </c>
      <c r="J149" s="354">
        <v>1.1381943893644586</v>
      </c>
      <c r="K149" s="193">
        <f t="shared" si="56"/>
        <v>0.23816749821057032</v>
      </c>
      <c r="L149" s="193">
        <f t="shared" si="57"/>
        <v>2.7754019061128742E-2</v>
      </c>
      <c r="M149" s="193">
        <f t="shared" si="58"/>
        <v>2.3012851093191975E-4</v>
      </c>
      <c r="N149" s="193">
        <f t="shared" si="59"/>
        <v>0</v>
      </c>
      <c r="O149" s="193">
        <f t="shared" si="60"/>
        <v>3.0641996479712076E-3</v>
      </c>
      <c r="P149" s="218">
        <f t="shared" si="61"/>
        <v>100</v>
      </c>
      <c r="Q149" s="251">
        <f>VLOOKUP(B:B,'پیوست 4'!$C$14:$J$171,8,0)</f>
        <v>216561.112069</v>
      </c>
      <c r="R149" s="1">
        <f t="shared" si="62"/>
        <v>0.78272253418264903</v>
      </c>
      <c r="S149" s="247">
        <f t="shared" si="63"/>
        <v>78.27225341826491</v>
      </c>
      <c r="T149" s="266">
        <f t="shared" si="64"/>
        <v>-10.194864046395821</v>
      </c>
      <c r="U149" s="247" t="str">
        <f>VLOOKUP(D149:D305,پیوست1!$E$5:G279,3,0)</f>
        <v>در سهام</v>
      </c>
    </row>
    <row r="150" spans="1:21" x14ac:dyDescent="0.55000000000000004">
      <c r="A150" s="322">
        <v>10830</v>
      </c>
      <c r="B150" s="204">
        <v>38</v>
      </c>
      <c r="C150" s="192">
        <v>145</v>
      </c>
      <c r="D150" s="91" t="s">
        <v>531</v>
      </c>
      <c r="E150" s="355">
        <v>485104.52480100002</v>
      </c>
      <c r="F150" s="356">
        <v>88.396068224108262</v>
      </c>
      <c r="G150" s="356">
        <v>6.3532040399064149</v>
      </c>
      <c r="H150" s="356">
        <v>5.027241188399711</v>
      </c>
      <c r="I150" s="356">
        <v>0</v>
      </c>
      <c r="J150" s="356">
        <v>0.22348654758561426</v>
      </c>
      <c r="K150" s="193">
        <f t="shared" si="56"/>
        <v>0.41724991417191887</v>
      </c>
      <c r="L150" s="193">
        <f t="shared" si="57"/>
        <v>2.9988594443442304E-2</v>
      </c>
      <c r="M150" s="193">
        <f t="shared" si="58"/>
        <v>2.372974269696344E-2</v>
      </c>
      <c r="N150" s="193">
        <f t="shared" si="59"/>
        <v>0</v>
      </c>
      <c r="O150" s="193">
        <f t="shared" si="60"/>
        <v>1.05490826313974E-3</v>
      </c>
      <c r="P150" s="218">
        <f t="shared" si="61"/>
        <v>100</v>
      </c>
      <c r="Q150" s="251">
        <f>VLOOKUP(B:B,'پیوست 4'!$C$14:$J$171,8,0)</f>
        <v>435155.06756699999</v>
      </c>
      <c r="R150" s="1">
        <f t="shared" si="62"/>
        <v>0.89703361918858548</v>
      </c>
      <c r="S150" s="247">
        <f t="shared" si="63"/>
        <v>89.703361918858548</v>
      </c>
      <c r="T150" s="247">
        <f t="shared" si="64"/>
        <v>1.3072936947502853</v>
      </c>
      <c r="U150" s="247" t="str">
        <f>VLOOKUP(D150:D304,پیوست1!$E$5:G285,3,0)</f>
        <v>در سهام</v>
      </c>
    </row>
    <row r="151" spans="1:21" x14ac:dyDescent="0.55000000000000004">
      <c r="A151" s="322">
        <v>11280</v>
      </c>
      <c r="B151" s="204">
        <v>170</v>
      </c>
      <c r="C151" s="194">
        <v>146</v>
      </c>
      <c r="D151" s="168" t="s">
        <v>561</v>
      </c>
      <c r="E151" s="353">
        <v>220799.087593</v>
      </c>
      <c r="F151" s="354">
        <v>87.38562035836199</v>
      </c>
      <c r="G151" s="354">
        <v>0</v>
      </c>
      <c r="H151" s="354">
        <v>12.001104050042077</v>
      </c>
      <c r="I151" s="354">
        <v>0.36793119896710624</v>
      </c>
      <c r="J151" s="354">
        <v>0.2453443926288266</v>
      </c>
      <c r="K151" s="193">
        <f t="shared" si="56"/>
        <v>0.18774363844783123</v>
      </c>
      <c r="L151" s="193">
        <f t="shared" si="57"/>
        <v>0</v>
      </c>
      <c r="M151" s="193">
        <f t="shared" si="58"/>
        <v>2.5783772324393633E-2</v>
      </c>
      <c r="N151" s="193">
        <f t="shared" si="59"/>
        <v>7.9048179447921548E-4</v>
      </c>
      <c r="O151" s="193">
        <f t="shared" si="60"/>
        <v>5.2711016705051612E-4</v>
      </c>
      <c r="P151" s="218">
        <f t="shared" si="61"/>
        <v>99.999999999999986</v>
      </c>
      <c r="Q151" s="251">
        <f>VLOOKUP(B:B,'پیوست 4'!$C$14:$J$171,8,0)</f>
        <v>193452.83152499999</v>
      </c>
      <c r="R151" s="1">
        <f t="shared" si="62"/>
        <v>0.87614869080252955</v>
      </c>
      <c r="S151" s="247">
        <f t="shared" si="63"/>
        <v>87.614869080252959</v>
      </c>
      <c r="T151" s="247">
        <f t="shared" si="64"/>
        <v>0.22924872189096845</v>
      </c>
      <c r="U151" s="247" t="str">
        <f>VLOOKUP(D151:D305,پیوست1!$E$5:G286,3,0)</f>
        <v>در سهام</v>
      </c>
    </row>
    <row r="152" spans="1:21" x14ac:dyDescent="0.55000000000000004">
      <c r="A152" s="322">
        <v>11087</v>
      </c>
      <c r="B152" s="204">
        <v>119</v>
      </c>
      <c r="C152" s="192">
        <v>147</v>
      </c>
      <c r="D152" s="91" t="s">
        <v>541</v>
      </c>
      <c r="E152" s="355">
        <v>421247.38339199999</v>
      </c>
      <c r="F152" s="356">
        <v>85.736747752162898</v>
      </c>
      <c r="G152" s="356">
        <v>2.3354950382944204</v>
      </c>
      <c r="H152" s="356">
        <v>11.128757669522905</v>
      </c>
      <c r="I152" s="356">
        <v>0.29923468580105522</v>
      </c>
      <c r="J152" s="356">
        <v>0.49976485421871547</v>
      </c>
      <c r="K152" s="193">
        <f t="shared" si="56"/>
        <v>0.35142463604877605</v>
      </c>
      <c r="L152" s="193">
        <f t="shared" si="57"/>
        <v>9.5729137778687631E-3</v>
      </c>
      <c r="M152" s="193">
        <f t="shared" si="58"/>
        <v>4.5615441642273519E-2</v>
      </c>
      <c r="N152" s="193">
        <f t="shared" si="59"/>
        <v>1.2265270529596549E-3</v>
      </c>
      <c r="O152" s="193">
        <f t="shared" si="60"/>
        <v>2.0484761389768374E-3</v>
      </c>
      <c r="P152" s="218">
        <f t="shared" si="61"/>
        <v>100</v>
      </c>
      <c r="Q152" s="251">
        <f>VLOOKUP(B:B,'پیوست 4'!$C$14:$J$171,8,0)</f>
        <v>315876.364115</v>
      </c>
      <c r="R152" s="1">
        <f t="shared" si="62"/>
        <v>0.74985952807938294</v>
      </c>
      <c r="S152" s="247">
        <f t="shared" si="63"/>
        <v>74.98595280793829</v>
      </c>
      <c r="T152" s="247">
        <f t="shared" si="64"/>
        <v>-10.750794944224609</v>
      </c>
      <c r="U152" s="247" t="str">
        <f>VLOOKUP(D152:D307,پیوست1!$E$5:G304,3,0)</f>
        <v>در سهام</v>
      </c>
    </row>
    <row r="153" spans="1:21" x14ac:dyDescent="0.55000000000000004">
      <c r="A153" s="322">
        <v>10764</v>
      </c>
      <c r="B153" s="204">
        <v>33</v>
      </c>
      <c r="C153" s="194">
        <v>148</v>
      </c>
      <c r="D153" s="168" t="s">
        <v>524</v>
      </c>
      <c r="E153" s="353">
        <v>722285.73456000001</v>
      </c>
      <c r="F153" s="354">
        <v>85.711476117222091</v>
      </c>
      <c r="G153" s="354">
        <v>3.491817940483644</v>
      </c>
      <c r="H153" s="354">
        <v>0.34870456654615328</v>
      </c>
      <c r="I153" s="354">
        <v>0</v>
      </c>
      <c r="J153" s="354">
        <v>10.448001375748108</v>
      </c>
      <c r="K153" s="193">
        <f t="shared" si="56"/>
        <v>0.6023875592831498</v>
      </c>
      <c r="L153" s="193">
        <f t="shared" si="57"/>
        <v>2.4540794091007533E-2</v>
      </c>
      <c r="M153" s="193">
        <f t="shared" si="58"/>
        <v>2.4507254135414354E-3</v>
      </c>
      <c r="N153" s="193">
        <f t="shared" si="59"/>
        <v>0</v>
      </c>
      <c r="O153" s="193">
        <f t="shared" si="60"/>
        <v>7.342944414486971E-2</v>
      </c>
      <c r="P153" s="218">
        <f t="shared" si="61"/>
        <v>99.999999999999986</v>
      </c>
      <c r="Q153" s="251">
        <f>VLOOKUP(B:B,'پیوست 4'!$C$14:$J$171,8,0)</f>
        <v>540502.43619899999</v>
      </c>
      <c r="R153" s="1">
        <f t="shared" si="62"/>
        <v>0.74832218101090109</v>
      </c>
      <c r="S153" s="247">
        <f t="shared" si="63"/>
        <v>74.832218101090106</v>
      </c>
      <c r="T153" s="266">
        <f t="shared" si="64"/>
        <v>-10.879258016131985</v>
      </c>
      <c r="U153" s="247" t="str">
        <f>VLOOKUP(D153:D308,پیوست1!$E$5:G289,3,0)</f>
        <v>در سهام</v>
      </c>
    </row>
    <row r="154" spans="1:21" x14ac:dyDescent="0.55000000000000004">
      <c r="A154" s="322">
        <v>10616</v>
      </c>
      <c r="B154" s="204">
        <v>25</v>
      </c>
      <c r="C154" s="192">
        <v>149</v>
      </c>
      <c r="D154" s="91" t="s">
        <v>517</v>
      </c>
      <c r="E154" s="355">
        <v>3754388.2463830002</v>
      </c>
      <c r="F154" s="356">
        <v>85.274060215655311</v>
      </c>
      <c r="G154" s="356">
        <v>7.26384302935032</v>
      </c>
      <c r="H154" s="356">
        <v>6.9866401529582838</v>
      </c>
      <c r="I154" s="356">
        <v>0</v>
      </c>
      <c r="J154" s="356">
        <v>0.47545660203608492</v>
      </c>
      <c r="K154" s="193">
        <f t="shared" si="56"/>
        <v>3.1151868830579761</v>
      </c>
      <c r="L154" s="193">
        <f t="shared" si="57"/>
        <v>0.2653588731250533</v>
      </c>
      <c r="M154" s="193">
        <f t="shared" si="58"/>
        <v>0.25523224420298068</v>
      </c>
      <c r="N154" s="193">
        <f t="shared" si="59"/>
        <v>0</v>
      </c>
      <c r="O154" s="193">
        <f t="shared" si="60"/>
        <v>1.7369129209754797E-2</v>
      </c>
      <c r="P154" s="218">
        <f t="shared" si="61"/>
        <v>100.00000000000001</v>
      </c>
      <c r="Q154" s="251">
        <f>VLOOKUP(B:B,'پیوست 4'!$C$14:$J$171,8,0)</f>
        <v>3155289.4915709998</v>
      </c>
      <c r="R154" s="1">
        <f t="shared" si="62"/>
        <v>0.84042706414575652</v>
      </c>
      <c r="S154" s="247">
        <f t="shared" si="63"/>
        <v>84.042706414575647</v>
      </c>
      <c r="T154" s="266">
        <f t="shared" si="64"/>
        <v>-1.2313538010796634</v>
      </c>
      <c r="U154" s="247" t="str">
        <f>VLOOKUP(D154:D309,پیوست1!$E$5:G294,3,0)</f>
        <v>در سهام</v>
      </c>
    </row>
    <row r="155" spans="1:21" x14ac:dyDescent="0.55000000000000004">
      <c r="A155" s="322">
        <v>11297</v>
      </c>
      <c r="B155" s="204">
        <v>177</v>
      </c>
      <c r="C155" s="194">
        <v>150</v>
      </c>
      <c r="D155" s="168" t="s">
        <v>563</v>
      </c>
      <c r="E155" s="353">
        <v>376897.01134800003</v>
      </c>
      <c r="F155" s="354">
        <v>85.056049075129266</v>
      </c>
      <c r="G155" s="354">
        <v>0</v>
      </c>
      <c r="H155" s="354">
        <v>1.9578050576693702</v>
      </c>
      <c r="I155" s="354">
        <v>7.3219167287042392E-2</v>
      </c>
      <c r="J155" s="354">
        <v>12.912926699914328</v>
      </c>
      <c r="K155" s="193">
        <f t="shared" si="56"/>
        <v>0.31192909216066567</v>
      </c>
      <c r="L155" s="193">
        <f t="shared" si="57"/>
        <v>0</v>
      </c>
      <c r="M155" s="193">
        <f t="shared" si="58"/>
        <v>7.1799285401434945E-3</v>
      </c>
      <c r="N155" s="193">
        <f t="shared" si="59"/>
        <v>2.6851927204417158E-4</v>
      </c>
      <c r="O155" s="193">
        <f t="shared" si="60"/>
        <v>4.735603812356335E-2</v>
      </c>
      <c r="P155" s="218">
        <f t="shared" si="61"/>
        <v>100</v>
      </c>
      <c r="Q155" s="251">
        <f>VLOOKUP(B:B,'پیوست 4'!$C$14:$J$171,8,0)</f>
        <v>318985.25611700001</v>
      </c>
      <c r="R155" s="1">
        <f t="shared" si="62"/>
        <v>0.8463459420283691</v>
      </c>
      <c r="S155" s="247">
        <f t="shared" si="63"/>
        <v>84.634594202836908</v>
      </c>
      <c r="T155" s="266">
        <f t="shared" si="64"/>
        <v>-0.42145487229235812</v>
      </c>
      <c r="U155" s="247" t="str">
        <f>VLOOKUP(D155:D309,پیوست1!$E$5:G295,3,0)</f>
        <v>در سهام</v>
      </c>
    </row>
    <row r="156" spans="1:21" x14ac:dyDescent="0.55000000000000004">
      <c r="A156" s="322">
        <v>11378</v>
      </c>
      <c r="B156" s="204">
        <v>226</v>
      </c>
      <c r="C156" s="192">
        <v>151</v>
      </c>
      <c r="D156" s="91" t="s">
        <v>571</v>
      </c>
      <c r="E156" s="355">
        <v>748571.78525700001</v>
      </c>
      <c r="F156" s="356">
        <v>84.866462089854707</v>
      </c>
      <c r="G156" s="356">
        <v>0.12339723828961829</v>
      </c>
      <c r="H156" s="356">
        <v>14.226758639296841</v>
      </c>
      <c r="I156" s="356">
        <v>3.7802071284217271E-3</v>
      </c>
      <c r="J156" s="356">
        <v>0.77960182543041523</v>
      </c>
      <c r="K156" s="193">
        <f t="shared" si="56"/>
        <v>0.61815520960464865</v>
      </c>
      <c r="L156" s="193">
        <f t="shared" si="57"/>
        <v>8.9880788972670556E-4</v>
      </c>
      <c r="M156" s="193">
        <f t="shared" si="58"/>
        <v>0.10362568147777892</v>
      </c>
      <c r="N156" s="193">
        <f t="shared" si="59"/>
        <v>2.7534489741594457E-5</v>
      </c>
      <c r="O156" s="193">
        <f t="shared" si="60"/>
        <v>5.6785085408281102E-3</v>
      </c>
      <c r="P156" s="218">
        <f t="shared" si="61"/>
        <v>100</v>
      </c>
      <c r="Q156" s="251">
        <f>VLOOKUP(B:B,'پیوست 4'!$C$14:$J$171,8,0)</f>
        <v>673506.44454199995</v>
      </c>
      <c r="R156" s="1">
        <f t="shared" si="62"/>
        <v>0.8997219208719861</v>
      </c>
      <c r="S156" s="247">
        <f t="shared" si="63"/>
        <v>89.972192087198607</v>
      </c>
      <c r="T156" s="247">
        <f t="shared" si="64"/>
        <v>5.1057299973439001</v>
      </c>
      <c r="U156" s="247" t="str">
        <f>VLOOKUP(D156:D311,پیوست1!$E$5:G327,3,0)</f>
        <v>در سهام و قابل معامله</v>
      </c>
    </row>
    <row r="157" spans="1:21" x14ac:dyDescent="0.55000000000000004">
      <c r="A157" s="322">
        <v>10743</v>
      </c>
      <c r="B157" s="204">
        <v>21</v>
      </c>
      <c r="C157" s="194">
        <v>152</v>
      </c>
      <c r="D157" s="168" t="s">
        <v>521</v>
      </c>
      <c r="E157" s="353">
        <v>2251128.0405120002</v>
      </c>
      <c r="F157" s="354">
        <v>84.646372484475975</v>
      </c>
      <c r="G157" s="354">
        <v>2.1506844044878102E-2</v>
      </c>
      <c r="H157" s="354">
        <v>5.0411860879128856</v>
      </c>
      <c r="I157" s="354">
        <v>2.1739846282370985E-3</v>
      </c>
      <c r="J157" s="354">
        <v>10.28876059893803</v>
      </c>
      <c r="K157" s="193">
        <f t="shared" si="56"/>
        <v>1.8541144173008779</v>
      </c>
      <c r="L157" s="193">
        <f t="shared" si="57"/>
        <v>4.7109106325333961E-4</v>
      </c>
      <c r="M157" s="193">
        <f t="shared" si="58"/>
        <v>0.11042334752868596</v>
      </c>
      <c r="N157" s="193">
        <f t="shared" si="59"/>
        <v>4.7619480007180927E-5</v>
      </c>
      <c r="O157" s="193">
        <f t="shared" si="60"/>
        <v>0.22536747651113845</v>
      </c>
      <c r="P157" s="218">
        <f t="shared" si="61"/>
        <v>100.00000000000001</v>
      </c>
      <c r="Q157" s="251">
        <f>VLOOKUP(B:B,'پیوست 4'!$C$14:$J$171,8,0)</f>
        <v>1924065.803168</v>
      </c>
      <c r="R157" s="1">
        <f t="shared" si="62"/>
        <v>0.85471184603537131</v>
      </c>
      <c r="S157" s="247">
        <f t="shared" si="63"/>
        <v>85.471184603537125</v>
      </c>
      <c r="T157" s="247">
        <f t="shared" si="64"/>
        <v>0.82481211906114993</v>
      </c>
      <c r="U157" s="247" t="str">
        <f>VLOOKUP(D157:D312,پیوست1!$E$5:G280,3,0)</f>
        <v>در سهام</v>
      </c>
    </row>
    <row r="158" spans="1:21" x14ac:dyDescent="0.55000000000000004">
      <c r="A158" s="322">
        <v>11223</v>
      </c>
      <c r="B158" s="204">
        <v>160</v>
      </c>
      <c r="C158" s="192">
        <v>153</v>
      </c>
      <c r="D158" s="91" t="s">
        <v>557</v>
      </c>
      <c r="E158" s="355">
        <v>4747833.7036250001</v>
      </c>
      <c r="F158" s="356">
        <v>84.502059271360409</v>
      </c>
      <c r="G158" s="356">
        <v>1.3207962520516037</v>
      </c>
      <c r="H158" s="356">
        <v>13.582709041884696</v>
      </c>
      <c r="I158" s="356">
        <v>0.11793618624716075</v>
      </c>
      <c r="J158" s="356">
        <v>0.47649924845613073</v>
      </c>
      <c r="K158" s="193">
        <f t="shared" si="56"/>
        <v>3.9038288903921239</v>
      </c>
      <c r="L158" s="193">
        <f t="shared" si="57"/>
        <v>6.1018188332224749E-2</v>
      </c>
      <c r="M158" s="193">
        <f t="shared" si="58"/>
        <v>0.62749443533941174</v>
      </c>
      <c r="N158" s="193">
        <f t="shared" si="59"/>
        <v>5.4484197789292565E-3</v>
      </c>
      <c r="O158" s="193">
        <f t="shared" si="60"/>
        <v>2.2013327821983984E-2</v>
      </c>
      <c r="P158" s="218">
        <f t="shared" si="61"/>
        <v>100.00000000000001</v>
      </c>
      <c r="Q158" s="251">
        <f>VLOOKUP(B:B,'پیوست 4'!$C$14:$J$171,8,0)</f>
        <v>3943243.1522590001</v>
      </c>
      <c r="R158" s="1">
        <f t="shared" si="62"/>
        <v>0.83053522899260557</v>
      </c>
      <c r="S158" s="247">
        <f t="shared" si="63"/>
        <v>83.053522899260557</v>
      </c>
      <c r="T158" s="266">
        <f t="shared" si="64"/>
        <v>-1.4485363720998521</v>
      </c>
      <c r="U158" s="247" t="str">
        <f>VLOOKUP(D158:D313,پیوست1!$E$5:G300,3,0)</f>
        <v>در سهام</v>
      </c>
    </row>
    <row r="159" spans="1:21" x14ac:dyDescent="0.55000000000000004">
      <c r="A159" s="322">
        <v>11461</v>
      </c>
      <c r="B159" s="204">
        <v>237</v>
      </c>
      <c r="C159" s="194">
        <v>154</v>
      </c>
      <c r="D159" s="168" t="s">
        <v>573</v>
      </c>
      <c r="E159" s="353">
        <v>716375.28964800003</v>
      </c>
      <c r="F159" s="354">
        <v>84.445946652020524</v>
      </c>
      <c r="G159" s="354">
        <v>0</v>
      </c>
      <c r="H159" s="354">
        <v>0.2830418539597146</v>
      </c>
      <c r="I159" s="354">
        <v>6.9282356661492734E-3</v>
      </c>
      <c r="J159" s="354">
        <v>15.264083258353605</v>
      </c>
      <c r="K159" s="193">
        <f t="shared" si="56"/>
        <v>0.58863677040366258</v>
      </c>
      <c r="L159" s="193">
        <f t="shared" si="57"/>
        <v>0</v>
      </c>
      <c r="M159" s="193">
        <f t="shared" si="58"/>
        <v>1.9729643566015385E-3</v>
      </c>
      <c r="N159" s="193">
        <f t="shared" si="59"/>
        <v>4.8293783524303672E-5</v>
      </c>
      <c r="O159" s="193">
        <f t="shared" si="60"/>
        <v>0.10639943098032519</v>
      </c>
      <c r="P159" s="218">
        <f t="shared" si="61"/>
        <v>100</v>
      </c>
      <c r="Q159" s="251">
        <f>VLOOKUP(B:B,'پیوست 4'!$C$14:$J$171,8,0)</f>
        <v>595398.08673700003</v>
      </c>
      <c r="R159" s="1">
        <f t="shared" si="62"/>
        <v>0.83112594102674364</v>
      </c>
      <c r="S159" s="247">
        <f t="shared" si="63"/>
        <v>83.112594102674365</v>
      </c>
      <c r="T159" s="266">
        <f t="shared" si="64"/>
        <v>-1.3333525493461593</v>
      </c>
      <c r="U159" s="247" t="str">
        <f>VLOOKUP(D159:D314,پیوست1!$E$5:G298,3,0)</f>
        <v>در سهام</v>
      </c>
    </row>
    <row r="160" spans="1:21" x14ac:dyDescent="0.55000000000000004">
      <c r="A160" s="322">
        <v>11099</v>
      </c>
      <c r="B160" s="204">
        <v>124</v>
      </c>
      <c r="C160" s="192">
        <v>155</v>
      </c>
      <c r="D160" s="91" t="s">
        <v>543</v>
      </c>
      <c r="E160" s="355">
        <v>3303761.7867680001</v>
      </c>
      <c r="F160" s="356">
        <v>82.077163168072531</v>
      </c>
      <c r="G160" s="356">
        <v>0</v>
      </c>
      <c r="H160" s="356">
        <v>15.763653380395017</v>
      </c>
      <c r="I160" s="356">
        <v>2.8479455306456392E-5</v>
      </c>
      <c r="J160" s="356">
        <v>2.1591549720771495</v>
      </c>
      <c r="K160" s="193">
        <f t="shared" si="56"/>
        <v>2.6385118266083714</v>
      </c>
      <c r="L160" s="193">
        <f t="shared" si="57"/>
        <v>0</v>
      </c>
      <c r="M160" s="193">
        <f t="shared" si="58"/>
        <v>0.50674979823019173</v>
      </c>
      <c r="N160" s="193">
        <f t="shared" si="59"/>
        <v>9.1552116010120578E-7</v>
      </c>
      <c r="O160" s="193">
        <f t="shared" si="60"/>
        <v>6.9409756738789241E-2</v>
      </c>
      <c r="P160" s="218">
        <f t="shared" si="61"/>
        <v>100</v>
      </c>
      <c r="Q160" s="251">
        <f>VLOOKUP(B:B,'پیوست 4'!$C$14:$J$171,8,0)</f>
        <v>2749689.953584</v>
      </c>
      <c r="R160" s="1">
        <f t="shared" si="62"/>
        <v>0.83229062234355677</v>
      </c>
      <c r="S160" s="247">
        <f t="shared" si="63"/>
        <v>83.229062234355681</v>
      </c>
      <c r="T160" s="247">
        <f t="shared" si="64"/>
        <v>1.1518990662831499</v>
      </c>
      <c r="U160" s="247" t="str">
        <f>VLOOKUP(D160:D315,پیوست1!$E$5:G321,3,0)</f>
        <v>در سهام</v>
      </c>
    </row>
    <row r="161" spans="1:22" x14ac:dyDescent="0.55000000000000004">
      <c r="A161" s="322">
        <v>10589</v>
      </c>
      <c r="B161" s="204">
        <v>26</v>
      </c>
      <c r="C161" s="194">
        <v>156</v>
      </c>
      <c r="D161" s="168" t="s">
        <v>513</v>
      </c>
      <c r="E161" s="353">
        <v>776444.54888599995</v>
      </c>
      <c r="F161" s="354">
        <v>80.032764187174976</v>
      </c>
      <c r="G161" s="354">
        <v>5.6641549581322437</v>
      </c>
      <c r="H161" s="354">
        <v>14.104451699353932</v>
      </c>
      <c r="I161" s="354">
        <v>0</v>
      </c>
      <c r="J161" s="354">
        <v>0.19862915533885367</v>
      </c>
      <c r="K161" s="193">
        <f t="shared" si="56"/>
        <v>0.60465304495780758</v>
      </c>
      <c r="L161" s="193">
        <f t="shared" si="57"/>
        <v>4.2793080775490031E-2</v>
      </c>
      <c r="M161" s="193">
        <f t="shared" si="58"/>
        <v>0.10656010390356248</v>
      </c>
      <c r="N161" s="193">
        <f t="shared" si="59"/>
        <v>0</v>
      </c>
      <c r="O161" s="193">
        <f t="shared" si="60"/>
        <v>1.5006569473490858E-3</v>
      </c>
      <c r="P161" s="218">
        <f t="shared" si="61"/>
        <v>100</v>
      </c>
      <c r="Q161" s="251">
        <f>VLOOKUP(B:B,'پیوست 4'!$C$14:$J$171,8,0)</f>
        <v>635375.15235600004</v>
      </c>
      <c r="R161" s="1">
        <f t="shared" si="62"/>
        <v>0.81831362364202498</v>
      </c>
      <c r="S161" s="247">
        <f t="shared" si="63"/>
        <v>81.831362364202505</v>
      </c>
      <c r="T161" s="266">
        <f t="shared" si="64"/>
        <v>1.7985981770275288</v>
      </c>
      <c r="U161" s="247" t="str">
        <f>VLOOKUP(D161:D315,پیوست1!$E$5:G315,3,0)</f>
        <v>در سهام</v>
      </c>
    </row>
    <row r="162" spans="1:22" x14ac:dyDescent="0.55000000000000004">
      <c r="A162" s="322">
        <v>10851</v>
      </c>
      <c r="B162" s="204">
        <v>9</v>
      </c>
      <c r="C162" s="192">
        <v>157</v>
      </c>
      <c r="D162" s="91" t="s">
        <v>534</v>
      </c>
      <c r="E162" s="355">
        <v>12571043.928719999</v>
      </c>
      <c r="F162" s="356">
        <v>77.691595633213666</v>
      </c>
      <c r="G162" s="356">
        <v>17.849155149570581</v>
      </c>
      <c r="H162" s="356">
        <v>2.5298557695385133</v>
      </c>
      <c r="I162" s="356">
        <v>3.5348442839059752E-3</v>
      </c>
      <c r="J162" s="356">
        <v>1.925858603393334</v>
      </c>
      <c r="K162" s="193">
        <f t="shared" si="56"/>
        <v>9.5032765401936299</v>
      </c>
      <c r="L162" s="193">
        <f t="shared" si="57"/>
        <v>2.183317976837567</v>
      </c>
      <c r="M162" s="193">
        <f t="shared" si="58"/>
        <v>0.30945327855321814</v>
      </c>
      <c r="N162" s="193">
        <f t="shared" si="59"/>
        <v>4.3238399832941707E-4</v>
      </c>
      <c r="O162" s="193">
        <f t="shared" si="60"/>
        <v>0.23557202984686451</v>
      </c>
      <c r="P162" s="218">
        <f t="shared" si="61"/>
        <v>100</v>
      </c>
      <c r="Q162" s="251">
        <f>VLOOKUP(B:B,'پیوست 4'!$C$14:$J$171,8,0)</f>
        <v>8253035.1600350002</v>
      </c>
      <c r="R162" s="1">
        <f t="shared" si="62"/>
        <v>0.65651152019125392</v>
      </c>
      <c r="S162" s="247">
        <f t="shared" si="63"/>
        <v>65.651152019125391</v>
      </c>
      <c r="T162" s="266">
        <f t="shared" si="64"/>
        <v>-12.040443614088275</v>
      </c>
      <c r="U162" s="247" t="str">
        <f>VLOOKUP(D162:D317,پیوست1!$E$5:G316,3,0)</f>
        <v>در سهام</v>
      </c>
    </row>
    <row r="163" spans="1:22" x14ac:dyDescent="0.55000000000000004">
      <c r="A163" s="322">
        <v>11477</v>
      </c>
      <c r="B163" s="204">
        <v>245</v>
      </c>
      <c r="C163" s="194">
        <v>158</v>
      </c>
      <c r="D163" s="168" t="s">
        <v>576</v>
      </c>
      <c r="E163" s="353">
        <v>3586204.8888409999</v>
      </c>
      <c r="F163" s="354">
        <v>74.969082845682379</v>
      </c>
      <c r="G163" s="354">
        <v>15.098593599331615</v>
      </c>
      <c r="H163" s="354">
        <v>8.665562624067082</v>
      </c>
      <c r="I163" s="354">
        <v>1.3621199960120961E-3</v>
      </c>
      <c r="J163" s="354">
        <v>1.2653988109229106</v>
      </c>
      <c r="K163" s="193">
        <f t="shared" si="56"/>
        <v>2.6160454090781986</v>
      </c>
      <c r="L163" s="193">
        <f t="shared" si="57"/>
        <v>0.52686527525451443</v>
      </c>
      <c r="M163" s="193">
        <f t="shared" si="58"/>
        <v>0.30238472259869592</v>
      </c>
      <c r="N163" s="193">
        <f t="shared" si="59"/>
        <v>4.7531163873459069E-5</v>
      </c>
      <c r="O163" s="193">
        <f t="shared" si="60"/>
        <v>4.4156079070380959E-2</v>
      </c>
      <c r="P163" s="218">
        <f t="shared" si="61"/>
        <v>100.00000000000001</v>
      </c>
      <c r="Q163" s="251">
        <f>VLOOKUP(B:B,'پیوست 4'!$C$14:$J$171,8,0)</f>
        <v>2423074.4364169999</v>
      </c>
      <c r="R163" s="1">
        <f t="shared" si="62"/>
        <v>0.67566536534394617</v>
      </c>
      <c r="S163" s="247">
        <f t="shared" si="63"/>
        <v>67.566536534394615</v>
      </c>
      <c r="T163" s="247">
        <f t="shared" si="64"/>
        <v>-7.4025463112877645</v>
      </c>
      <c r="U163" s="247" t="str">
        <f>VLOOKUP(D163:D318,پیوست1!$E$5:G287,3,0)</f>
        <v>در سهام</v>
      </c>
    </row>
    <row r="164" spans="1:22" x14ac:dyDescent="0.55000000000000004">
      <c r="A164" s="322">
        <v>11055</v>
      </c>
      <c r="B164" s="204">
        <v>116</v>
      </c>
      <c r="C164" s="192">
        <v>159</v>
      </c>
      <c r="D164" s="91" t="s">
        <v>540</v>
      </c>
      <c r="E164" s="355">
        <v>2855481.8418279998</v>
      </c>
      <c r="F164" s="356">
        <v>73.872701197232573</v>
      </c>
      <c r="G164" s="356">
        <v>1.0617902500448907E-2</v>
      </c>
      <c r="H164" s="356">
        <v>25.711614222499193</v>
      </c>
      <c r="I164" s="356">
        <v>0</v>
      </c>
      <c r="J164" s="356">
        <v>0.40506667776778083</v>
      </c>
      <c r="K164" s="193">
        <f t="shared" si="56"/>
        <v>2.0525387475384682</v>
      </c>
      <c r="L164" s="193">
        <f t="shared" si="57"/>
        <v>2.9501637203667604E-4</v>
      </c>
      <c r="M164" s="193">
        <f t="shared" si="58"/>
        <v>0.71439223959794484</v>
      </c>
      <c r="N164" s="193">
        <f t="shared" si="59"/>
        <v>0</v>
      </c>
      <c r="O164" s="193">
        <f t="shared" si="60"/>
        <v>1.1254699475997984E-2</v>
      </c>
      <c r="P164" s="218">
        <f t="shared" si="61"/>
        <v>99.999999999999986</v>
      </c>
      <c r="Q164" s="251">
        <f>VLOOKUP(B:B,'پیوست 4'!$C$14:$J$171,8,0)</f>
        <v>1883484.8565519999</v>
      </c>
      <c r="R164" s="1">
        <f t="shared" si="62"/>
        <v>0.65960316362797999</v>
      </c>
      <c r="S164" s="247">
        <f t="shared" si="63"/>
        <v>65.960316362797997</v>
      </c>
      <c r="T164" s="266">
        <f t="shared" si="64"/>
        <v>-7.912384834434576</v>
      </c>
      <c r="U164" s="247" t="str">
        <f>VLOOKUP(D164:D319,پیوست1!$E$5:G284,3,0)</f>
        <v>در سهام</v>
      </c>
    </row>
    <row r="165" spans="1:22" x14ac:dyDescent="0.55000000000000004">
      <c r="A165" s="322">
        <v>11220</v>
      </c>
      <c r="B165" s="204">
        <v>152</v>
      </c>
      <c r="C165" s="194">
        <v>160</v>
      </c>
      <c r="D165" s="168" t="s">
        <v>554</v>
      </c>
      <c r="E165" s="353">
        <v>474609.66409899999</v>
      </c>
      <c r="F165" s="354">
        <v>73.477154947995857</v>
      </c>
      <c r="G165" s="354">
        <v>0</v>
      </c>
      <c r="H165" s="354">
        <v>6.1848209418274811</v>
      </c>
      <c r="I165" s="354">
        <v>20.237117543393566</v>
      </c>
      <c r="J165" s="354">
        <v>0.10090656678309806</v>
      </c>
      <c r="K165" s="193">
        <f t="shared" si="56"/>
        <v>0.33932580746561797</v>
      </c>
      <c r="L165" s="193">
        <f t="shared" si="57"/>
        <v>0</v>
      </c>
      <c r="M165" s="193">
        <f t="shared" si="58"/>
        <v>2.8562202246415595E-2</v>
      </c>
      <c r="N165" s="193">
        <f t="shared" si="59"/>
        <v>9.3457296435181955E-2</v>
      </c>
      <c r="O165" s="193">
        <f t="shared" si="60"/>
        <v>4.6599793196255189E-4</v>
      </c>
      <c r="P165" s="218">
        <f t="shared" si="61"/>
        <v>100</v>
      </c>
      <c r="Q165" s="251">
        <f>VLOOKUP(B:B,'پیوست 4'!$C$14:$J$171,8,0)</f>
        <v>344807.79512600001</v>
      </c>
      <c r="R165" s="1">
        <f t="shared" si="62"/>
        <v>0.72650816283015196</v>
      </c>
      <c r="S165" s="247">
        <f t="shared" si="63"/>
        <v>72.650816283015189</v>
      </c>
      <c r="T165" s="247">
        <f t="shared" si="64"/>
        <v>-0.82633866498066766</v>
      </c>
      <c r="U165" s="247" t="str">
        <f>VLOOKUP(D165:D320,پیوست1!$E$5:G281,3,0)</f>
        <v>در سهام</v>
      </c>
    </row>
    <row r="166" spans="1:22" x14ac:dyDescent="0.55000000000000004">
      <c r="A166" s="322">
        <v>11132</v>
      </c>
      <c r="B166" s="204">
        <v>126</v>
      </c>
      <c r="C166" s="192">
        <v>161</v>
      </c>
      <c r="D166" s="91" t="s">
        <v>544</v>
      </c>
      <c r="E166" s="355">
        <v>4746588.654747</v>
      </c>
      <c r="F166" s="356">
        <v>73.408419665251671</v>
      </c>
      <c r="G166" s="356">
        <v>4.6380134140940772</v>
      </c>
      <c r="H166" s="356">
        <v>20.700288673099827</v>
      </c>
      <c r="I166" s="356">
        <v>1.3755987485190341E-5</v>
      </c>
      <c r="J166" s="356">
        <v>1.2532644915669326</v>
      </c>
      <c r="K166" s="193">
        <f t="shared" si="56"/>
        <v>3.3904352415294059</v>
      </c>
      <c r="L166" s="193">
        <f t="shared" si="57"/>
        <v>0.21421090661721667</v>
      </c>
      <c r="M166" s="193">
        <f t="shared" si="58"/>
        <v>0.95606183251389609</v>
      </c>
      <c r="N166" s="193">
        <f t="shared" si="59"/>
        <v>6.3533290819368449E-7</v>
      </c>
      <c r="O166" s="193">
        <f t="shared" si="60"/>
        <v>5.7883170875251862E-2</v>
      </c>
      <c r="P166" s="218">
        <f t="shared" si="61"/>
        <v>100</v>
      </c>
      <c r="Q166" s="251">
        <f>VLOOKUP(B:B,'پیوست 4'!$C$14:$J$171,8,0)</f>
        <v>2668235.1864820002</v>
      </c>
      <c r="R166" s="1">
        <f t="shared" si="62"/>
        <v>0.56213743818174211</v>
      </c>
      <c r="S166" s="247">
        <f t="shared" si="63"/>
        <v>56.213743818174208</v>
      </c>
      <c r="T166" s="266">
        <f t="shared" si="64"/>
        <v>-17.194675847077463</v>
      </c>
      <c r="U166" s="247" t="str">
        <f>VLOOKUP(D166:D321,پیوست1!$E$5:G325,3,0)</f>
        <v>در سهام</v>
      </c>
    </row>
    <row r="167" spans="1:22" x14ac:dyDescent="0.55000000000000004">
      <c r="A167" s="322">
        <v>10825</v>
      </c>
      <c r="B167" s="204">
        <v>61</v>
      </c>
      <c r="C167" s="194">
        <v>162</v>
      </c>
      <c r="D167" s="168" t="s">
        <v>530</v>
      </c>
      <c r="E167" s="353">
        <v>137914.406387</v>
      </c>
      <c r="F167" s="354">
        <v>72.160622902417657</v>
      </c>
      <c r="G167" s="354">
        <v>26.425552582367398</v>
      </c>
      <c r="H167" s="354">
        <v>4.6078355519971947E-3</v>
      </c>
      <c r="I167" s="354">
        <v>0.2561050041677625</v>
      </c>
      <c r="J167" s="354">
        <v>1.153111675495182</v>
      </c>
      <c r="K167" s="193">
        <f t="shared" si="56"/>
        <v>9.683623372944003E-2</v>
      </c>
      <c r="L167" s="193">
        <f t="shared" si="57"/>
        <v>3.5461874958537837E-2</v>
      </c>
      <c r="M167" s="193">
        <f t="shared" si="58"/>
        <v>6.183503170467699E-6</v>
      </c>
      <c r="N167" s="193">
        <f t="shared" si="59"/>
        <v>3.4368112476531514E-4</v>
      </c>
      <c r="O167" s="193">
        <f t="shared" si="60"/>
        <v>1.5474227803631737E-3</v>
      </c>
      <c r="P167" s="218">
        <f t="shared" si="61"/>
        <v>100</v>
      </c>
      <c r="Q167" s="251">
        <f>VLOOKUP(B:B,'پیوست 4'!$C$14:$J$171,8,0)</f>
        <v>99407.248080000005</v>
      </c>
      <c r="R167" s="1">
        <f t="shared" si="62"/>
        <v>0.72078944241005893</v>
      </c>
      <c r="S167" s="247">
        <f t="shared" si="63"/>
        <v>72.0789442410059</v>
      </c>
      <c r="T167" s="247">
        <f t="shared" si="64"/>
        <v>-8.1678661411757503E-2</v>
      </c>
      <c r="U167" s="247" t="str">
        <f>VLOOKUP(D167:D322,پیوست1!$E$5:G328,3,0)</f>
        <v>در سهام</v>
      </c>
    </row>
    <row r="168" spans="1:22" x14ac:dyDescent="0.55000000000000004">
      <c r="A168" s="322">
        <v>11260</v>
      </c>
      <c r="B168" s="204">
        <v>169</v>
      </c>
      <c r="C168" s="192">
        <v>163</v>
      </c>
      <c r="D168" s="91" t="s">
        <v>560</v>
      </c>
      <c r="E168" s="355">
        <v>504175.67202</v>
      </c>
      <c r="F168" s="356">
        <v>71.426527386360704</v>
      </c>
      <c r="G168" s="356">
        <v>24.798510709245164</v>
      </c>
      <c r="H168" s="356">
        <v>1.439443026205989</v>
      </c>
      <c r="I168" s="356">
        <v>8.8969754299494747E-2</v>
      </c>
      <c r="J168" s="356">
        <v>2.2465491238886481</v>
      </c>
      <c r="K168" s="193">
        <f t="shared" si="56"/>
        <v>0.35040428147940933</v>
      </c>
      <c r="L168" s="193">
        <f t="shared" si="57"/>
        <v>0.12165654197115285</v>
      </c>
      <c r="M168" s="193">
        <f t="shared" si="58"/>
        <v>7.0616200700885775E-3</v>
      </c>
      <c r="N168" s="193">
        <f t="shared" si="59"/>
        <v>4.3646784982391795E-4</v>
      </c>
      <c r="O168" s="193">
        <f t="shared" si="60"/>
        <v>1.1021121428825317E-2</v>
      </c>
      <c r="P168" s="218">
        <f t="shared" si="61"/>
        <v>100</v>
      </c>
      <c r="Q168" s="251">
        <f>VLOOKUP(B:B,'پیوست 4'!$C$14:$J$171,8,0)</f>
        <v>363365.04495499999</v>
      </c>
      <c r="R168" s="1">
        <f t="shared" si="62"/>
        <v>0.72071118286839075</v>
      </c>
      <c r="S168" s="247">
        <f t="shared" si="63"/>
        <v>72.071118286839081</v>
      </c>
      <c r="T168" s="266">
        <f t="shared" si="64"/>
        <v>0.64459090047837719</v>
      </c>
      <c r="U168" s="247" t="str">
        <f>VLOOKUP(D168:D323,پیوست1!$E$5:G329,3,0)</f>
        <v>در سهام و قابل معامله</v>
      </c>
    </row>
    <row r="169" spans="1:22" x14ac:dyDescent="0.55000000000000004">
      <c r="A169" s="322">
        <v>10600</v>
      </c>
      <c r="B169" s="204">
        <v>20</v>
      </c>
      <c r="C169" s="194">
        <v>164</v>
      </c>
      <c r="D169" s="168" t="s">
        <v>516</v>
      </c>
      <c r="E169" s="353">
        <v>7585980.252084</v>
      </c>
      <c r="F169" s="354">
        <v>70.415182649933939</v>
      </c>
      <c r="G169" s="354">
        <v>21.717381414882617</v>
      </c>
      <c r="H169" s="354">
        <v>7.303969790230612</v>
      </c>
      <c r="I169" s="354">
        <v>7.3593078053813845E-6</v>
      </c>
      <c r="J169" s="354">
        <v>0.56345878564503149</v>
      </c>
      <c r="K169" s="193">
        <f t="shared" si="56"/>
        <v>5.1976376543931062</v>
      </c>
      <c r="L169" s="193">
        <f t="shared" si="57"/>
        <v>1.603050296098562</v>
      </c>
      <c r="M169" s="193">
        <f t="shared" si="58"/>
        <v>0.53913640467263579</v>
      </c>
      <c r="N169" s="193">
        <f t="shared" si="59"/>
        <v>5.4322113385237756E-7</v>
      </c>
      <c r="O169" s="193">
        <f t="shared" si="60"/>
        <v>4.159123772392824E-2</v>
      </c>
      <c r="P169" s="218">
        <f t="shared" si="61"/>
        <v>100</v>
      </c>
      <c r="Q169" s="251">
        <f>VLOOKUP(B:B,'پیوست 4'!$C$14:$J$171,8,0)</f>
        <v>4784090.0606580004</v>
      </c>
      <c r="R169" s="1">
        <f t="shared" si="62"/>
        <v>0.63064889462950136</v>
      </c>
      <c r="S169" s="247">
        <f t="shared" si="63"/>
        <v>63.064889462950134</v>
      </c>
      <c r="T169" s="266">
        <f t="shared" si="64"/>
        <v>-7.3502931869838051</v>
      </c>
      <c r="U169" s="247" t="str">
        <f>VLOOKUP(D169:D324,پیوست1!$E$5:G314,3,0)</f>
        <v>در سهام</v>
      </c>
    </row>
    <row r="170" spans="1:22" x14ac:dyDescent="0.55000000000000004">
      <c r="A170" s="322">
        <v>11215</v>
      </c>
      <c r="B170" s="204">
        <v>149</v>
      </c>
      <c r="C170" s="192">
        <v>165</v>
      </c>
      <c r="D170" s="91" t="s">
        <v>553</v>
      </c>
      <c r="E170" s="355">
        <v>2619354.7903920002</v>
      </c>
      <c r="F170" s="356">
        <v>68.618464383138004</v>
      </c>
      <c r="G170" s="356">
        <v>17.943563055221198</v>
      </c>
      <c r="H170" s="356">
        <v>12.877716183525687</v>
      </c>
      <c r="I170" s="356">
        <v>2.4364371983477206E-5</v>
      </c>
      <c r="J170" s="356">
        <v>0.56023201374313414</v>
      </c>
      <c r="K170" s="193">
        <f t="shared" si="56"/>
        <v>1.7488932606298404</v>
      </c>
      <c r="L170" s="193">
        <f t="shared" si="57"/>
        <v>0.45733137255508827</v>
      </c>
      <c r="M170" s="193">
        <f t="shared" si="58"/>
        <v>0.32821706588942989</v>
      </c>
      <c r="N170" s="193">
        <f t="shared" si="59"/>
        <v>6.2097988266628632E-7</v>
      </c>
      <c r="O170" s="193">
        <f t="shared" si="60"/>
        <v>1.4278751383209614E-2</v>
      </c>
      <c r="P170" s="218">
        <f t="shared" si="61"/>
        <v>100</v>
      </c>
      <c r="Q170" s="251">
        <f>VLOOKUP(B:B,'پیوست 4'!$C$14:$J$171,8,0)</f>
        <v>1408172.236702</v>
      </c>
      <c r="R170" s="1">
        <f t="shared" ref="R170:R171" si="65">Q170/E170</f>
        <v>0.53760271112080227</v>
      </c>
      <c r="S170" s="247">
        <f t="shared" ref="S170:S171" si="66">R170*100</f>
        <v>53.760271112080225</v>
      </c>
      <c r="T170" s="247">
        <f t="shared" ref="T170:T171" si="67">S170-F170</f>
        <v>-14.858193271057779</v>
      </c>
      <c r="U170" s="247" t="str">
        <f>VLOOKUP(D170:D325,پیوست1!$E$5:G291,3,0)</f>
        <v>در سهام و قابل معامله</v>
      </c>
    </row>
    <row r="171" spans="1:22" x14ac:dyDescent="0.55000000000000004">
      <c r="A171" s="322">
        <v>10789</v>
      </c>
      <c r="B171" s="204">
        <v>43</v>
      </c>
      <c r="C171" s="194">
        <v>166</v>
      </c>
      <c r="D171" s="168" t="s">
        <v>527</v>
      </c>
      <c r="E171" s="353">
        <v>1433785.5007839999</v>
      </c>
      <c r="F171" s="354">
        <v>66.481148182039362</v>
      </c>
      <c r="G171" s="354">
        <v>24.955802348090369</v>
      </c>
      <c r="H171" s="354">
        <v>8.2025953016484614</v>
      </c>
      <c r="I171" s="354">
        <v>0</v>
      </c>
      <c r="J171" s="354">
        <v>0.36045416822180826</v>
      </c>
      <c r="K171" s="193">
        <f t="shared" si="56"/>
        <v>0.92749307944181636</v>
      </c>
      <c r="L171" s="193">
        <f t="shared" si="57"/>
        <v>0.3481638720557611</v>
      </c>
      <c r="M171" s="193">
        <f t="shared" si="58"/>
        <v>0.11443620610927194</v>
      </c>
      <c r="N171" s="193">
        <f t="shared" si="59"/>
        <v>0</v>
      </c>
      <c r="O171" s="193">
        <f t="shared" si="60"/>
        <v>5.0287751584290998E-3</v>
      </c>
      <c r="P171" s="218">
        <f t="shared" si="61"/>
        <v>100</v>
      </c>
      <c r="Q171" s="251">
        <f>VLOOKUP(B:B,'پیوست 4'!$C$14:$J$171,8,0)</f>
        <v>916167.56676800002</v>
      </c>
      <c r="R171" s="1">
        <f t="shared" si="65"/>
        <v>0.63898509663198277</v>
      </c>
      <c r="S171" s="247">
        <f t="shared" si="66"/>
        <v>63.898509663198276</v>
      </c>
      <c r="T171" s="266">
        <f t="shared" si="67"/>
        <v>-2.5826385188410867</v>
      </c>
      <c r="U171" s="247" t="str">
        <f>VLOOKUP(D171:D326,پیوست1!$E$5:G332,3,0)</f>
        <v>در سهام</v>
      </c>
    </row>
    <row r="172" spans="1:22" x14ac:dyDescent="0.55000000000000004">
      <c r="B172" s="206"/>
      <c r="C172" s="132"/>
      <c r="D172" s="95" t="s">
        <v>408</v>
      </c>
      <c r="E172" s="94">
        <f>SUM(E106:E171)</f>
        <v>102771339.702336</v>
      </c>
      <c r="F172" s="358">
        <f>K172</f>
        <v>85.883650308610498</v>
      </c>
      <c r="G172" s="358">
        <f>L172</f>
        <v>6.1133428990750573</v>
      </c>
      <c r="H172" s="358">
        <f>M172</f>
        <v>6.0724318694629611</v>
      </c>
      <c r="I172" s="358">
        <f>N172</f>
        <v>0.39291924943970624</v>
      </c>
      <c r="J172" s="358">
        <f>O172</f>
        <v>1.5376556734117814</v>
      </c>
      <c r="K172" s="202">
        <f t="shared" ref="K172:N172" si="68">SUM(K106:K171)</f>
        <v>85.883650308610498</v>
      </c>
      <c r="L172" s="202">
        <f t="shared" si="68"/>
        <v>6.1133428990750573</v>
      </c>
      <c r="M172" s="202">
        <f t="shared" si="68"/>
        <v>6.0724318694629611</v>
      </c>
      <c r="N172" s="202">
        <f t="shared" si="68"/>
        <v>0.39291924943970624</v>
      </c>
      <c r="O172" s="202">
        <f>SUM(O106:O171)</f>
        <v>1.5376556734117814</v>
      </c>
      <c r="P172" s="201">
        <f>K172+L172+M172+N172+O172</f>
        <v>100</v>
      </c>
      <c r="Q172" s="251"/>
      <c r="R172" s="1">
        <f t="shared" ref="R172:R175" si="69">Q172/E172</f>
        <v>0</v>
      </c>
      <c r="S172" s="247">
        <f t="shared" ref="S172:S175" si="70">R172*100</f>
        <v>0</v>
      </c>
      <c r="T172" s="266">
        <f t="shared" ref="T172:T175" si="71">S172-F172</f>
        <v>-85.883650308610498</v>
      </c>
      <c r="U172" s="247" t="e">
        <f>VLOOKUP(D172:D336,پیوست1!$E$5:G337,3,0)</f>
        <v>#N/A</v>
      </c>
      <c r="V172" s="323">
        <f t="shared" ref="V172:V175" si="72">100-P172</f>
        <v>0</v>
      </c>
    </row>
    <row r="173" spans="1:22" ht="21.75" x14ac:dyDescent="0.55000000000000004">
      <c r="B173" s="206"/>
      <c r="C173" s="418" t="s">
        <v>55</v>
      </c>
      <c r="D173" s="418"/>
      <c r="E173" s="92">
        <f>E84+E105+E172</f>
        <v>1948811065.2649395</v>
      </c>
      <c r="F173" s="359">
        <f t="shared" ref="F173:I173" si="73">K173</f>
        <v>15.038336466258809</v>
      </c>
      <c r="G173" s="359">
        <f t="shared" si="73"/>
        <v>35.752860529431729</v>
      </c>
      <c r="H173" s="359">
        <f t="shared" si="73"/>
        <v>47.548807407697922</v>
      </c>
      <c r="I173" s="360">
        <f t="shared" si="73"/>
        <v>0.17550657190883107</v>
      </c>
      <c r="J173" s="358">
        <f>O173</f>
        <v>1.4621370664696971</v>
      </c>
      <c r="K173" s="202">
        <f>(K84*($E$84/$E$173))+(K105*($E$105/$E$173))+(K172*($E$172/$E$173))</f>
        <v>15.038336466258809</v>
      </c>
      <c r="L173" s="202">
        <f>(L84*($E$84/$E$173))+(L105*($E$105/$E$173))+(L172*($E$172/$E$173))</f>
        <v>35.752860529431729</v>
      </c>
      <c r="M173" s="202">
        <f>(M84*($E$84/$E$173))+(M105*($E$105/$E$173))+(M172*($E$172/$E$173))</f>
        <v>47.548807407697922</v>
      </c>
      <c r="N173" s="202">
        <f>(N84*($E$84/$E$173))+(N105*($E$105/$E$173))+(N172*($E$172/$E$173))</f>
        <v>0.17550657190883107</v>
      </c>
      <c r="O173" s="202">
        <f>(O84*($E$84/$E$173))+(O105*($E$105/$E$173))+(O172*($E$172/$E$173))</f>
        <v>1.4621370664696971</v>
      </c>
      <c r="P173" s="201">
        <f>K173+L173+M173+N173+O173</f>
        <v>99.977648041766983</v>
      </c>
      <c r="Q173" s="251"/>
      <c r="R173" s="1">
        <f t="shared" si="69"/>
        <v>0</v>
      </c>
      <c r="S173" s="247">
        <f t="shared" si="70"/>
        <v>0</v>
      </c>
      <c r="T173" s="266">
        <f t="shared" si="71"/>
        <v>-15.038336466258809</v>
      </c>
      <c r="U173" s="247" t="e">
        <f>VLOOKUP(D173:D337,پیوست1!$E$5:G338,3,0)</f>
        <v>#N/A</v>
      </c>
      <c r="V173" s="323">
        <f t="shared" si="72"/>
        <v>2.2351958233016944E-2</v>
      </c>
    </row>
    <row r="174" spans="1:22" s="248" customFormat="1" ht="21" x14ac:dyDescent="0.55000000000000004">
      <c r="A174" s="322"/>
      <c r="B174" s="207"/>
      <c r="C174" s="62"/>
      <c r="D174" s="419" t="s">
        <v>56</v>
      </c>
      <c r="E174" s="419"/>
      <c r="F174" s="419"/>
      <c r="G174" s="419"/>
      <c r="H174" s="419"/>
      <c r="I174" s="419"/>
      <c r="J174" s="419"/>
      <c r="K174" s="89"/>
      <c r="L174" s="89"/>
      <c r="M174" s="89"/>
      <c r="N174" s="89"/>
      <c r="O174" s="89"/>
      <c r="P174" s="219"/>
      <c r="Q174" s="251"/>
      <c r="R174" s="1" t="e">
        <f t="shared" si="69"/>
        <v>#DIV/0!</v>
      </c>
      <c r="S174" s="247" t="e">
        <f t="shared" si="70"/>
        <v>#DIV/0!</v>
      </c>
      <c r="T174" s="266" t="e">
        <f t="shared" si="71"/>
        <v>#DIV/0!</v>
      </c>
      <c r="U174" s="247" t="e">
        <f>VLOOKUP(D174:D338,پیوست1!$E$5:G339,3,0)</f>
        <v>#N/A</v>
      </c>
      <c r="V174" s="323">
        <f t="shared" si="72"/>
        <v>100</v>
      </c>
    </row>
    <row r="175" spans="1:22" s="248" customFormat="1" ht="42" customHeight="1" x14ac:dyDescent="0.55000000000000004">
      <c r="A175" s="322"/>
      <c r="B175" s="207"/>
      <c r="C175" s="62"/>
      <c r="D175" s="417" t="s">
        <v>57</v>
      </c>
      <c r="E175" s="417"/>
      <c r="F175" s="417"/>
      <c r="G175" s="417"/>
      <c r="H175" s="417"/>
      <c r="I175" s="417"/>
      <c r="J175" s="417"/>
      <c r="K175" s="89"/>
      <c r="L175" s="89"/>
      <c r="M175" s="89"/>
      <c r="N175" s="89"/>
      <c r="O175" s="89"/>
      <c r="P175" s="219"/>
      <c r="Q175" s="251"/>
      <c r="R175" s="1" t="e">
        <f t="shared" si="69"/>
        <v>#DIV/0!</v>
      </c>
      <c r="S175" s="247" t="e">
        <f t="shared" si="70"/>
        <v>#DIV/0!</v>
      </c>
      <c r="T175" s="266" t="e">
        <f t="shared" si="71"/>
        <v>#DIV/0!</v>
      </c>
      <c r="U175" s="247" t="e">
        <f>VLOOKUP(D175:D339,پیوست1!$E$5:G340,3,0)</f>
        <v>#N/A</v>
      </c>
      <c r="V175" s="323">
        <f t="shared" si="72"/>
        <v>100</v>
      </c>
    </row>
    <row r="177" spans="6:10" x14ac:dyDescent="0.55000000000000004">
      <c r="F177" s="46"/>
      <c r="G177" s="48"/>
      <c r="H177" s="48"/>
      <c r="I177" s="50"/>
      <c r="J177" s="50"/>
    </row>
  </sheetData>
  <sheetProtection algorithmName="SHA-512" hashValue="RFRoc5nI0/fgOg0mUJay0Q21G7uhGRNH1/fogG3ybPHK2ie/u8Ll4hnP71CtYbR1dySpXIr87P4GuKhYxASpqg==" saltValue="kj1teikfeuY+DwFURSY4gg==" spinCount="100000" sheet="1" objects="1" scenarios="1"/>
  <sortState ref="A106:V171">
    <sortCondition descending="1" ref="F106:F171"/>
  </sortState>
  <mergeCells count="11">
    <mergeCell ref="D175:J175"/>
    <mergeCell ref="C173:D173"/>
    <mergeCell ref="D174:J174"/>
    <mergeCell ref="D2:D3"/>
    <mergeCell ref="F2:J2"/>
    <mergeCell ref="G1:J1"/>
    <mergeCell ref="C1:E1"/>
    <mergeCell ref="A2:A3"/>
    <mergeCell ref="B2:B3"/>
    <mergeCell ref="C2:C3"/>
    <mergeCell ref="E2:E3"/>
  </mergeCells>
  <printOptions horizontalCentered="1" verticalCentered="1"/>
  <pageMargins left="0.25" right="0.25" top="0.75" bottom="0.75" header="0.3" footer="0.3"/>
  <pageSetup paperSize="9" scale="78" fitToHeight="0" orientation="portrait" r:id="rId1"/>
  <rowBreaks count="2" manualBreakCount="2">
    <brk id="71" min="2" max="9" man="1"/>
    <brk id="134" min="2" max="9" man="1"/>
  </rowBreaks>
  <colBreaks count="1" manualBreakCount="1">
    <brk id="10" max="185" man="1"/>
  </colBreaks>
  <ignoredErrors>
    <ignoredError sqref="F84:J8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77"/>
  <sheetViews>
    <sheetView rightToLeft="1" view="pageBreakPreview" topLeftCell="B1" zoomScale="115" zoomScaleNormal="100" zoomScaleSheetLayoutView="115" workbookViewId="0">
      <pane ySplit="4" topLeftCell="A155" activePane="bottomLeft" state="frozen"/>
      <selection activeCell="B1" sqref="B1"/>
      <selection pane="bottomLeft" activeCell="D174" sqref="D174"/>
    </sheetView>
  </sheetViews>
  <sheetFormatPr defaultColWidth="9.140625" defaultRowHeight="15.75" x14ac:dyDescent="0.4"/>
  <cols>
    <col min="1" max="1" width="3.5703125" style="261" hidden="1" customWidth="1"/>
    <col min="2" max="2" width="4" style="14" bestFit="1" customWidth="1"/>
    <col min="3" max="3" width="26" style="67" bestFit="1" customWidth="1"/>
    <col min="4" max="5" width="11" style="15" bestFit="1" customWidth="1"/>
    <col min="6" max="6" width="12.28515625" style="25" customWidth="1"/>
    <col min="7" max="7" width="10.5703125" style="15" bestFit="1" customWidth="1"/>
    <col min="8" max="9" width="9.85546875" style="15" bestFit="1" customWidth="1"/>
    <col min="10" max="10" width="12.28515625" style="15" bestFit="1" customWidth="1"/>
    <col min="11" max="11" width="11.28515625" style="15" customWidth="1"/>
    <col min="12" max="12" width="14.42578125" style="67" customWidth="1"/>
    <col min="13" max="13" width="12.140625" style="67" bestFit="1" customWidth="1"/>
    <col min="14" max="14" width="13.5703125" style="67" bestFit="1" customWidth="1"/>
    <col min="15" max="15" width="11" style="67" bestFit="1" customWidth="1"/>
    <col min="16" max="16" width="11.5703125" style="67" bestFit="1" customWidth="1"/>
    <col min="17" max="17" width="12.28515625" style="67" bestFit="1" customWidth="1"/>
    <col min="18" max="16384" width="9.140625" style="13"/>
  </cols>
  <sheetData>
    <row r="1" spans="1:17" ht="21" x14ac:dyDescent="0.4">
      <c r="A1" s="257"/>
      <c r="B1" s="422" t="s">
        <v>245</v>
      </c>
      <c r="C1" s="422"/>
      <c r="D1" s="422"/>
      <c r="E1" s="422"/>
      <c r="F1" s="422"/>
      <c r="G1" s="422"/>
      <c r="H1" s="422"/>
      <c r="I1" s="422"/>
      <c r="J1" s="422"/>
      <c r="K1" s="158" t="s">
        <v>598</v>
      </c>
      <c r="L1" s="158" t="s">
        <v>315</v>
      </c>
      <c r="M1" s="157"/>
      <c r="N1" s="157"/>
      <c r="O1" s="157"/>
      <c r="P1" s="157"/>
      <c r="Q1" s="157"/>
    </row>
    <row r="2" spans="1:17" x14ac:dyDescent="0.4">
      <c r="A2" s="425" t="s">
        <v>162</v>
      </c>
      <c r="B2" s="429" t="s">
        <v>48</v>
      </c>
      <c r="C2" s="423" t="s">
        <v>58</v>
      </c>
      <c r="D2" s="423" t="s">
        <v>59</v>
      </c>
      <c r="E2" s="423"/>
      <c r="F2" s="423"/>
      <c r="G2" s="423"/>
      <c r="H2" s="423"/>
      <c r="I2" s="423"/>
      <c r="J2" s="423"/>
      <c r="K2" s="423"/>
      <c r="L2" s="423" t="s">
        <v>60</v>
      </c>
      <c r="M2" s="423"/>
      <c r="N2" s="423"/>
      <c r="O2" s="423"/>
      <c r="P2" s="423"/>
      <c r="Q2" s="423"/>
    </row>
    <row r="3" spans="1:17" x14ac:dyDescent="0.4">
      <c r="A3" s="425"/>
      <c r="B3" s="429"/>
      <c r="C3" s="423"/>
      <c r="D3" s="424" t="s">
        <v>256</v>
      </c>
      <c r="E3" s="424"/>
      <c r="F3" s="424"/>
      <c r="G3" s="160" t="s">
        <v>598</v>
      </c>
      <c r="H3" s="424" t="s">
        <v>255</v>
      </c>
      <c r="I3" s="424"/>
      <c r="J3" s="155" t="s">
        <v>598</v>
      </c>
      <c r="K3" s="159"/>
      <c r="L3" s="424" t="s">
        <v>256</v>
      </c>
      <c r="M3" s="424"/>
      <c r="N3" s="160" t="s">
        <v>598</v>
      </c>
      <c r="O3" s="153" t="s">
        <v>255</v>
      </c>
      <c r="P3" s="155" t="s">
        <v>598</v>
      </c>
      <c r="Q3" s="156"/>
    </row>
    <row r="4" spans="1:17" s="187" customFormat="1" ht="31.5" x14ac:dyDescent="0.4">
      <c r="A4" s="425"/>
      <c r="B4" s="429"/>
      <c r="C4" s="423"/>
      <c r="D4" s="154" t="s">
        <v>61</v>
      </c>
      <c r="E4" s="186" t="s">
        <v>62</v>
      </c>
      <c r="F4" s="293" t="s">
        <v>63</v>
      </c>
      <c r="G4" s="186" t="s">
        <v>64</v>
      </c>
      <c r="H4" s="186" t="s">
        <v>579</v>
      </c>
      <c r="I4" s="186" t="s">
        <v>62</v>
      </c>
      <c r="J4" s="141" t="s">
        <v>63</v>
      </c>
      <c r="K4" s="186" t="s">
        <v>64</v>
      </c>
      <c r="L4" s="186" t="s">
        <v>65</v>
      </c>
      <c r="M4" s="186" t="s">
        <v>66</v>
      </c>
      <c r="N4" s="141" t="s">
        <v>63</v>
      </c>
      <c r="O4" s="186" t="s">
        <v>65</v>
      </c>
      <c r="P4" s="186" t="s">
        <v>66</v>
      </c>
      <c r="Q4" s="141" t="s">
        <v>63</v>
      </c>
    </row>
    <row r="5" spans="1:17" s="187" customFormat="1" x14ac:dyDescent="0.4">
      <c r="A5" s="258">
        <v>5</v>
      </c>
      <c r="B5" s="118">
        <v>1</v>
      </c>
      <c r="C5" s="118" t="s">
        <v>423</v>
      </c>
      <c r="D5" s="162">
        <v>12737381.950158</v>
      </c>
      <c r="E5" s="162">
        <v>11993985.565168999</v>
      </c>
      <c r="F5" s="294">
        <f t="shared" ref="F5:F36" si="0">D5-E5</f>
        <v>743396.38498900086</v>
      </c>
      <c r="G5" s="119">
        <f t="shared" ref="G5:G36" si="1">D5+E5</f>
        <v>24731367.515326999</v>
      </c>
      <c r="H5" s="119">
        <v>2127691.4749520002</v>
      </c>
      <c r="I5" s="119">
        <v>1711270.6544669999</v>
      </c>
      <c r="J5" s="119">
        <f t="shared" ref="J5:J36" si="2">H5-I5</f>
        <v>416420.82048500027</v>
      </c>
      <c r="K5" s="119">
        <f t="shared" ref="K5:K36" si="3">H5+I5</f>
        <v>3838962.1294189999</v>
      </c>
      <c r="L5" s="120">
        <v>100841977</v>
      </c>
      <c r="M5" s="120">
        <v>97414955</v>
      </c>
      <c r="N5" s="120">
        <f t="shared" ref="N5:N36" si="4">L5-M5</f>
        <v>3427022</v>
      </c>
      <c r="O5" s="120">
        <v>8339946</v>
      </c>
      <c r="P5" s="120">
        <v>9170841</v>
      </c>
      <c r="Q5" s="120">
        <f t="shared" ref="Q5:Q36" si="5">O5-P5</f>
        <v>-830895</v>
      </c>
    </row>
    <row r="6" spans="1:17" s="187" customFormat="1" x14ac:dyDescent="0.4">
      <c r="A6" s="258">
        <v>11</v>
      </c>
      <c r="B6" s="169">
        <v>2</v>
      </c>
      <c r="C6" s="71" t="s">
        <v>419</v>
      </c>
      <c r="D6" s="170">
        <v>4096871.7512650001</v>
      </c>
      <c r="E6" s="170">
        <v>4220529.2848180002</v>
      </c>
      <c r="F6" s="22">
        <f t="shared" si="0"/>
        <v>-123657.53355300007</v>
      </c>
      <c r="G6" s="22">
        <f t="shared" si="1"/>
        <v>8317401.0360829998</v>
      </c>
      <c r="H6" s="22">
        <v>1700825.9731310001</v>
      </c>
      <c r="I6" s="22">
        <v>1472371.598492</v>
      </c>
      <c r="J6" s="22">
        <f t="shared" si="2"/>
        <v>228454.37463900005</v>
      </c>
      <c r="K6" s="22">
        <f t="shared" si="3"/>
        <v>3173197.5716230003</v>
      </c>
      <c r="L6" s="66">
        <v>28277195</v>
      </c>
      <c r="M6" s="66">
        <v>25953967</v>
      </c>
      <c r="N6" s="66">
        <f t="shared" si="4"/>
        <v>2323228</v>
      </c>
      <c r="O6" s="66">
        <v>2395356</v>
      </c>
      <c r="P6" s="66">
        <v>2186873</v>
      </c>
      <c r="Q6" s="66">
        <f t="shared" si="5"/>
        <v>208483</v>
      </c>
    </row>
    <row r="7" spans="1:17" s="187" customFormat="1" x14ac:dyDescent="0.4">
      <c r="A7" s="258">
        <v>214</v>
      </c>
      <c r="B7" s="118">
        <v>3</v>
      </c>
      <c r="C7" s="118" t="s">
        <v>462</v>
      </c>
      <c r="D7" s="162">
        <v>3107269.077602</v>
      </c>
      <c r="E7" s="162">
        <v>3352955.2195979999</v>
      </c>
      <c r="F7" s="294">
        <f t="shared" si="0"/>
        <v>-245686.14199599996</v>
      </c>
      <c r="G7" s="119">
        <f t="shared" si="1"/>
        <v>6460224.2971999999</v>
      </c>
      <c r="H7" s="119">
        <v>1690871.482998</v>
      </c>
      <c r="I7" s="119">
        <v>1024929.405397</v>
      </c>
      <c r="J7" s="119">
        <f t="shared" si="2"/>
        <v>665942.07760099997</v>
      </c>
      <c r="K7" s="119">
        <f t="shared" si="3"/>
        <v>2715800.8883950002</v>
      </c>
      <c r="L7" s="120">
        <v>43094860.372964002</v>
      </c>
      <c r="M7" s="120">
        <v>42745365.893230997</v>
      </c>
      <c r="N7" s="120">
        <f t="shared" si="4"/>
        <v>349494.47973300517</v>
      </c>
      <c r="O7" s="120">
        <v>6371180.3704059999</v>
      </c>
      <c r="P7" s="120">
        <v>5877026.2913849996</v>
      </c>
      <c r="Q7" s="120">
        <f t="shared" si="5"/>
        <v>494154.0790210003</v>
      </c>
    </row>
    <row r="8" spans="1:17" s="187" customFormat="1" x14ac:dyDescent="0.4">
      <c r="A8" s="258">
        <v>138</v>
      </c>
      <c r="B8" s="169">
        <v>4</v>
      </c>
      <c r="C8" s="71" t="s">
        <v>445</v>
      </c>
      <c r="D8" s="170">
        <v>2157365.9753020001</v>
      </c>
      <c r="E8" s="170">
        <v>749323.50555899995</v>
      </c>
      <c r="F8" s="22">
        <f t="shared" si="0"/>
        <v>1408042.4697430001</v>
      </c>
      <c r="G8" s="22">
        <f t="shared" si="1"/>
        <v>2906689.4808609998</v>
      </c>
      <c r="H8" s="22">
        <v>1690729.1418379999</v>
      </c>
      <c r="I8" s="22">
        <v>678127.00231200003</v>
      </c>
      <c r="J8" s="22">
        <f t="shared" si="2"/>
        <v>1012602.1395259999</v>
      </c>
      <c r="K8" s="22">
        <f t="shared" si="3"/>
        <v>2368856.1441500001</v>
      </c>
      <c r="L8" s="66">
        <v>21724061.183871001</v>
      </c>
      <c r="M8" s="66">
        <v>21715069.249166001</v>
      </c>
      <c r="N8" s="66">
        <f t="shared" si="4"/>
        <v>8991.9347050003707</v>
      </c>
      <c r="O8" s="66">
        <v>2565297.0046140002</v>
      </c>
      <c r="P8" s="66">
        <v>2448694.6916769999</v>
      </c>
      <c r="Q8" s="66">
        <f t="shared" si="5"/>
        <v>116602.3129370003</v>
      </c>
    </row>
    <row r="9" spans="1:17" s="187" customFormat="1" x14ac:dyDescent="0.4">
      <c r="A9" s="258">
        <v>105</v>
      </c>
      <c r="B9" s="118">
        <v>5</v>
      </c>
      <c r="C9" s="118" t="s">
        <v>430</v>
      </c>
      <c r="D9" s="162">
        <v>5039737.5859669996</v>
      </c>
      <c r="E9" s="162">
        <v>1279879.381086</v>
      </c>
      <c r="F9" s="294">
        <f t="shared" si="0"/>
        <v>3759858.2048809994</v>
      </c>
      <c r="G9" s="119">
        <f t="shared" si="1"/>
        <v>6319616.9670529999</v>
      </c>
      <c r="H9" s="119">
        <v>1398520.209573</v>
      </c>
      <c r="I9" s="119">
        <v>755088.87250199995</v>
      </c>
      <c r="J9" s="119">
        <f t="shared" si="2"/>
        <v>643431.33707100002</v>
      </c>
      <c r="K9" s="119">
        <f t="shared" si="3"/>
        <v>2153609.0820749998</v>
      </c>
      <c r="L9" s="120">
        <v>18867266</v>
      </c>
      <c r="M9" s="120">
        <v>21358974</v>
      </c>
      <c r="N9" s="120">
        <f t="shared" si="4"/>
        <v>-2491708</v>
      </c>
      <c r="O9" s="120">
        <v>419606</v>
      </c>
      <c r="P9" s="120">
        <v>2700358</v>
      </c>
      <c r="Q9" s="120">
        <f t="shared" si="5"/>
        <v>-2280752</v>
      </c>
    </row>
    <row r="10" spans="1:17" s="187" customFormat="1" x14ac:dyDescent="0.4">
      <c r="A10" s="258">
        <v>123</v>
      </c>
      <c r="B10" s="169">
        <v>6</v>
      </c>
      <c r="C10" s="71" t="s">
        <v>440</v>
      </c>
      <c r="D10" s="170">
        <v>8933071.2536880001</v>
      </c>
      <c r="E10" s="170">
        <v>11524833.544512</v>
      </c>
      <c r="F10" s="22">
        <f t="shared" si="0"/>
        <v>-2591762.2908239998</v>
      </c>
      <c r="G10" s="22">
        <f t="shared" si="1"/>
        <v>20457904.7982</v>
      </c>
      <c r="H10" s="22">
        <v>1318022.699522</v>
      </c>
      <c r="I10" s="22">
        <v>1153336.9290070001</v>
      </c>
      <c r="J10" s="22">
        <f t="shared" si="2"/>
        <v>164685.77051499998</v>
      </c>
      <c r="K10" s="22">
        <f t="shared" si="3"/>
        <v>2471359.6285290001</v>
      </c>
      <c r="L10" s="66">
        <v>211273364</v>
      </c>
      <c r="M10" s="66">
        <v>162081158</v>
      </c>
      <c r="N10" s="66">
        <f t="shared" si="4"/>
        <v>49192206</v>
      </c>
      <c r="O10" s="66">
        <v>36497554</v>
      </c>
      <c r="P10" s="66">
        <v>20156481</v>
      </c>
      <c r="Q10" s="66">
        <f t="shared" si="5"/>
        <v>16341073</v>
      </c>
    </row>
    <row r="11" spans="1:17" s="187" customFormat="1" x14ac:dyDescent="0.4">
      <c r="A11" s="258">
        <v>132</v>
      </c>
      <c r="B11" s="118">
        <v>7</v>
      </c>
      <c r="C11" s="118" t="s">
        <v>442</v>
      </c>
      <c r="D11" s="162">
        <v>6300572.3059560005</v>
      </c>
      <c r="E11" s="162">
        <v>3815054.6940569999</v>
      </c>
      <c r="F11" s="294">
        <f t="shared" si="0"/>
        <v>2485517.6118990006</v>
      </c>
      <c r="G11" s="119">
        <f t="shared" si="1"/>
        <v>10115627.000013001</v>
      </c>
      <c r="H11" s="119">
        <v>1124843.3897460001</v>
      </c>
      <c r="I11" s="119">
        <v>184043.49767700001</v>
      </c>
      <c r="J11" s="119">
        <f t="shared" si="2"/>
        <v>940799.89206900005</v>
      </c>
      <c r="K11" s="119">
        <f t="shared" si="3"/>
        <v>1308886.8874230001</v>
      </c>
      <c r="L11" s="120">
        <v>105532002</v>
      </c>
      <c r="M11" s="120">
        <v>72276880</v>
      </c>
      <c r="N11" s="120">
        <f t="shared" si="4"/>
        <v>33255122</v>
      </c>
      <c r="O11" s="120">
        <v>17070533</v>
      </c>
      <c r="P11" s="120">
        <v>10925860</v>
      </c>
      <c r="Q11" s="120">
        <f t="shared" si="5"/>
        <v>6144673</v>
      </c>
    </row>
    <row r="12" spans="1:17" s="187" customFormat="1" x14ac:dyDescent="0.4">
      <c r="A12" s="258">
        <v>183</v>
      </c>
      <c r="B12" s="169">
        <v>8</v>
      </c>
      <c r="C12" s="71" t="s">
        <v>453</v>
      </c>
      <c r="D12" s="170">
        <v>7655603.5049019996</v>
      </c>
      <c r="E12" s="170">
        <v>7964098.6957510002</v>
      </c>
      <c r="F12" s="22">
        <f t="shared" si="0"/>
        <v>-308495.19084900059</v>
      </c>
      <c r="G12" s="22">
        <f t="shared" si="1"/>
        <v>15619702.200653</v>
      </c>
      <c r="H12" s="22">
        <v>888643.21845599997</v>
      </c>
      <c r="I12" s="22">
        <v>672348.85227200005</v>
      </c>
      <c r="J12" s="22">
        <f t="shared" si="2"/>
        <v>216294.36618399993</v>
      </c>
      <c r="K12" s="22">
        <f t="shared" si="3"/>
        <v>1560992.070728</v>
      </c>
      <c r="L12" s="66">
        <v>53820154.515029997</v>
      </c>
      <c r="M12" s="66">
        <v>34305420.637979999</v>
      </c>
      <c r="N12" s="66">
        <f t="shared" si="4"/>
        <v>19514733.877049997</v>
      </c>
      <c r="O12" s="66">
        <v>4439560.7854180001</v>
      </c>
      <c r="P12" s="66">
        <v>3726165.1864189999</v>
      </c>
      <c r="Q12" s="66">
        <f t="shared" si="5"/>
        <v>713395.59899900015</v>
      </c>
    </row>
    <row r="13" spans="1:17" s="187" customFormat="1" x14ac:dyDescent="0.4">
      <c r="A13" s="258">
        <v>16</v>
      </c>
      <c r="B13" s="118">
        <v>9</v>
      </c>
      <c r="C13" s="118" t="s">
        <v>428</v>
      </c>
      <c r="D13" s="162">
        <v>4609585.0968270004</v>
      </c>
      <c r="E13" s="162">
        <v>4815819.144839</v>
      </c>
      <c r="F13" s="294">
        <f t="shared" si="0"/>
        <v>-206234.04801199958</v>
      </c>
      <c r="G13" s="119">
        <f t="shared" si="1"/>
        <v>9425404.2416660003</v>
      </c>
      <c r="H13" s="119">
        <v>617918.27989999996</v>
      </c>
      <c r="I13" s="119">
        <v>12076.468655999999</v>
      </c>
      <c r="J13" s="119">
        <f t="shared" si="2"/>
        <v>605841.81124399998</v>
      </c>
      <c r="K13" s="119">
        <f t="shared" si="3"/>
        <v>629994.74855599995</v>
      </c>
      <c r="L13" s="120">
        <v>30255279</v>
      </c>
      <c r="M13" s="120">
        <v>18391398</v>
      </c>
      <c r="N13" s="120">
        <f t="shared" si="4"/>
        <v>11863881</v>
      </c>
      <c r="O13" s="120">
        <v>4131221</v>
      </c>
      <c r="P13" s="120">
        <v>2044004</v>
      </c>
      <c r="Q13" s="120">
        <f t="shared" si="5"/>
        <v>2087217</v>
      </c>
    </row>
    <row r="14" spans="1:17" s="187" customFormat="1" x14ac:dyDescent="0.4">
      <c r="A14" s="258">
        <v>104</v>
      </c>
      <c r="B14" s="169">
        <v>10</v>
      </c>
      <c r="C14" s="71" t="s">
        <v>405</v>
      </c>
      <c r="D14" s="170">
        <v>7346927.0631229999</v>
      </c>
      <c r="E14" s="170">
        <v>47089537.122791998</v>
      </c>
      <c r="F14" s="22">
        <f t="shared" si="0"/>
        <v>-39742610.059668995</v>
      </c>
      <c r="G14" s="22">
        <f t="shared" si="1"/>
        <v>54436464.185915001</v>
      </c>
      <c r="H14" s="22">
        <v>615295.42024200002</v>
      </c>
      <c r="I14" s="22">
        <v>8064870.9284370001</v>
      </c>
      <c r="J14" s="22">
        <f t="shared" si="2"/>
        <v>-7449575.5081949998</v>
      </c>
      <c r="K14" s="22">
        <f t="shared" si="3"/>
        <v>8680166.3486790005</v>
      </c>
      <c r="L14" s="66">
        <v>354145953.11486501</v>
      </c>
      <c r="M14" s="66">
        <v>350053352.79325002</v>
      </c>
      <c r="N14" s="66">
        <f t="shared" si="4"/>
        <v>4092600.3216149807</v>
      </c>
      <c r="O14" s="66">
        <v>36779866.825199001</v>
      </c>
      <c r="P14" s="66">
        <v>50798050.047370002</v>
      </c>
      <c r="Q14" s="66">
        <f t="shared" si="5"/>
        <v>-14018183.222171001</v>
      </c>
    </row>
    <row r="15" spans="1:17" s="187" customFormat="1" x14ac:dyDescent="0.4">
      <c r="A15" s="258">
        <v>107</v>
      </c>
      <c r="B15" s="118">
        <v>11</v>
      </c>
      <c r="C15" s="118" t="s">
        <v>433</v>
      </c>
      <c r="D15" s="162">
        <v>3250201.4031090001</v>
      </c>
      <c r="E15" s="162">
        <v>3064488.1784029999</v>
      </c>
      <c r="F15" s="294">
        <f t="shared" si="0"/>
        <v>185713.22470600018</v>
      </c>
      <c r="G15" s="119">
        <f t="shared" si="1"/>
        <v>6314689.5815120004</v>
      </c>
      <c r="H15" s="119">
        <v>526344.79221400002</v>
      </c>
      <c r="I15" s="119">
        <v>954015.27866199997</v>
      </c>
      <c r="J15" s="119">
        <f t="shared" si="2"/>
        <v>-427670.48644799995</v>
      </c>
      <c r="K15" s="119">
        <f t="shared" si="3"/>
        <v>1480360.070876</v>
      </c>
      <c r="L15" s="120">
        <v>72227839</v>
      </c>
      <c r="M15" s="120">
        <v>52495130</v>
      </c>
      <c r="N15" s="120">
        <f t="shared" si="4"/>
        <v>19732709</v>
      </c>
      <c r="O15" s="120">
        <v>4771923</v>
      </c>
      <c r="P15" s="120">
        <v>6011819</v>
      </c>
      <c r="Q15" s="120">
        <f t="shared" si="5"/>
        <v>-1239896</v>
      </c>
    </row>
    <row r="16" spans="1:17" s="187" customFormat="1" x14ac:dyDescent="0.4">
      <c r="A16" s="258">
        <v>7</v>
      </c>
      <c r="B16" s="169">
        <v>12</v>
      </c>
      <c r="C16" s="71" t="s">
        <v>418</v>
      </c>
      <c r="D16" s="170">
        <v>1020525.452941</v>
      </c>
      <c r="E16" s="170">
        <v>500252.91044399998</v>
      </c>
      <c r="F16" s="22">
        <f t="shared" si="0"/>
        <v>520272.54249700002</v>
      </c>
      <c r="G16" s="22">
        <f t="shared" si="1"/>
        <v>1520778.363385</v>
      </c>
      <c r="H16" s="22">
        <v>414254.003149</v>
      </c>
      <c r="I16" s="22">
        <v>108723.630645</v>
      </c>
      <c r="J16" s="22">
        <f t="shared" si="2"/>
        <v>305530.37250399997</v>
      </c>
      <c r="K16" s="22">
        <f t="shared" si="3"/>
        <v>522977.63379400002</v>
      </c>
      <c r="L16" s="66">
        <v>12903922</v>
      </c>
      <c r="M16" s="66">
        <v>6596609</v>
      </c>
      <c r="N16" s="66">
        <f t="shared" si="4"/>
        <v>6307313</v>
      </c>
      <c r="O16" s="66">
        <v>2762377</v>
      </c>
      <c r="P16" s="66">
        <v>770254</v>
      </c>
      <c r="Q16" s="66">
        <f t="shared" si="5"/>
        <v>1992123</v>
      </c>
    </row>
    <row r="17" spans="1:17" s="187" customFormat="1" x14ac:dyDescent="0.4">
      <c r="A17" s="258">
        <v>115</v>
      </c>
      <c r="B17" s="118">
        <v>13</v>
      </c>
      <c r="C17" s="118" t="s">
        <v>437</v>
      </c>
      <c r="D17" s="162">
        <v>4518225.0512089999</v>
      </c>
      <c r="E17" s="162">
        <v>4432531.24811</v>
      </c>
      <c r="F17" s="294">
        <f t="shared" si="0"/>
        <v>85693.803098999895</v>
      </c>
      <c r="G17" s="119">
        <f t="shared" si="1"/>
        <v>8950756.2993189991</v>
      </c>
      <c r="H17" s="119">
        <v>386654.93445100001</v>
      </c>
      <c r="I17" s="119">
        <v>318824.57962799998</v>
      </c>
      <c r="J17" s="119">
        <f t="shared" si="2"/>
        <v>67830.354823000031</v>
      </c>
      <c r="K17" s="119">
        <f t="shared" si="3"/>
        <v>705479.51407899999</v>
      </c>
      <c r="L17" s="120">
        <v>40803590</v>
      </c>
      <c r="M17" s="120">
        <v>29595485</v>
      </c>
      <c r="N17" s="120">
        <f t="shared" si="4"/>
        <v>11208105</v>
      </c>
      <c r="O17" s="120">
        <v>6839407</v>
      </c>
      <c r="P17" s="120">
        <v>4057714</v>
      </c>
      <c r="Q17" s="120">
        <f t="shared" si="5"/>
        <v>2781693</v>
      </c>
    </row>
    <row r="18" spans="1:17" s="187" customFormat="1" x14ac:dyDescent="0.4">
      <c r="A18" s="258">
        <v>248</v>
      </c>
      <c r="B18" s="169">
        <v>14</v>
      </c>
      <c r="C18" s="71" t="s">
        <v>406</v>
      </c>
      <c r="D18" s="170">
        <v>1117847.5010540001</v>
      </c>
      <c r="E18" s="170">
        <v>2035486.0397600001</v>
      </c>
      <c r="F18" s="22">
        <f t="shared" si="0"/>
        <v>-917638.53870599996</v>
      </c>
      <c r="G18" s="22">
        <f t="shared" si="1"/>
        <v>3153333.5408140002</v>
      </c>
      <c r="H18" s="22">
        <v>346291.01295200002</v>
      </c>
      <c r="I18" s="22">
        <v>12005.24598</v>
      </c>
      <c r="J18" s="22">
        <f t="shared" si="2"/>
        <v>334285.76697200001</v>
      </c>
      <c r="K18" s="22">
        <f t="shared" si="3"/>
        <v>358296.25893200003</v>
      </c>
      <c r="L18" s="66">
        <v>24998599.408580001</v>
      </c>
      <c r="M18" s="66">
        <v>22088356.920722</v>
      </c>
      <c r="N18" s="66">
        <f t="shared" si="4"/>
        <v>2910242.4878580011</v>
      </c>
      <c r="O18" s="66">
        <v>3846456.0591750001</v>
      </c>
      <c r="P18" s="66">
        <v>6253980.5186590003</v>
      </c>
      <c r="Q18" s="66">
        <f t="shared" si="5"/>
        <v>-2407524.4594840002</v>
      </c>
    </row>
    <row r="19" spans="1:17" s="187" customFormat="1" x14ac:dyDescent="0.4">
      <c r="A19" s="258">
        <v>130</v>
      </c>
      <c r="B19" s="118">
        <v>15</v>
      </c>
      <c r="C19" s="118" t="s">
        <v>441</v>
      </c>
      <c r="D19" s="162">
        <v>2362849.2591829998</v>
      </c>
      <c r="E19" s="162">
        <v>9376986.0021850001</v>
      </c>
      <c r="F19" s="294">
        <f t="shared" si="0"/>
        <v>-7014136.7430020003</v>
      </c>
      <c r="G19" s="119">
        <f t="shared" si="1"/>
        <v>11739835.261367999</v>
      </c>
      <c r="H19" s="119">
        <v>336646.45163299999</v>
      </c>
      <c r="I19" s="119">
        <v>1223775.985784</v>
      </c>
      <c r="J19" s="119">
        <f t="shared" si="2"/>
        <v>-887129.53415099997</v>
      </c>
      <c r="K19" s="119">
        <f t="shared" si="3"/>
        <v>1560422.4374170001</v>
      </c>
      <c r="L19" s="120">
        <v>71849290</v>
      </c>
      <c r="M19" s="120">
        <v>63599301</v>
      </c>
      <c r="N19" s="120">
        <f t="shared" si="4"/>
        <v>8249989</v>
      </c>
      <c r="O19" s="120">
        <v>5926356</v>
      </c>
      <c r="P19" s="120">
        <v>5861018</v>
      </c>
      <c r="Q19" s="120">
        <f t="shared" si="5"/>
        <v>65338</v>
      </c>
    </row>
    <row r="20" spans="1:17" s="187" customFormat="1" x14ac:dyDescent="0.4">
      <c r="A20" s="258">
        <v>195</v>
      </c>
      <c r="B20" s="169">
        <v>16</v>
      </c>
      <c r="C20" s="71" t="s">
        <v>455</v>
      </c>
      <c r="D20" s="170">
        <v>3412080.5423280001</v>
      </c>
      <c r="E20" s="170">
        <v>2606393.2589830002</v>
      </c>
      <c r="F20" s="22">
        <f t="shared" si="0"/>
        <v>805687.28334499989</v>
      </c>
      <c r="G20" s="22">
        <f t="shared" si="1"/>
        <v>6018473.8013110003</v>
      </c>
      <c r="H20" s="22">
        <v>335292.08377899998</v>
      </c>
      <c r="I20" s="22">
        <v>249993.72333099999</v>
      </c>
      <c r="J20" s="22">
        <f t="shared" si="2"/>
        <v>85298.360447999992</v>
      </c>
      <c r="K20" s="22">
        <f t="shared" si="3"/>
        <v>585285.80710999994</v>
      </c>
      <c r="L20" s="66">
        <v>27978466</v>
      </c>
      <c r="M20" s="66">
        <v>13351727</v>
      </c>
      <c r="N20" s="66">
        <f t="shared" si="4"/>
        <v>14626739</v>
      </c>
      <c r="O20" s="66">
        <v>2044039</v>
      </c>
      <c r="P20" s="66">
        <v>1055787</v>
      </c>
      <c r="Q20" s="66">
        <f t="shared" si="5"/>
        <v>988252</v>
      </c>
    </row>
    <row r="21" spans="1:17" s="187" customFormat="1" x14ac:dyDescent="0.4">
      <c r="A21" s="258">
        <v>136</v>
      </c>
      <c r="B21" s="118">
        <v>17</v>
      </c>
      <c r="C21" s="118" t="s">
        <v>444</v>
      </c>
      <c r="D21" s="162">
        <v>1520715.3272500001</v>
      </c>
      <c r="E21" s="162">
        <v>2154666.8927810001</v>
      </c>
      <c r="F21" s="294">
        <f t="shared" si="0"/>
        <v>-633951.56553100003</v>
      </c>
      <c r="G21" s="119">
        <f t="shared" si="1"/>
        <v>3675382.2200310002</v>
      </c>
      <c r="H21" s="119">
        <v>325806.162786</v>
      </c>
      <c r="I21" s="119">
        <v>176081.9</v>
      </c>
      <c r="J21" s="119">
        <f t="shared" si="2"/>
        <v>149724.26278600001</v>
      </c>
      <c r="K21" s="119">
        <f t="shared" si="3"/>
        <v>501888.06278599997</v>
      </c>
      <c r="L21" s="120">
        <v>10652817</v>
      </c>
      <c r="M21" s="120">
        <v>10138074</v>
      </c>
      <c r="N21" s="120">
        <f t="shared" si="4"/>
        <v>514743</v>
      </c>
      <c r="O21" s="120">
        <v>2603436</v>
      </c>
      <c r="P21" s="120">
        <v>454990</v>
      </c>
      <c r="Q21" s="120">
        <f t="shared" si="5"/>
        <v>2148446</v>
      </c>
    </row>
    <row r="22" spans="1:17" s="187" customFormat="1" x14ac:dyDescent="0.4">
      <c r="A22" s="258">
        <v>42</v>
      </c>
      <c r="B22" s="169">
        <v>18</v>
      </c>
      <c r="C22" s="71" t="s">
        <v>425</v>
      </c>
      <c r="D22" s="170">
        <v>3034268.449329</v>
      </c>
      <c r="E22" s="170">
        <v>3065576.1121089999</v>
      </c>
      <c r="F22" s="22">
        <f t="shared" si="0"/>
        <v>-31307.662779999897</v>
      </c>
      <c r="G22" s="22">
        <f t="shared" si="1"/>
        <v>6099844.5614379998</v>
      </c>
      <c r="H22" s="22">
        <v>321090.69756499998</v>
      </c>
      <c r="I22" s="22">
        <v>401333.815603</v>
      </c>
      <c r="J22" s="22">
        <f t="shared" si="2"/>
        <v>-80243.118038000015</v>
      </c>
      <c r="K22" s="22">
        <f t="shared" si="3"/>
        <v>722424.51316799992</v>
      </c>
      <c r="L22" s="66">
        <v>14915135</v>
      </c>
      <c r="M22" s="66">
        <v>7955765</v>
      </c>
      <c r="N22" s="66">
        <f t="shared" si="4"/>
        <v>6959370</v>
      </c>
      <c r="O22" s="66">
        <v>2340333</v>
      </c>
      <c r="P22" s="66">
        <v>835739</v>
      </c>
      <c r="Q22" s="66">
        <f t="shared" si="5"/>
        <v>1504594</v>
      </c>
    </row>
    <row r="23" spans="1:17" s="187" customFormat="1" x14ac:dyDescent="0.4">
      <c r="A23" s="258">
        <v>121</v>
      </c>
      <c r="B23" s="118">
        <v>19</v>
      </c>
      <c r="C23" s="118" t="s">
        <v>439</v>
      </c>
      <c r="D23" s="162">
        <v>1716001.245964</v>
      </c>
      <c r="E23" s="162">
        <v>2076765.595644</v>
      </c>
      <c r="F23" s="294">
        <f t="shared" si="0"/>
        <v>-360764.34967999998</v>
      </c>
      <c r="G23" s="119">
        <f t="shared" si="1"/>
        <v>3792766.841608</v>
      </c>
      <c r="H23" s="119">
        <v>311526.10545600002</v>
      </c>
      <c r="I23" s="119">
        <v>461903.79502899997</v>
      </c>
      <c r="J23" s="119">
        <f t="shared" si="2"/>
        <v>-150377.68957299995</v>
      </c>
      <c r="K23" s="119">
        <f t="shared" si="3"/>
        <v>773429.90048499999</v>
      </c>
      <c r="L23" s="120">
        <v>55155602.853834003</v>
      </c>
      <c r="M23" s="120">
        <v>51207037.329798996</v>
      </c>
      <c r="N23" s="120">
        <f t="shared" si="4"/>
        <v>3948565.5240350068</v>
      </c>
      <c r="O23" s="120">
        <v>8736665.2690009996</v>
      </c>
      <c r="P23" s="120">
        <v>5252998.6123329997</v>
      </c>
      <c r="Q23" s="120">
        <f t="shared" si="5"/>
        <v>3483666.6566679999</v>
      </c>
    </row>
    <row r="24" spans="1:17" s="187" customFormat="1" x14ac:dyDescent="0.4">
      <c r="A24" s="258">
        <v>118</v>
      </c>
      <c r="B24" s="169">
        <v>20</v>
      </c>
      <c r="C24" s="71" t="s">
        <v>438</v>
      </c>
      <c r="D24" s="170">
        <v>1609998.312838</v>
      </c>
      <c r="E24" s="170">
        <v>1489944.098516</v>
      </c>
      <c r="F24" s="22">
        <f t="shared" si="0"/>
        <v>120054.21432200004</v>
      </c>
      <c r="G24" s="22">
        <f t="shared" si="1"/>
        <v>3099942.4113539997</v>
      </c>
      <c r="H24" s="22">
        <v>300296.94241600001</v>
      </c>
      <c r="I24" s="22">
        <v>34653.097092999997</v>
      </c>
      <c r="J24" s="22">
        <f t="shared" si="2"/>
        <v>265643.84532299999</v>
      </c>
      <c r="K24" s="22">
        <f t="shared" si="3"/>
        <v>334950.03950900002</v>
      </c>
      <c r="L24" s="66">
        <v>81578990.528007999</v>
      </c>
      <c r="M24" s="66">
        <v>50036393.488810003</v>
      </c>
      <c r="N24" s="66">
        <f t="shared" si="4"/>
        <v>31542597.039197996</v>
      </c>
      <c r="O24" s="66">
        <v>16235220.274723999</v>
      </c>
      <c r="P24" s="66">
        <v>10070871.472077999</v>
      </c>
      <c r="Q24" s="66">
        <f t="shared" si="5"/>
        <v>6164348.8026459999</v>
      </c>
    </row>
    <row r="25" spans="1:17" s="187" customFormat="1" x14ac:dyDescent="0.4">
      <c r="A25" s="258">
        <v>196</v>
      </c>
      <c r="B25" s="118">
        <v>21</v>
      </c>
      <c r="C25" s="118" t="s">
        <v>456</v>
      </c>
      <c r="D25" s="162">
        <v>1833198.106074</v>
      </c>
      <c r="E25" s="162">
        <v>2043235.82237</v>
      </c>
      <c r="F25" s="294">
        <f t="shared" si="0"/>
        <v>-210037.71629599994</v>
      </c>
      <c r="G25" s="119">
        <f t="shared" si="1"/>
        <v>3876433.928444</v>
      </c>
      <c r="H25" s="119">
        <v>288100.89815399999</v>
      </c>
      <c r="I25" s="119">
        <v>199405.43349699999</v>
      </c>
      <c r="J25" s="119">
        <f t="shared" si="2"/>
        <v>88695.464657000004</v>
      </c>
      <c r="K25" s="119">
        <f t="shared" si="3"/>
        <v>487506.33165099996</v>
      </c>
      <c r="L25" s="120">
        <v>28008996.565333001</v>
      </c>
      <c r="M25" s="120">
        <v>25457515.343667001</v>
      </c>
      <c r="N25" s="120">
        <f t="shared" si="4"/>
        <v>2551481.2216660008</v>
      </c>
      <c r="O25" s="120">
        <v>2453180.6822080002</v>
      </c>
      <c r="P25" s="120">
        <v>2523694.1703340001</v>
      </c>
      <c r="Q25" s="120">
        <f t="shared" si="5"/>
        <v>-70513.488125999924</v>
      </c>
    </row>
    <row r="26" spans="1:17" s="187" customFormat="1" x14ac:dyDescent="0.4">
      <c r="A26" s="258">
        <v>231</v>
      </c>
      <c r="B26" s="169">
        <v>22</v>
      </c>
      <c r="C26" s="71" t="s">
        <v>473</v>
      </c>
      <c r="D26" s="170">
        <v>3262738.528959</v>
      </c>
      <c r="E26" s="170">
        <v>1299979.776302</v>
      </c>
      <c r="F26" s="22">
        <f t="shared" si="0"/>
        <v>1962758.752657</v>
      </c>
      <c r="G26" s="22">
        <f t="shared" si="1"/>
        <v>4562718.3052610001</v>
      </c>
      <c r="H26" s="22">
        <v>277551.54656799999</v>
      </c>
      <c r="I26" s="22">
        <v>229518.38170699999</v>
      </c>
      <c r="J26" s="22">
        <f t="shared" si="2"/>
        <v>48033.164860999997</v>
      </c>
      <c r="K26" s="22">
        <f t="shared" si="3"/>
        <v>507069.92827499995</v>
      </c>
      <c r="L26" s="66">
        <v>74078103</v>
      </c>
      <c r="M26" s="66">
        <v>2942778</v>
      </c>
      <c r="N26" s="66">
        <f t="shared" si="4"/>
        <v>71135325</v>
      </c>
      <c r="O26" s="66">
        <v>20429980</v>
      </c>
      <c r="P26" s="66">
        <v>0</v>
      </c>
      <c r="Q26" s="66">
        <f t="shared" si="5"/>
        <v>20429980</v>
      </c>
    </row>
    <row r="27" spans="1:17" s="187" customFormat="1" x14ac:dyDescent="0.4">
      <c r="A27" s="258">
        <v>262</v>
      </c>
      <c r="B27" s="118">
        <v>23</v>
      </c>
      <c r="C27" s="118" t="s">
        <v>484</v>
      </c>
      <c r="D27" s="162">
        <v>1179519.1992540001</v>
      </c>
      <c r="E27" s="162">
        <v>1103293.3543710001</v>
      </c>
      <c r="F27" s="294">
        <f t="shared" si="0"/>
        <v>76225.844883000012</v>
      </c>
      <c r="G27" s="119">
        <f t="shared" si="1"/>
        <v>2282812.5536250002</v>
      </c>
      <c r="H27" s="119">
        <v>275996.74535799999</v>
      </c>
      <c r="I27" s="119">
        <v>254257.91145300001</v>
      </c>
      <c r="J27" s="119">
        <f t="shared" si="2"/>
        <v>21738.833904999978</v>
      </c>
      <c r="K27" s="119">
        <f t="shared" si="3"/>
        <v>530254.65681099996</v>
      </c>
      <c r="L27" s="120">
        <v>8470399</v>
      </c>
      <c r="M27" s="120">
        <v>6377466</v>
      </c>
      <c r="N27" s="120">
        <f t="shared" si="4"/>
        <v>2092933</v>
      </c>
      <c r="O27" s="120">
        <v>1768488</v>
      </c>
      <c r="P27" s="120">
        <v>1027918</v>
      </c>
      <c r="Q27" s="120">
        <f t="shared" si="5"/>
        <v>740570</v>
      </c>
    </row>
    <row r="28" spans="1:17" s="187" customFormat="1" x14ac:dyDescent="0.4">
      <c r="A28" s="258">
        <v>113</v>
      </c>
      <c r="B28" s="169">
        <v>24</v>
      </c>
      <c r="C28" s="71" t="s">
        <v>435</v>
      </c>
      <c r="D28" s="170">
        <v>3448924.0938309999</v>
      </c>
      <c r="E28" s="170">
        <v>2285372.0958119999</v>
      </c>
      <c r="F28" s="22">
        <f t="shared" si="0"/>
        <v>1163551.998019</v>
      </c>
      <c r="G28" s="22">
        <f t="shared" si="1"/>
        <v>5734296.1896429993</v>
      </c>
      <c r="H28" s="22">
        <v>256895.76501199999</v>
      </c>
      <c r="I28" s="22">
        <v>479274.09764599998</v>
      </c>
      <c r="J28" s="22">
        <f t="shared" si="2"/>
        <v>-222378.33263399999</v>
      </c>
      <c r="K28" s="22">
        <f t="shared" si="3"/>
        <v>736169.86265799997</v>
      </c>
      <c r="L28" s="66">
        <v>57292871</v>
      </c>
      <c r="M28" s="66">
        <v>55199035</v>
      </c>
      <c r="N28" s="66">
        <f t="shared" si="4"/>
        <v>2093836</v>
      </c>
      <c r="O28" s="66">
        <v>6032528</v>
      </c>
      <c r="P28" s="66">
        <v>5756558</v>
      </c>
      <c r="Q28" s="66">
        <f t="shared" si="5"/>
        <v>275970</v>
      </c>
    </row>
    <row r="29" spans="1:17" s="187" customFormat="1" x14ac:dyDescent="0.4">
      <c r="A29" s="258">
        <v>247</v>
      </c>
      <c r="B29" s="118">
        <v>25</v>
      </c>
      <c r="C29" s="118" t="s">
        <v>478</v>
      </c>
      <c r="D29" s="162">
        <v>553089.43640100001</v>
      </c>
      <c r="E29" s="162">
        <v>261899.90038400001</v>
      </c>
      <c r="F29" s="294">
        <f t="shared" si="0"/>
        <v>291189.53601699998</v>
      </c>
      <c r="G29" s="119">
        <f t="shared" si="1"/>
        <v>814989.33678500005</v>
      </c>
      <c r="H29" s="119">
        <v>242820.71743300001</v>
      </c>
      <c r="I29" s="119">
        <v>21015</v>
      </c>
      <c r="J29" s="119">
        <f t="shared" si="2"/>
        <v>221805.71743300001</v>
      </c>
      <c r="K29" s="119">
        <f t="shared" si="3"/>
        <v>263835.71743299998</v>
      </c>
      <c r="L29" s="120">
        <v>4308834</v>
      </c>
      <c r="M29" s="120">
        <v>776215</v>
      </c>
      <c r="N29" s="120">
        <f t="shared" si="4"/>
        <v>3532619</v>
      </c>
      <c r="O29" s="120">
        <v>1701238</v>
      </c>
      <c r="P29" s="120">
        <v>195725</v>
      </c>
      <c r="Q29" s="120">
        <f t="shared" si="5"/>
        <v>1505513</v>
      </c>
    </row>
    <row r="30" spans="1:17" s="187" customFormat="1" x14ac:dyDescent="0.4">
      <c r="A30" s="258">
        <v>53</v>
      </c>
      <c r="B30" s="169">
        <v>26</v>
      </c>
      <c r="C30" s="71" t="s">
        <v>420</v>
      </c>
      <c r="D30" s="170">
        <v>628067.08622099995</v>
      </c>
      <c r="E30" s="170">
        <v>119875.940697</v>
      </c>
      <c r="F30" s="22">
        <f t="shared" si="0"/>
        <v>508191.14552399993</v>
      </c>
      <c r="G30" s="22">
        <f t="shared" si="1"/>
        <v>747943.02691799996</v>
      </c>
      <c r="H30" s="22">
        <v>242356.470157</v>
      </c>
      <c r="I30" s="22">
        <v>39565.145884999998</v>
      </c>
      <c r="J30" s="22">
        <f t="shared" si="2"/>
        <v>202791.324272</v>
      </c>
      <c r="K30" s="22">
        <f t="shared" si="3"/>
        <v>281921.61604200001</v>
      </c>
      <c r="L30" s="66">
        <v>4000539.571798</v>
      </c>
      <c r="M30" s="66">
        <v>766697.12828900001</v>
      </c>
      <c r="N30" s="66">
        <f t="shared" si="4"/>
        <v>3233842.4435089999</v>
      </c>
      <c r="O30" s="66">
        <v>1513041.1221020001</v>
      </c>
      <c r="P30" s="66">
        <v>202317.76634199999</v>
      </c>
      <c r="Q30" s="66">
        <f t="shared" si="5"/>
        <v>1310723.3557600002</v>
      </c>
    </row>
    <row r="31" spans="1:17" s="187" customFormat="1" x14ac:dyDescent="0.4">
      <c r="A31" s="258">
        <v>250</v>
      </c>
      <c r="B31" s="118">
        <v>27</v>
      </c>
      <c r="C31" s="118" t="s">
        <v>480</v>
      </c>
      <c r="D31" s="162">
        <v>2588795.147287</v>
      </c>
      <c r="E31" s="162">
        <v>1758336.0537340001</v>
      </c>
      <c r="F31" s="294">
        <f t="shared" si="0"/>
        <v>830459.0935529999</v>
      </c>
      <c r="G31" s="119">
        <f t="shared" si="1"/>
        <v>4347131.2010209998</v>
      </c>
      <c r="H31" s="119">
        <v>200848.18819799999</v>
      </c>
      <c r="I31" s="119">
        <v>178816.153621</v>
      </c>
      <c r="J31" s="119">
        <f t="shared" si="2"/>
        <v>22032.034576999984</v>
      </c>
      <c r="K31" s="119">
        <f t="shared" si="3"/>
        <v>379664.34181899996</v>
      </c>
      <c r="L31" s="120">
        <v>84663265</v>
      </c>
      <c r="M31" s="120">
        <v>41131003</v>
      </c>
      <c r="N31" s="120">
        <f t="shared" si="4"/>
        <v>43532262</v>
      </c>
      <c r="O31" s="120">
        <v>11720142</v>
      </c>
      <c r="P31" s="120">
        <v>5834451</v>
      </c>
      <c r="Q31" s="120">
        <f t="shared" si="5"/>
        <v>5885691</v>
      </c>
    </row>
    <row r="32" spans="1:17" s="187" customFormat="1" x14ac:dyDescent="0.4">
      <c r="A32" s="258">
        <v>210</v>
      </c>
      <c r="B32" s="169">
        <v>28</v>
      </c>
      <c r="C32" s="71" t="s">
        <v>461</v>
      </c>
      <c r="D32" s="170">
        <v>2929025.622217</v>
      </c>
      <c r="E32" s="170">
        <v>4058725.486215</v>
      </c>
      <c r="F32" s="22">
        <f t="shared" si="0"/>
        <v>-1129699.863998</v>
      </c>
      <c r="G32" s="22">
        <f t="shared" si="1"/>
        <v>6987751.1084320005</v>
      </c>
      <c r="H32" s="22">
        <v>182025.26016899999</v>
      </c>
      <c r="I32" s="22">
        <v>623599.46732599998</v>
      </c>
      <c r="J32" s="22">
        <f t="shared" si="2"/>
        <v>-441574.20715699997</v>
      </c>
      <c r="K32" s="22">
        <f t="shared" si="3"/>
        <v>805624.727495</v>
      </c>
      <c r="L32" s="66">
        <v>70490806</v>
      </c>
      <c r="M32" s="66">
        <v>58943177</v>
      </c>
      <c r="N32" s="66">
        <f t="shared" si="4"/>
        <v>11547629</v>
      </c>
      <c r="O32" s="66">
        <v>10288282</v>
      </c>
      <c r="P32" s="66">
        <v>7193727</v>
      </c>
      <c r="Q32" s="66">
        <f t="shared" si="5"/>
        <v>3094555</v>
      </c>
    </row>
    <row r="33" spans="1:17" s="187" customFormat="1" x14ac:dyDescent="0.4">
      <c r="A33" s="258">
        <v>56</v>
      </c>
      <c r="B33" s="118">
        <v>29</v>
      </c>
      <c r="C33" s="118" t="s">
        <v>422</v>
      </c>
      <c r="D33" s="162">
        <v>1243569.8252000001</v>
      </c>
      <c r="E33" s="162">
        <v>1211989.430038</v>
      </c>
      <c r="F33" s="294">
        <f t="shared" si="0"/>
        <v>31580.395162000088</v>
      </c>
      <c r="G33" s="119">
        <f t="shared" si="1"/>
        <v>2455559.2552380003</v>
      </c>
      <c r="H33" s="119">
        <v>179531.77983799999</v>
      </c>
      <c r="I33" s="119">
        <v>237501.69952600001</v>
      </c>
      <c r="J33" s="119">
        <f t="shared" si="2"/>
        <v>-57969.919688000024</v>
      </c>
      <c r="K33" s="119">
        <f t="shared" si="3"/>
        <v>417033.47936400003</v>
      </c>
      <c r="L33" s="120">
        <v>12998078</v>
      </c>
      <c r="M33" s="120">
        <v>3683970</v>
      </c>
      <c r="N33" s="120">
        <f t="shared" si="4"/>
        <v>9314108</v>
      </c>
      <c r="O33" s="120">
        <v>3423672</v>
      </c>
      <c r="P33" s="120">
        <v>869567</v>
      </c>
      <c r="Q33" s="120">
        <f t="shared" si="5"/>
        <v>2554105</v>
      </c>
    </row>
    <row r="34" spans="1:17" s="187" customFormat="1" x14ac:dyDescent="0.4">
      <c r="A34" s="258">
        <v>217</v>
      </c>
      <c r="B34" s="169">
        <v>30</v>
      </c>
      <c r="C34" s="71" t="s">
        <v>465</v>
      </c>
      <c r="D34" s="170">
        <v>679534.39834800002</v>
      </c>
      <c r="E34" s="170">
        <v>901850.62669199996</v>
      </c>
      <c r="F34" s="22">
        <f t="shared" si="0"/>
        <v>-222316.22834399994</v>
      </c>
      <c r="G34" s="22">
        <f t="shared" si="1"/>
        <v>1581385.02504</v>
      </c>
      <c r="H34" s="22">
        <v>160145.586526</v>
      </c>
      <c r="I34" s="22">
        <v>138958.21501000001</v>
      </c>
      <c r="J34" s="22">
        <f t="shared" si="2"/>
        <v>21187.371515999985</v>
      </c>
      <c r="K34" s="22">
        <f t="shared" si="3"/>
        <v>299103.80153599998</v>
      </c>
      <c r="L34" s="66">
        <v>5157230</v>
      </c>
      <c r="M34" s="66">
        <v>4728270</v>
      </c>
      <c r="N34" s="66">
        <f t="shared" si="4"/>
        <v>428960</v>
      </c>
      <c r="O34" s="66">
        <v>683245</v>
      </c>
      <c r="P34" s="66">
        <v>296646</v>
      </c>
      <c r="Q34" s="66">
        <f t="shared" si="5"/>
        <v>386599</v>
      </c>
    </row>
    <row r="35" spans="1:17" s="187" customFormat="1" x14ac:dyDescent="0.4">
      <c r="A35" s="258">
        <v>3</v>
      </c>
      <c r="B35" s="118">
        <v>31</v>
      </c>
      <c r="C35" s="118" t="s">
        <v>427</v>
      </c>
      <c r="D35" s="162">
        <v>855320.73701899999</v>
      </c>
      <c r="E35" s="162">
        <v>636991.19924400002</v>
      </c>
      <c r="F35" s="294">
        <f t="shared" si="0"/>
        <v>218329.53777499998</v>
      </c>
      <c r="G35" s="119">
        <f t="shared" si="1"/>
        <v>1492311.9362630001</v>
      </c>
      <c r="H35" s="119">
        <v>154376.69526499999</v>
      </c>
      <c r="I35" s="119">
        <v>112535.184972</v>
      </c>
      <c r="J35" s="119">
        <f t="shared" si="2"/>
        <v>41841.510292999985</v>
      </c>
      <c r="K35" s="119">
        <f t="shared" si="3"/>
        <v>266911.880237</v>
      </c>
      <c r="L35" s="120">
        <v>11184106</v>
      </c>
      <c r="M35" s="120">
        <v>7598805</v>
      </c>
      <c r="N35" s="120">
        <f t="shared" si="4"/>
        <v>3585301</v>
      </c>
      <c r="O35" s="120">
        <v>1091886</v>
      </c>
      <c r="P35" s="120">
        <v>937600</v>
      </c>
      <c r="Q35" s="120">
        <f t="shared" si="5"/>
        <v>154286</v>
      </c>
    </row>
    <row r="36" spans="1:17" s="187" customFormat="1" x14ac:dyDescent="0.4">
      <c r="A36" s="258">
        <v>172</v>
      </c>
      <c r="B36" s="169">
        <v>32</v>
      </c>
      <c r="C36" s="71" t="s">
        <v>450</v>
      </c>
      <c r="D36" s="170">
        <v>1316587.537979</v>
      </c>
      <c r="E36" s="170">
        <v>667274.45353499998</v>
      </c>
      <c r="F36" s="22">
        <f t="shared" si="0"/>
        <v>649313.08444400004</v>
      </c>
      <c r="G36" s="22">
        <f t="shared" si="1"/>
        <v>1983861.9915140001</v>
      </c>
      <c r="H36" s="22">
        <v>143284.978053</v>
      </c>
      <c r="I36" s="22">
        <v>139608.33437299999</v>
      </c>
      <c r="J36" s="22">
        <f t="shared" si="2"/>
        <v>3676.6436800000083</v>
      </c>
      <c r="K36" s="22">
        <f t="shared" si="3"/>
        <v>282893.31242600002</v>
      </c>
      <c r="L36" s="66">
        <v>273147887.07730198</v>
      </c>
      <c r="M36" s="66">
        <v>253219754.58197501</v>
      </c>
      <c r="N36" s="66">
        <f t="shared" si="4"/>
        <v>19928132.495326966</v>
      </c>
      <c r="O36" s="66">
        <v>54517740.546196997</v>
      </c>
      <c r="P36" s="66">
        <v>51414715.282099001</v>
      </c>
      <c r="Q36" s="66">
        <f t="shared" si="5"/>
        <v>3103025.2640979961</v>
      </c>
    </row>
    <row r="37" spans="1:17" s="187" customFormat="1" x14ac:dyDescent="0.4">
      <c r="A37" s="258">
        <v>230</v>
      </c>
      <c r="B37" s="118">
        <v>33</v>
      </c>
      <c r="C37" s="118" t="s">
        <v>472</v>
      </c>
      <c r="D37" s="162">
        <v>619687.36814899999</v>
      </c>
      <c r="E37" s="162">
        <v>518665.28321999998</v>
      </c>
      <c r="F37" s="294">
        <f t="shared" ref="F37:F68" si="6">D37-E37</f>
        <v>101022.084929</v>
      </c>
      <c r="G37" s="119">
        <f t="shared" ref="G37:G68" si="7">D37+E37</f>
        <v>1138352.6513689999</v>
      </c>
      <c r="H37" s="119">
        <v>118985.576092</v>
      </c>
      <c r="I37" s="119">
        <v>49236.919645000002</v>
      </c>
      <c r="J37" s="119">
        <f t="shared" ref="J37:J68" si="8">H37-I37</f>
        <v>69748.656447000001</v>
      </c>
      <c r="K37" s="119">
        <f t="shared" ref="K37:K68" si="9">H37+I37</f>
        <v>168222.49573700002</v>
      </c>
      <c r="L37" s="120">
        <v>2427727</v>
      </c>
      <c r="M37" s="120">
        <v>1339495</v>
      </c>
      <c r="N37" s="120">
        <f t="shared" ref="N37:N68" si="10">L37-M37</f>
        <v>1088232</v>
      </c>
      <c r="O37" s="120">
        <v>348671</v>
      </c>
      <c r="P37" s="120">
        <v>218773</v>
      </c>
      <c r="Q37" s="120">
        <f t="shared" ref="Q37:Q68" si="11">O37-P37</f>
        <v>129898</v>
      </c>
    </row>
    <row r="38" spans="1:17" s="187" customFormat="1" x14ac:dyDescent="0.4">
      <c r="A38" s="258">
        <v>253</v>
      </c>
      <c r="B38" s="169">
        <v>34</v>
      </c>
      <c r="C38" s="71" t="s">
        <v>487</v>
      </c>
      <c r="D38" s="170">
        <v>463229.34775800002</v>
      </c>
      <c r="E38" s="170">
        <v>306526.28551700001</v>
      </c>
      <c r="F38" s="22">
        <f t="shared" si="6"/>
        <v>156703.06224100001</v>
      </c>
      <c r="G38" s="22">
        <f t="shared" si="7"/>
        <v>769755.63327500003</v>
      </c>
      <c r="H38" s="22">
        <v>115832.86594800001</v>
      </c>
      <c r="I38" s="22">
        <v>70688.577814000004</v>
      </c>
      <c r="J38" s="22">
        <f t="shared" si="8"/>
        <v>45144.288134000002</v>
      </c>
      <c r="K38" s="22">
        <f t="shared" si="9"/>
        <v>186521.44376200001</v>
      </c>
      <c r="L38" s="66">
        <v>10238936</v>
      </c>
      <c r="M38" s="66">
        <v>0</v>
      </c>
      <c r="N38" s="66">
        <f t="shared" si="10"/>
        <v>10238936</v>
      </c>
      <c r="O38" s="66">
        <v>3070298</v>
      </c>
      <c r="P38" s="66">
        <v>0</v>
      </c>
      <c r="Q38" s="66">
        <f t="shared" si="11"/>
        <v>3070298</v>
      </c>
    </row>
    <row r="39" spans="1:17" s="187" customFormat="1" x14ac:dyDescent="0.4">
      <c r="A39" s="258">
        <v>114</v>
      </c>
      <c r="B39" s="118">
        <v>35</v>
      </c>
      <c r="C39" s="118" t="s">
        <v>436</v>
      </c>
      <c r="D39" s="162">
        <v>134726.045426</v>
      </c>
      <c r="E39" s="162">
        <v>351691.82538499997</v>
      </c>
      <c r="F39" s="294">
        <f t="shared" si="6"/>
        <v>-216965.77995899998</v>
      </c>
      <c r="G39" s="119">
        <f t="shared" si="7"/>
        <v>486417.870811</v>
      </c>
      <c r="H39" s="119">
        <v>110254.078501</v>
      </c>
      <c r="I39" s="119">
        <v>0</v>
      </c>
      <c r="J39" s="119">
        <f t="shared" si="8"/>
        <v>110254.078501</v>
      </c>
      <c r="K39" s="119">
        <f t="shared" si="9"/>
        <v>110254.078501</v>
      </c>
      <c r="L39" s="120">
        <v>283027.19436199998</v>
      </c>
      <c r="M39" s="120">
        <v>2890663.317123</v>
      </c>
      <c r="N39" s="120">
        <f t="shared" si="10"/>
        <v>-2607636.1227609999</v>
      </c>
      <c r="O39" s="120">
        <v>0</v>
      </c>
      <c r="P39" s="120">
        <v>194204.857766</v>
      </c>
      <c r="Q39" s="120">
        <f t="shared" si="11"/>
        <v>-194204.857766</v>
      </c>
    </row>
    <row r="40" spans="1:17" s="187" customFormat="1" x14ac:dyDescent="0.4">
      <c r="A40" s="258">
        <v>263</v>
      </c>
      <c r="B40" s="169">
        <v>36</v>
      </c>
      <c r="C40" s="71" t="s">
        <v>486</v>
      </c>
      <c r="D40" s="170">
        <v>657375.61637199996</v>
      </c>
      <c r="E40" s="170">
        <v>307448.62402500003</v>
      </c>
      <c r="F40" s="22">
        <f t="shared" si="6"/>
        <v>349926.99234699993</v>
      </c>
      <c r="G40" s="22">
        <f t="shared" si="7"/>
        <v>964824.24039699999</v>
      </c>
      <c r="H40" s="22">
        <v>99306.782579000006</v>
      </c>
      <c r="I40" s="22">
        <v>64451.790854999999</v>
      </c>
      <c r="J40" s="22">
        <f t="shared" si="8"/>
        <v>34854.991724000007</v>
      </c>
      <c r="K40" s="22">
        <f t="shared" si="9"/>
        <v>163758.57343400002</v>
      </c>
      <c r="L40" s="66">
        <v>7097707</v>
      </c>
      <c r="M40" s="66">
        <v>0</v>
      </c>
      <c r="N40" s="66">
        <f t="shared" si="10"/>
        <v>7097707</v>
      </c>
      <c r="O40" s="66">
        <v>0</v>
      </c>
      <c r="P40" s="66">
        <v>0</v>
      </c>
      <c r="Q40" s="66">
        <f t="shared" si="11"/>
        <v>0</v>
      </c>
    </row>
    <row r="41" spans="1:17" s="187" customFormat="1" x14ac:dyDescent="0.4">
      <c r="A41" s="258">
        <v>220</v>
      </c>
      <c r="B41" s="118">
        <v>37</v>
      </c>
      <c r="C41" s="118" t="s">
        <v>466</v>
      </c>
      <c r="D41" s="162">
        <v>377887.07328100002</v>
      </c>
      <c r="E41" s="162">
        <v>293502.78583200002</v>
      </c>
      <c r="F41" s="294">
        <f t="shared" si="6"/>
        <v>84384.287448999996</v>
      </c>
      <c r="G41" s="119">
        <f t="shared" si="7"/>
        <v>671389.8591130001</v>
      </c>
      <c r="H41" s="119">
        <v>93754.441777</v>
      </c>
      <c r="I41" s="119">
        <v>35885.530091000001</v>
      </c>
      <c r="J41" s="119">
        <f t="shared" si="8"/>
        <v>57868.911685999999</v>
      </c>
      <c r="K41" s="119">
        <f t="shared" si="9"/>
        <v>129639.97186799999</v>
      </c>
      <c r="L41" s="120">
        <v>1353705.1497559999</v>
      </c>
      <c r="M41" s="120">
        <v>879635.19709200005</v>
      </c>
      <c r="N41" s="120">
        <f t="shared" si="10"/>
        <v>474069.95266399987</v>
      </c>
      <c r="O41" s="120">
        <v>65348.873452</v>
      </c>
      <c r="P41" s="120">
        <v>52257.407634000003</v>
      </c>
      <c r="Q41" s="120">
        <f t="shared" si="11"/>
        <v>13091.465817999997</v>
      </c>
    </row>
    <row r="42" spans="1:17" s="187" customFormat="1" x14ac:dyDescent="0.4">
      <c r="A42" s="258">
        <v>219</v>
      </c>
      <c r="B42" s="169">
        <v>38</v>
      </c>
      <c r="C42" s="71" t="s">
        <v>467</v>
      </c>
      <c r="D42" s="170">
        <v>1472193.2990000001</v>
      </c>
      <c r="E42" s="170">
        <v>1253911.812196</v>
      </c>
      <c r="F42" s="22">
        <f t="shared" si="6"/>
        <v>218281.4868040001</v>
      </c>
      <c r="G42" s="22">
        <f t="shared" si="7"/>
        <v>2726105.1111960001</v>
      </c>
      <c r="H42" s="22">
        <v>86515.803625999994</v>
      </c>
      <c r="I42" s="22">
        <v>141547.45699999999</v>
      </c>
      <c r="J42" s="22">
        <f t="shared" si="8"/>
        <v>-55031.653374000001</v>
      </c>
      <c r="K42" s="22">
        <f t="shared" si="9"/>
        <v>228063.260626</v>
      </c>
      <c r="L42" s="66">
        <v>31202253</v>
      </c>
      <c r="M42" s="66">
        <v>18122102</v>
      </c>
      <c r="N42" s="66">
        <f t="shared" si="10"/>
        <v>13080151</v>
      </c>
      <c r="O42" s="66">
        <v>6240059</v>
      </c>
      <c r="P42" s="66">
        <v>1637744</v>
      </c>
      <c r="Q42" s="66">
        <f t="shared" si="11"/>
        <v>4602315</v>
      </c>
    </row>
    <row r="43" spans="1:17" s="187" customFormat="1" x14ac:dyDescent="0.4">
      <c r="A43" s="258">
        <v>271</v>
      </c>
      <c r="B43" s="118">
        <v>39</v>
      </c>
      <c r="C43" s="118" t="s">
        <v>488</v>
      </c>
      <c r="D43" s="162">
        <v>325260.66715400002</v>
      </c>
      <c r="E43" s="162">
        <v>197643.124377</v>
      </c>
      <c r="F43" s="294">
        <f t="shared" si="6"/>
        <v>127617.54277700002</v>
      </c>
      <c r="G43" s="119">
        <f t="shared" si="7"/>
        <v>522903.79153100005</v>
      </c>
      <c r="H43" s="119">
        <v>86384.055517999994</v>
      </c>
      <c r="I43" s="119">
        <v>54650.271510999999</v>
      </c>
      <c r="J43" s="119">
        <f t="shared" si="8"/>
        <v>31733.784006999995</v>
      </c>
      <c r="K43" s="119">
        <f t="shared" si="9"/>
        <v>141034.32702899998</v>
      </c>
      <c r="L43" s="120">
        <v>836873.13388900005</v>
      </c>
      <c r="M43" s="120">
        <v>376258.44721900002</v>
      </c>
      <c r="N43" s="120">
        <f t="shared" si="10"/>
        <v>460614.68667000002</v>
      </c>
      <c r="O43" s="120">
        <v>108395.819584</v>
      </c>
      <c r="P43" s="120">
        <v>39291.703793000001</v>
      </c>
      <c r="Q43" s="120">
        <f t="shared" si="11"/>
        <v>69104.115790999989</v>
      </c>
    </row>
    <row r="44" spans="1:17" s="187" customFormat="1" x14ac:dyDescent="0.4">
      <c r="A44" s="258">
        <v>1</v>
      </c>
      <c r="B44" s="169">
        <v>40</v>
      </c>
      <c r="C44" s="71" t="s">
        <v>426</v>
      </c>
      <c r="D44" s="170">
        <v>970622.02084699995</v>
      </c>
      <c r="E44" s="170">
        <v>15229072.41364</v>
      </c>
      <c r="F44" s="22">
        <f t="shared" si="6"/>
        <v>-14258450.392793</v>
      </c>
      <c r="G44" s="22">
        <f t="shared" si="7"/>
        <v>16199694.434487</v>
      </c>
      <c r="H44" s="22">
        <v>73207.848960999996</v>
      </c>
      <c r="I44" s="22">
        <v>407130.391023</v>
      </c>
      <c r="J44" s="22">
        <f t="shared" si="8"/>
        <v>-333922.54206200002</v>
      </c>
      <c r="K44" s="22">
        <f t="shared" si="9"/>
        <v>480338.23998399999</v>
      </c>
      <c r="L44" s="66">
        <v>627016</v>
      </c>
      <c r="M44" s="66">
        <v>106242708</v>
      </c>
      <c r="N44" s="66">
        <f t="shared" si="10"/>
        <v>-105615692</v>
      </c>
      <c r="O44" s="66">
        <v>16329</v>
      </c>
      <c r="P44" s="66">
        <v>4322930</v>
      </c>
      <c r="Q44" s="66">
        <f t="shared" si="11"/>
        <v>-4306601</v>
      </c>
    </row>
    <row r="45" spans="1:17" s="187" customFormat="1" x14ac:dyDescent="0.4">
      <c r="A45" s="258">
        <v>110</v>
      </c>
      <c r="B45" s="118">
        <v>41</v>
      </c>
      <c r="C45" s="118" t="s">
        <v>432</v>
      </c>
      <c r="D45" s="162">
        <v>136738.89338699999</v>
      </c>
      <c r="E45" s="162">
        <v>65467.468256</v>
      </c>
      <c r="F45" s="294">
        <f t="shared" si="6"/>
        <v>71271.425130999996</v>
      </c>
      <c r="G45" s="119">
        <f t="shared" si="7"/>
        <v>202206.36164299998</v>
      </c>
      <c r="H45" s="119">
        <v>72418.786791000006</v>
      </c>
      <c r="I45" s="119">
        <v>12601.468256</v>
      </c>
      <c r="J45" s="119">
        <f t="shared" si="8"/>
        <v>59817.318535000006</v>
      </c>
      <c r="K45" s="119">
        <f t="shared" si="9"/>
        <v>85020.255047000013</v>
      </c>
      <c r="L45" s="120">
        <v>2299384</v>
      </c>
      <c r="M45" s="120">
        <v>1067655</v>
      </c>
      <c r="N45" s="120">
        <f t="shared" si="10"/>
        <v>1231729</v>
      </c>
      <c r="O45" s="120">
        <v>889045</v>
      </c>
      <c r="P45" s="120">
        <v>291453</v>
      </c>
      <c r="Q45" s="120">
        <f t="shared" si="11"/>
        <v>597592</v>
      </c>
    </row>
    <row r="46" spans="1:17" s="187" customFormat="1" x14ac:dyDescent="0.4">
      <c r="A46" s="258">
        <v>208</v>
      </c>
      <c r="B46" s="169">
        <v>42</v>
      </c>
      <c r="C46" s="71" t="s">
        <v>460</v>
      </c>
      <c r="D46" s="170">
        <v>563719.35267399997</v>
      </c>
      <c r="E46" s="170">
        <v>7358672.368942</v>
      </c>
      <c r="F46" s="22">
        <f t="shared" si="6"/>
        <v>-6794953.016268</v>
      </c>
      <c r="G46" s="22">
        <f t="shared" si="7"/>
        <v>7922391.7216159999</v>
      </c>
      <c r="H46" s="22">
        <v>64867.045243</v>
      </c>
      <c r="I46" s="22">
        <v>2756257.157162</v>
      </c>
      <c r="J46" s="22">
        <f t="shared" si="8"/>
        <v>-2691390.1119189998</v>
      </c>
      <c r="K46" s="22">
        <f t="shared" si="9"/>
        <v>2821124.2024050001</v>
      </c>
      <c r="L46" s="66">
        <v>4021.7221500000001</v>
      </c>
      <c r="M46" s="66">
        <v>23716247.483610999</v>
      </c>
      <c r="N46" s="66">
        <f t="shared" si="10"/>
        <v>-23712225.761460997</v>
      </c>
      <c r="O46" s="66">
        <v>0</v>
      </c>
      <c r="P46" s="66">
        <v>4048286.422603</v>
      </c>
      <c r="Q46" s="66">
        <f t="shared" si="11"/>
        <v>-4048286.422603</v>
      </c>
    </row>
    <row r="47" spans="1:17" s="187" customFormat="1" x14ac:dyDescent="0.4">
      <c r="A47" s="258">
        <v>212</v>
      </c>
      <c r="B47" s="118">
        <v>43</v>
      </c>
      <c r="C47" s="118" t="s">
        <v>463</v>
      </c>
      <c r="D47" s="162">
        <v>285301.35913699999</v>
      </c>
      <c r="E47" s="162">
        <v>319580.20562199998</v>
      </c>
      <c r="F47" s="294">
        <f t="shared" si="6"/>
        <v>-34278.846484999987</v>
      </c>
      <c r="G47" s="119">
        <f t="shared" si="7"/>
        <v>604881.56475899997</v>
      </c>
      <c r="H47" s="119">
        <v>63696.578250999999</v>
      </c>
      <c r="I47" s="119">
        <v>66925.751877000002</v>
      </c>
      <c r="J47" s="119">
        <f t="shared" si="8"/>
        <v>-3229.1736260000034</v>
      </c>
      <c r="K47" s="119">
        <f t="shared" si="9"/>
        <v>130622.330128</v>
      </c>
      <c r="L47" s="120">
        <v>32735</v>
      </c>
      <c r="M47" s="120">
        <v>32</v>
      </c>
      <c r="N47" s="120">
        <f t="shared" si="10"/>
        <v>32703</v>
      </c>
      <c r="O47" s="120">
        <v>5000</v>
      </c>
      <c r="P47" s="120">
        <v>0</v>
      </c>
      <c r="Q47" s="120">
        <f t="shared" si="11"/>
        <v>5000</v>
      </c>
    </row>
    <row r="48" spans="1:17" s="187" customFormat="1" x14ac:dyDescent="0.4">
      <c r="A48" s="258">
        <v>225</v>
      </c>
      <c r="B48" s="169">
        <v>44</v>
      </c>
      <c r="C48" s="71" t="s">
        <v>470</v>
      </c>
      <c r="D48" s="170">
        <v>604469.92526499997</v>
      </c>
      <c r="E48" s="170">
        <v>672348.72340699995</v>
      </c>
      <c r="F48" s="22">
        <f t="shared" si="6"/>
        <v>-67878.798141999985</v>
      </c>
      <c r="G48" s="22">
        <f t="shared" si="7"/>
        <v>1276818.648672</v>
      </c>
      <c r="H48" s="22">
        <v>53471.498242000001</v>
      </c>
      <c r="I48" s="22">
        <v>153976.68239599999</v>
      </c>
      <c r="J48" s="22">
        <f t="shared" si="8"/>
        <v>-100505.18415399999</v>
      </c>
      <c r="K48" s="22">
        <f t="shared" si="9"/>
        <v>207448.18063799999</v>
      </c>
      <c r="L48" s="66">
        <v>2903827</v>
      </c>
      <c r="M48" s="66">
        <v>1407931</v>
      </c>
      <c r="N48" s="66">
        <f t="shared" si="10"/>
        <v>1495896</v>
      </c>
      <c r="O48" s="66">
        <v>313720</v>
      </c>
      <c r="P48" s="66">
        <v>266026</v>
      </c>
      <c r="Q48" s="66">
        <f t="shared" si="11"/>
        <v>47694</v>
      </c>
    </row>
    <row r="49" spans="1:17" s="187" customFormat="1" x14ac:dyDescent="0.4">
      <c r="A49" s="258">
        <v>139</v>
      </c>
      <c r="B49" s="118">
        <v>45</v>
      </c>
      <c r="C49" s="118" t="s">
        <v>446</v>
      </c>
      <c r="D49" s="162">
        <v>112795.92938</v>
      </c>
      <c r="E49" s="162">
        <v>47289.685101000003</v>
      </c>
      <c r="F49" s="294">
        <f t="shared" si="6"/>
        <v>65506.244278999999</v>
      </c>
      <c r="G49" s="119">
        <f t="shared" si="7"/>
        <v>160085.614481</v>
      </c>
      <c r="H49" s="119">
        <v>53239.027463999999</v>
      </c>
      <c r="I49" s="119">
        <v>30710.015393000001</v>
      </c>
      <c r="J49" s="119">
        <f t="shared" si="8"/>
        <v>22529.012070999997</v>
      </c>
      <c r="K49" s="119">
        <f t="shared" si="9"/>
        <v>83949.042856999993</v>
      </c>
      <c r="L49" s="120">
        <v>476994</v>
      </c>
      <c r="M49" s="120">
        <v>33613</v>
      </c>
      <c r="N49" s="120">
        <f t="shared" si="10"/>
        <v>443381</v>
      </c>
      <c r="O49" s="120">
        <v>428470</v>
      </c>
      <c r="P49" s="120">
        <v>18421</v>
      </c>
      <c r="Q49" s="120">
        <f t="shared" si="11"/>
        <v>410049</v>
      </c>
    </row>
    <row r="50" spans="1:17" s="187" customFormat="1" x14ac:dyDescent="0.4">
      <c r="A50" s="258">
        <v>207</v>
      </c>
      <c r="B50" s="169">
        <v>46</v>
      </c>
      <c r="C50" s="71" t="s">
        <v>459</v>
      </c>
      <c r="D50" s="170">
        <v>478963.06975600001</v>
      </c>
      <c r="E50" s="170">
        <v>382837.24677099998</v>
      </c>
      <c r="F50" s="22">
        <f t="shared" si="6"/>
        <v>96125.822985000035</v>
      </c>
      <c r="G50" s="22">
        <f t="shared" si="7"/>
        <v>861800.31652699993</v>
      </c>
      <c r="H50" s="22">
        <v>47946.694199999998</v>
      </c>
      <c r="I50" s="22">
        <v>86853.240843000007</v>
      </c>
      <c r="J50" s="22">
        <f t="shared" si="8"/>
        <v>-38906.546643000009</v>
      </c>
      <c r="K50" s="22">
        <f t="shared" si="9"/>
        <v>134799.935043</v>
      </c>
      <c r="L50" s="66">
        <v>5481834.0999999996</v>
      </c>
      <c r="M50" s="66">
        <v>1162450.2</v>
      </c>
      <c r="N50" s="66">
        <f t="shared" si="10"/>
        <v>4319383.8999999994</v>
      </c>
      <c r="O50" s="66">
        <v>0</v>
      </c>
      <c r="P50" s="66">
        <v>0</v>
      </c>
      <c r="Q50" s="66">
        <f t="shared" si="11"/>
        <v>0</v>
      </c>
    </row>
    <row r="51" spans="1:17" s="187" customFormat="1" x14ac:dyDescent="0.4">
      <c r="A51" s="258">
        <v>255</v>
      </c>
      <c r="B51" s="118">
        <v>47</v>
      </c>
      <c r="C51" s="118" t="s">
        <v>482</v>
      </c>
      <c r="D51" s="162">
        <v>315529.753837</v>
      </c>
      <c r="E51" s="162">
        <v>284123.96557399997</v>
      </c>
      <c r="F51" s="294">
        <f t="shared" si="6"/>
        <v>31405.788263000024</v>
      </c>
      <c r="G51" s="119">
        <f t="shared" si="7"/>
        <v>599653.71941099991</v>
      </c>
      <c r="H51" s="119">
        <v>47672.967450999997</v>
      </c>
      <c r="I51" s="119">
        <v>38888.133685000001</v>
      </c>
      <c r="J51" s="119">
        <f t="shared" si="8"/>
        <v>8784.8337659999961</v>
      </c>
      <c r="K51" s="119">
        <f t="shared" si="9"/>
        <v>86561.101135999997</v>
      </c>
      <c r="L51" s="120">
        <v>2817542</v>
      </c>
      <c r="M51" s="120">
        <v>2875673</v>
      </c>
      <c r="N51" s="120">
        <f t="shared" si="10"/>
        <v>-58131</v>
      </c>
      <c r="O51" s="120">
        <v>331736</v>
      </c>
      <c r="P51" s="120">
        <v>305971</v>
      </c>
      <c r="Q51" s="120">
        <f t="shared" si="11"/>
        <v>25765</v>
      </c>
    </row>
    <row r="52" spans="1:17" s="187" customFormat="1" x14ac:dyDescent="0.4">
      <c r="A52" s="258">
        <v>154</v>
      </c>
      <c r="B52" s="169">
        <v>48</v>
      </c>
      <c r="C52" s="71" t="s">
        <v>448</v>
      </c>
      <c r="D52" s="170">
        <v>882114.65541000001</v>
      </c>
      <c r="E52" s="170">
        <v>1069509.399887</v>
      </c>
      <c r="F52" s="22">
        <f t="shared" si="6"/>
        <v>-187394.74447699997</v>
      </c>
      <c r="G52" s="22">
        <f t="shared" si="7"/>
        <v>1951624.0552969999</v>
      </c>
      <c r="H52" s="22">
        <v>33592.249376</v>
      </c>
      <c r="I52" s="22">
        <v>18171.583849999999</v>
      </c>
      <c r="J52" s="22">
        <f t="shared" si="8"/>
        <v>15420.665526000001</v>
      </c>
      <c r="K52" s="22">
        <f t="shared" si="9"/>
        <v>51763.833226000002</v>
      </c>
      <c r="L52" s="66">
        <v>15955877</v>
      </c>
      <c r="M52" s="66">
        <v>12570119</v>
      </c>
      <c r="N52" s="66">
        <f t="shared" si="10"/>
        <v>3385758</v>
      </c>
      <c r="O52" s="66">
        <v>2893953</v>
      </c>
      <c r="P52" s="66">
        <v>1886658</v>
      </c>
      <c r="Q52" s="66">
        <f t="shared" si="11"/>
        <v>1007295</v>
      </c>
    </row>
    <row r="53" spans="1:17" s="187" customFormat="1" x14ac:dyDescent="0.4">
      <c r="A53" s="258">
        <v>254</v>
      </c>
      <c r="B53" s="118">
        <v>49</v>
      </c>
      <c r="C53" s="118" t="s">
        <v>481</v>
      </c>
      <c r="D53" s="162">
        <v>933296.89976900001</v>
      </c>
      <c r="E53" s="162">
        <v>463731.64731899998</v>
      </c>
      <c r="F53" s="294">
        <f t="shared" si="6"/>
        <v>469565.25245000003</v>
      </c>
      <c r="G53" s="119">
        <f t="shared" si="7"/>
        <v>1397028.547088</v>
      </c>
      <c r="H53" s="119">
        <v>32403.263618000001</v>
      </c>
      <c r="I53" s="119">
        <v>29648.634796999999</v>
      </c>
      <c r="J53" s="119">
        <f t="shared" si="8"/>
        <v>2754.6288210000021</v>
      </c>
      <c r="K53" s="119">
        <f t="shared" si="9"/>
        <v>62051.898415000003</v>
      </c>
      <c r="L53" s="120">
        <v>40134729</v>
      </c>
      <c r="M53" s="120">
        <v>7699976</v>
      </c>
      <c r="N53" s="120">
        <f t="shared" si="10"/>
        <v>32434753</v>
      </c>
      <c r="O53" s="120">
        <v>736463</v>
      </c>
      <c r="P53" s="120">
        <v>0</v>
      </c>
      <c r="Q53" s="120">
        <f t="shared" si="11"/>
        <v>736463</v>
      </c>
    </row>
    <row r="54" spans="1:17" s="187" customFormat="1" x14ac:dyDescent="0.4">
      <c r="A54" s="258">
        <v>131</v>
      </c>
      <c r="B54" s="169">
        <v>50</v>
      </c>
      <c r="C54" s="71" t="s">
        <v>443</v>
      </c>
      <c r="D54" s="170">
        <v>95253.933128999997</v>
      </c>
      <c r="E54" s="170">
        <v>80042.121100000004</v>
      </c>
      <c r="F54" s="22">
        <f t="shared" si="6"/>
        <v>15211.812028999993</v>
      </c>
      <c r="G54" s="22">
        <f t="shared" si="7"/>
        <v>175296.054229</v>
      </c>
      <c r="H54" s="22">
        <v>30559.207539999999</v>
      </c>
      <c r="I54" s="22">
        <v>17591.125338999998</v>
      </c>
      <c r="J54" s="22">
        <f t="shared" si="8"/>
        <v>12968.082201000001</v>
      </c>
      <c r="K54" s="22">
        <f t="shared" si="9"/>
        <v>48150.332878999994</v>
      </c>
      <c r="L54" s="66">
        <v>201638</v>
      </c>
      <c r="M54" s="66">
        <v>43210</v>
      </c>
      <c r="N54" s="66">
        <f t="shared" si="10"/>
        <v>158428</v>
      </c>
      <c r="O54" s="66">
        <v>75592</v>
      </c>
      <c r="P54" s="66">
        <v>32191</v>
      </c>
      <c r="Q54" s="66">
        <f t="shared" si="11"/>
        <v>43401</v>
      </c>
    </row>
    <row r="55" spans="1:17" s="187" customFormat="1" x14ac:dyDescent="0.4">
      <c r="A55" s="258">
        <v>280</v>
      </c>
      <c r="B55" s="118">
        <v>51</v>
      </c>
      <c r="C55" s="118" t="s">
        <v>492</v>
      </c>
      <c r="D55" s="162">
        <v>100082.678313</v>
      </c>
      <c r="E55" s="162">
        <v>78247.343489999999</v>
      </c>
      <c r="F55" s="294">
        <f t="shared" si="6"/>
        <v>21835.334822999997</v>
      </c>
      <c r="G55" s="119">
        <f t="shared" si="7"/>
        <v>178330.02180300001</v>
      </c>
      <c r="H55" s="119">
        <v>30369.993397999999</v>
      </c>
      <c r="I55" s="119">
        <v>20227.079432999999</v>
      </c>
      <c r="J55" s="119">
        <f t="shared" si="8"/>
        <v>10142.913965</v>
      </c>
      <c r="K55" s="119">
        <f t="shared" si="9"/>
        <v>50597.072830999998</v>
      </c>
      <c r="L55" s="120">
        <v>580952</v>
      </c>
      <c r="M55" s="120">
        <v>127912</v>
      </c>
      <c r="N55" s="120">
        <f t="shared" si="10"/>
        <v>453040</v>
      </c>
      <c r="O55" s="120">
        <v>166133</v>
      </c>
      <c r="P55" s="120">
        <v>37873</v>
      </c>
      <c r="Q55" s="120">
        <f t="shared" si="11"/>
        <v>128260</v>
      </c>
    </row>
    <row r="56" spans="1:17" s="187" customFormat="1" x14ac:dyDescent="0.4">
      <c r="A56" s="258">
        <v>279</v>
      </c>
      <c r="B56" s="169">
        <v>52</v>
      </c>
      <c r="C56" s="71" t="s">
        <v>491</v>
      </c>
      <c r="D56" s="170">
        <v>157672.518835</v>
      </c>
      <c r="E56" s="170">
        <v>82180.188185000006</v>
      </c>
      <c r="F56" s="22">
        <f t="shared" si="6"/>
        <v>75492.330649999989</v>
      </c>
      <c r="G56" s="22">
        <f t="shared" si="7"/>
        <v>239852.70702</v>
      </c>
      <c r="H56" s="22">
        <v>27953.6152</v>
      </c>
      <c r="I56" s="22">
        <v>20935.739693</v>
      </c>
      <c r="J56" s="22">
        <f t="shared" si="8"/>
        <v>7017.8755070000007</v>
      </c>
      <c r="K56" s="22">
        <f t="shared" si="9"/>
        <v>48889.354892999996</v>
      </c>
      <c r="L56" s="66">
        <v>2318682</v>
      </c>
      <c r="M56" s="66">
        <v>0</v>
      </c>
      <c r="N56" s="66">
        <f t="shared" si="10"/>
        <v>2318682</v>
      </c>
      <c r="O56" s="66">
        <v>30133</v>
      </c>
      <c r="P56" s="66">
        <v>0</v>
      </c>
      <c r="Q56" s="66">
        <f t="shared" si="11"/>
        <v>30133</v>
      </c>
    </row>
    <row r="57" spans="1:17" s="187" customFormat="1" x14ac:dyDescent="0.4">
      <c r="A57" s="258">
        <v>283</v>
      </c>
      <c r="B57" s="118">
        <v>53</v>
      </c>
      <c r="C57" s="118" t="s">
        <v>493</v>
      </c>
      <c r="D57" s="162">
        <v>121610.767099</v>
      </c>
      <c r="E57" s="162">
        <v>42031.238899999997</v>
      </c>
      <c r="F57" s="294">
        <f t="shared" si="6"/>
        <v>79579.528199000008</v>
      </c>
      <c r="G57" s="119">
        <f t="shared" si="7"/>
        <v>163642.00599899999</v>
      </c>
      <c r="H57" s="119">
        <v>27665.240625999999</v>
      </c>
      <c r="I57" s="119">
        <v>0</v>
      </c>
      <c r="J57" s="119">
        <f t="shared" si="8"/>
        <v>27665.240625999999</v>
      </c>
      <c r="K57" s="119">
        <f t="shared" si="9"/>
        <v>27665.240625999999</v>
      </c>
      <c r="L57" s="120">
        <v>0</v>
      </c>
      <c r="M57" s="120">
        <v>0</v>
      </c>
      <c r="N57" s="120">
        <f t="shared" si="10"/>
        <v>0</v>
      </c>
      <c r="O57" s="120">
        <v>0</v>
      </c>
      <c r="P57" s="120">
        <v>0</v>
      </c>
      <c r="Q57" s="120">
        <f t="shared" si="11"/>
        <v>0</v>
      </c>
    </row>
    <row r="58" spans="1:17" s="187" customFormat="1" x14ac:dyDescent="0.4">
      <c r="A58" s="258">
        <v>277</v>
      </c>
      <c r="B58" s="169">
        <v>54</v>
      </c>
      <c r="C58" s="71" t="s">
        <v>599</v>
      </c>
      <c r="D58" s="170">
        <v>176421.327563</v>
      </c>
      <c r="E58" s="170">
        <v>146406.323959</v>
      </c>
      <c r="F58" s="22">
        <f t="shared" si="6"/>
        <v>30015.003603999998</v>
      </c>
      <c r="G58" s="22">
        <f t="shared" si="7"/>
        <v>322827.65152199997</v>
      </c>
      <c r="H58" s="22">
        <v>26338.087230000001</v>
      </c>
      <c r="I58" s="22">
        <v>8456.6865199999993</v>
      </c>
      <c r="J58" s="22">
        <f t="shared" si="8"/>
        <v>17881.400710000002</v>
      </c>
      <c r="K58" s="22">
        <f t="shared" si="9"/>
        <v>34794.77375</v>
      </c>
      <c r="L58" s="66">
        <v>539350</v>
      </c>
      <c r="M58" s="66">
        <v>35713</v>
      </c>
      <c r="N58" s="66">
        <f t="shared" si="10"/>
        <v>503637</v>
      </c>
      <c r="O58" s="66">
        <v>86592</v>
      </c>
      <c r="P58" s="66">
        <v>6918</v>
      </c>
      <c r="Q58" s="66">
        <f t="shared" si="11"/>
        <v>79674</v>
      </c>
    </row>
    <row r="59" spans="1:17" s="187" customFormat="1" x14ac:dyDescent="0.4">
      <c r="A59" s="258">
        <v>259</v>
      </c>
      <c r="B59" s="118">
        <v>55</v>
      </c>
      <c r="C59" s="118" t="s">
        <v>483</v>
      </c>
      <c r="D59" s="162">
        <v>356515.247966</v>
      </c>
      <c r="E59" s="162">
        <v>328734.99582900002</v>
      </c>
      <c r="F59" s="294">
        <f t="shared" si="6"/>
        <v>27780.252136999974</v>
      </c>
      <c r="G59" s="119">
        <f t="shared" si="7"/>
        <v>685250.24379500002</v>
      </c>
      <c r="H59" s="119">
        <v>25443.121824999998</v>
      </c>
      <c r="I59" s="119">
        <v>23429.315755</v>
      </c>
      <c r="J59" s="119">
        <f t="shared" si="8"/>
        <v>2013.8060699999987</v>
      </c>
      <c r="K59" s="119">
        <f t="shared" si="9"/>
        <v>48872.437579999998</v>
      </c>
      <c r="L59" s="120">
        <v>2776960</v>
      </c>
      <c r="M59" s="120">
        <v>261468</v>
      </c>
      <c r="N59" s="120">
        <f t="shared" si="10"/>
        <v>2515492</v>
      </c>
      <c r="O59" s="120">
        <v>0</v>
      </c>
      <c r="P59" s="120">
        <v>0</v>
      </c>
      <c r="Q59" s="120">
        <f t="shared" si="11"/>
        <v>0</v>
      </c>
    </row>
    <row r="60" spans="1:17" s="187" customFormat="1" x14ac:dyDescent="0.4">
      <c r="A60" s="258">
        <v>178</v>
      </c>
      <c r="B60" s="169">
        <v>56</v>
      </c>
      <c r="C60" s="71" t="s">
        <v>452</v>
      </c>
      <c r="D60" s="170">
        <v>392832.76652599999</v>
      </c>
      <c r="E60" s="170">
        <v>377485.85688500002</v>
      </c>
      <c r="F60" s="22">
        <f t="shared" si="6"/>
        <v>15346.909640999977</v>
      </c>
      <c r="G60" s="22">
        <f t="shared" si="7"/>
        <v>770318.62341100001</v>
      </c>
      <c r="H60" s="22">
        <v>23042.177788000001</v>
      </c>
      <c r="I60" s="22">
        <v>29843.803867999999</v>
      </c>
      <c r="J60" s="22">
        <f t="shared" si="8"/>
        <v>-6801.6260799999982</v>
      </c>
      <c r="K60" s="22">
        <f t="shared" si="9"/>
        <v>52885.981656000004</v>
      </c>
      <c r="L60" s="66">
        <v>14549053</v>
      </c>
      <c r="M60" s="66">
        <v>9991914</v>
      </c>
      <c r="N60" s="66">
        <f t="shared" si="10"/>
        <v>4557139</v>
      </c>
      <c r="O60" s="66">
        <v>1192576</v>
      </c>
      <c r="P60" s="66">
        <v>1082873</v>
      </c>
      <c r="Q60" s="66">
        <f t="shared" si="11"/>
        <v>109703</v>
      </c>
    </row>
    <row r="61" spans="1:17" s="187" customFormat="1" x14ac:dyDescent="0.4">
      <c r="A61" s="258">
        <v>235</v>
      </c>
      <c r="B61" s="118">
        <v>57</v>
      </c>
      <c r="C61" s="118" t="s">
        <v>474</v>
      </c>
      <c r="D61" s="162">
        <v>61734.892432000001</v>
      </c>
      <c r="E61" s="162">
        <v>90488.852050999994</v>
      </c>
      <c r="F61" s="294">
        <f t="shared" si="6"/>
        <v>-28753.959618999994</v>
      </c>
      <c r="G61" s="119">
        <f t="shared" si="7"/>
        <v>152223.74448299999</v>
      </c>
      <c r="H61" s="119">
        <v>17954.826119000001</v>
      </c>
      <c r="I61" s="119">
        <v>0</v>
      </c>
      <c r="J61" s="119">
        <f t="shared" si="8"/>
        <v>17954.826119000001</v>
      </c>
      <c r="K61" s="119">
        <f t="shared" si="9"/>
        <v>17954.826119000001</v>
      </c>
      <c r="L61" s="120">
        <v>3293177</v>
      </c>
      <c r="M61" s="120">
        <v>2316866</v>
      </c>
      <c r="N61" s="120">
        <f t="shared" si="10"/>
        <v>976311</v>
      </c>
      <c r="O61" s="120">
        <v>632034</v>
      </c>
      <c r="P61" s="120">
        <v>256869</v>
      </c>
      <c r="Q61" s="120">
        <f t="shared" si="11"/>
        <v>375165</v>
      </c>
    </row>
    <row r="62" spans="1:17" s="187" customFormat="1" x14ac:dyDescent="0.4">
      <c r="A62" s="258">
        <v>243</v>
      </c>
      <c r="B62" s="169">
        <v>58</v>
      </c>
      <c r="C62" s="71" t="s">
        <v>476</v>
      </c>
      <c r="D62" s="170">
        <v>1136738.1285369999</v>
      </c>
      <c r="E62" s="170">
        <v>280366.96550799999</v>
      </c>
      <c r="F62" s="22">
        <f t="shared" si="6"/>
        <v>856371.16302899993</v>
      </c>
      <c r="G62" s="22">
        <f t="shared" si="7"/>
        <v>1417105.0940449999</v>
      </c>
      <c r="H62" s="22">
        <v>17209.51427</v>
      </c>
      <c r="I62" s="22">
        <v>9.9999999999999995E-7</v>
      </c>
      <c r="J62" s="22">
        <f t="shared" si="8"/>
        <v>17209.514268999999</v>
      </c>
      <c r="K62" s="22">
        <f t="shared" si="9"/>
        <v>17209.514271</v>
      </c>
      <c r="L62" s="66">
        <v>13492344</v>
      </c>
      <c r="M62" s="66">
        <v>1582810.6</v>
      </c>
      <c r="N62" s="66">
        <f t="shared" si="10"/>
        <v>11909533.4</v>
      </c>
      <c r="O62" s="66">
        <v>3486930</v>
      </c>
      <c r="P62" s="66">
        <v>0</v>
      </c>
      <c r="Q62" s="66">
        <f t="shared" si="11"/>
        <v>3486930</v>
      </c>
    </row>
    <row r="63" spans="1:17" s="187" customFormat="1" x14ac:dyDescent="0.4">
      <c r="A63" s="258">
        <v>6</v>
      </c>
      <c r="B63" s="118">
        <v>59</v>
      </c>
      <c r="C63" s="118" t="s">
        <v>421</v>
      </c>
      <c r="D63" s="162">
        <v>216044.05201799999</v>
      </c>
      <c r="E63" s="162">
        <v>298714.58649399999</v>
      </c>
      <c r="F63" s="294">
        <f t="shared" si="6"/>
        <v>-82670.534476000001</v>
      </c>
      <c r="G63" s="119">
        <f t="shared" si="7"/>
        <v>514758.63851199998</v>
      </c>
      <c r="H63" s="119">
        <v>12718.286779</v>
      </c>
      <c r="I63" s="119">
        <v>12076.468655999999</v>
      </c>
      <c r="J63" s="119">
        <f t="shared" si="8"/>
        <v>641.81812300000092</v>
      </c>
      <c r="K63" s="119">
        <f t="shared" si="9"/>
        <v>24794.755434999999</v>
      </c>
      <c r="L63" s="120">
        <v>6074103</v>
      </c>
      <c r="M63" s="120">
        <v>3811395</v>
      </c>
      <c r="N63" s="120">
        <f t="shared" si="10"/>
        <v>2262708</v>
      </c>
      <c r="O63" s="120">
        <v>512679</v>
      </c>
      <c r="P63" s="120">
        <v>912953</v>
      </c>
      <c r="Q63" s="120">
        <f t="shared" si="11"/>
        <v>-400274</v>
      </c>
    </row>
    <row r="64" spans="1:17" s="187" customFormat="1" x14ac:dyDescent="0.4">
      <c r="A64" s="258">
        <v>102</v>
      </c>
      <c r="B64" s="169">
        <v>60</v>
      </c>
      <c r="C64" s="71" t="s">
        <v>429</v>
      </c>
      <c r="D64" s="170">
        <v>31467.269773</v>
      </c>
      <c r="E64" s="170">
        <v>96363.490103000004</v>
      </c>
      <c r="F64" s="22">
        <f t="shared" si="6"/>
        <v>-64896.220330000004</v>
      </c>
      <c r="G64" s="22">
        <f t="shared" si="7"/>
        <v>127830.759876</v>
      </c>
      <c r="H64" s="22">
        <v>12422.697128</v>
      </c>
      <c r="I64" s="22">
        <v>0</v>
      </c>
      <c r="J64" s="22">
        <f t="shared" si="8"/>
        <v>12422.697128</v>
      </c>
      <c r="K64" s="22">
        <f t="shared" si="9"/>
        <v>12422.697128</v>
      </c>
      <c r="L64" s="66">
        <v>129684.21574499999</v>
      </c>
      <c r="M64" s="66">
        <v>617155.43735100003</v>
      </c>
      <c r="N64" s="66">
        <f t="shared" si="10"/>
        <v>-487471.22160600004</v>
      </c>
      <c r="O64" s="66">
        <v>0</v>
      </c>
      <c r="P64" s="66">
        <v>8101.959511</v>
      </c>
      <c r="Q64" s="66">
        <f t="shared" si="11"/>
        <v>-8101.959511</v>
      </c>
    </row>
    <row r="65" spans="1:17" s="187" customFormat="1" x14ac:dyDescent="0.4">
      <c r="A65" s="258">
        <v>108</v>
      </c>
      <c r="B65" s="118">
        <v>61</v>
      </c>
      <c r="C65" s="118" t="s">
        <v>434</v>
      </c>
      <c r="D65" s="162">
        <v>138343.21487</v>
      </c>
      <c r="E65" s="162">
        <v>197081.71075200001</v>
      </c>
      <c r="F65" s="294">
        <f t="shared" si="6"/>
        <v>-58738.495882000017</v>
      </c>
      <c r="G65" s="119">
        <f t="shared" si="7"/>
        <v>335424.92562200001</v>
      </c>
      <c r="H65" s="119">
        <v>9983.159216</v>
      </c>
      <c r="I65" s="119">
        <v>0</v>
      </c>
      <c r="J65" s="119">
        <f t="shared" si="8"/>
        <v>9983.159216</v>
      </c>
      <c r="K65" s="119">
        <f t="shared" si="9"/>
        <v>9983.159216</v>
      </c>
      <c r="L65" s="120">
        <v>1710274</v>
      </c>
      <c r="M65" s="120">
        <v>878405</v>
      </c>
      <c r="N65" s="120">
        <f t="shared" si="10"/>
        <v>831869</v>
      </c>
      <c r="O65" s="120">
        <v>125834</v>
      </c>
      <c r="P65" s="120">
        <v>85875</v>
      </c>
      <c r="Q65" s="120">
        <f t="shared" si="11"/>
        <v>39959</v>
      </c>
    </row>
    <row r="66" spans="1:17" s="187" customFormat="1" x14ac:dyDescent="0.4">
      <c r="A66" s="258">
        <v>201</v>
      </c>
      <c r="B66" s="169">
        <v>62</v>
      </c>
      <c r="C66" s="71" t="s">
        <v>458</v>
      </c>
      <c r="D66" s="170">
        <v>382904.97559099999</v>
      </c>
      <c r="E66" s="170">
        <v>272966.508439</v>
      </c>
      <c r="F66" s="22">
        <f t="shared" si="6"/>
        <v>109938.467152</v>
      </c>
      <c r="G66" s="22">
        <f t="shared" si="7"/>
        <v>655871.48402999993</v>
      </c>
      <c r="H66" s="22">
        <v>5066.3880600000002</v>
      </c>
      <c r="I66" s="22">
        <v>17197.081748000001</v>
      </c>
      <c r="J66" s="22">
        <f t="shared" si="8"/>
        <v>-12130.693687999999</v>
      </c>
      <c r="K66" s="22">
        <f t="shared" si="9"/>
        <v>22263.469808000002</v>
      </c>
      <c r="L66" s="66">
        <v>1059632</v>
      </c>
      <c r="M66" s="66">
        <v>0</v>
      </c>
      <c r="N66" s="66">
        <f t="shared" si="10"/>
        <v>1059632</v>
      </c>
      <c r="O66" s="66">
        <v>793502</v>
      </c>
      <c r="P66" s="66">
        <v>0</v>
      </c>
      <c r="Q66" s="66">
        <f t="shared" si="11"/>
        <v>793502</v>
      </c>
    </row>
    <row r="67" spans="1:17" s="187" customFormat="1" x14ac:dyDescent="0.4">
      <c r="A67" s="258">
        <v>223</v>
      </c>
      <c r="B67" s="118">
        <v>63</v>
      </c>
      <c r="C67" s="118" t="s">
        <v>468</v>
      </c>
      <c r="D67" s="162">
        <v>8441.3766820000001</v>
      </c>
      <c r="E67" s="162">
        <v>7991.5517280000004</v>
      </c>
      <c r="F67" s="294">
        <f t="shared" si="6"/>
        <v>449.82495399999971</v>
      </c>
      <c r="G67" s="119">
        <f t="shared" si="7"/>
        <v>16432.92841</v>
      </c>
      <c r="H67" s="119">
        <v>2018.044793</v>
      </c>
      <c r="I67" s="119">
        <v>1659.0272600000001</v>
      </c>
      <c r="J67" s="119">
        <f t="shared" si="8"/>
        <v>359.01753299999996</v>
      </c>
      <c r="K67" s="119">
        <f t="shared" si="9"/>
        <v>3677.0720529999999</v>
      </c>
      <c r="L67" s="120">
        <v>70546</v>
      </c>
      <c r="M67" s="120">
        <v>124010</v>
      </c>
      <c r="N67" s="120">
        <f t="shared" si="10"/>
        <v>-53464</v>
      </c>
      <c r="O67" s="120">
        <v>34201</v>
      </c>
      <c r="P67" s="120">
        <v>2544</v>
      </c>
      <c r="Q67" s="120">
        <f t="shared" si="11"/>
        <v>31657</v>
      </c>
    </row>
    <row r="68" spans="1:17" s="187" customFormat="1" x14ac:dyDescent="0.4">
      <c r="A68" s="258">
        <v>215</v>
      </c>
      <c r="B68" s="169">
        <v>64</v>
      </c>
      <c r="C68" s="71" t="s">
        <v>464</v>
      </c>
      <c r="D68" s="170">
        <v>12874.567800000001</v>
      </c>
      <c r="E68" s="170">
        <v>16141.17937</v>
      </c>
      <c r="F68" s="22">
        <f t="shared" si="6"/>
        <v>-3266.6115699999991</v>
      </c>
      <c r="G68" s="22">
        <f t="shared" si="7"/>
        <v>29015.747170000002</v>
      </c>
      <c r="H68" s="22">
        <v>2005.586528</v>
      </c>
      <c r="I68" s="22">
        <v>1932.595446</v>
      </c>
      <c r="J68" s="22">
        <f t="shared" si="8"/>
        <v>72.991082000000006</v>
      </c>
      <c r="K68" s="22">
        <f t="shared" si="9"/>
        <v>3938.1819740000001</v>
      </c>
      <c r="L68" s="66">
        <v>204268.649623</v>
      </c>
      <c r="M68" s="66">
        <v>103884.45614900001</v>
      </c>
      <c r="N68" s="66">
        <f t="shared" si="10"/>
        <v>100384.193474</v>
      </c>
      <c r="O68" s="66">
        <v>31214.371564000001</v>
      </c>
      <c r="P68" s="66">
        <v>9231.695968</v>
      </c>
      <c r="Q68" s="66">
        <f t="shared" si="11"/>
        <v>21982.675596000001</v>
      </c>
    </row>
    <row r="69" spans="1:17" s="187" customFormat="1" x14ac:dyDescent="0.4">
      <c r="A69" s="258">
        <v>261</v>
      </c>
      <c r="B69" s="118">
        <v>65</v>
      </c>
      <c r="C69" s="118" t="s">
        <v>485</v>
      </c>
      <c r="D69" s="162">
        <v>70935.724491999994</v>
      </c>
      <c r="E69" s="162">
        <v>90369.218085</v>
      </c>
      <c r="F69" s="294">
        <f t="shared" ref="F69:F83" si="12">D69-E69</f>
        <v>-19433.493593000007</v>
      </c>
      <c r="G69" s="119">
        <f t="shared" ref="G69:G83" si="13">D69+E69</f>
        <v>161304.94257700001</v>
      </c>
      <c r="H69" s="119">
        <v>1440.56888</v>
      </c>
      <c r="I69" s="119">
        <v>6187.3578649999999</v>
      </c>
      <c r="J69" s="119">
        <f t="shared" ref="J69:J83" si="14">H69-I69</f>
        <v>-4746.7889850000001</v>
      </c>
      <c r="K69" s="119">
        <f t="shared" ref="K69:K83" si="15">H69+I69</f>
        <v>7627.9267449999998</v>
      </c>
      <c r="L69" s="120">
        <v>2207570.906649</v>
      </c>
      <c r="M69" s="120">
        <v>2382817.5387180001</v>
      </c>
      <c r="N69" s="120">
        <f t="shared" ref="N69:N82" si="16">L69-M69</f>
        <v>-175246.63206900004</v>
      </c>
      <c r="O69" s="120">
        <v>126288.365936</v>
      </c>
      <c r="P69" s="120">
        <v>215406.872325</v>
      </c>
      <c r="Q69" s="120">
        <f t="shared" ref="Q69:Q82" si="17">O69-P69</f>
        <v>-89118.506389000002</v>
      </c>
    </row>
    <row r="70" spans="1:17" s="187" customFormat="1" x14ac:dyDescent="0.4">
      <c r="A70" s="258">
        <v>175</v>
      </c>
      <c r="B70" s="169">
        <v>66</v>
      </c>
      <c r="C70" s="71" t="s">
        <v>451</v>
      </c>
      <c r="D70" s="170">
        <v>638.46112000000005</v>
      </c>
      <c r="E70" s="170">
        <v>1074.193518</v>
      </c>
      <c r="F70" s="22">
        <f t="shared" si="12"/>
        <v>-435.73239799999999</v>
      </c>
      <c r="G70" s="22">
        <f t="shared" si="13"/>
        <v>1712.654638</v>
      </c>
      <c r="H70" s="22">
        <v>638.46111900000005</v>
      </c>
      <c r="I70" s="22">
        <v>626.28455699999995</v>
      </c>
      <c r="J70" s="22">
        <f t="shared" si="14"/>
        <v>12.176562000000104</v>
      </c>
      <c r="K70" s="22">
        <f t="shared" si="15"/>
        <v>1264.745676</v>
      </c>
      <c r="L70" s="66">
        <v>446</v>
      </c>
      <c r="M70" s="66">
        <v>872</v>
      </c>
      <c r="N70" s="66">
        <f t="shared" si="16"/>
        <v>-426</v>
      </c>
      <c r="O70" s="66">
        <v>0</v>
      </c>
      <c r="P70" s="66">
        <v>10</v>
      </c>
      <c r="Q70" s="66">
        <f t="shared" si="17"/>
        <v>-10</v>
      </c>
    </row>
    <row r="71" spans="1:17" s="187" customFormat="1" x14ac:dyDescent="0.4">
      <c r="A71" s="258">
        <v>246</v>
      </c>
      <c r="B71" s="118">
        <v>67</v>
      </c>
      <c r="C71" s="118" t="s">
        <v>477</v>
      </c>
      <c r="D71" s="162">
        <v>320.68203699999998</v>
      </c>
      <c r="E71" s="162">
        <v>907.16840999999999</v>
      </c>
      <c r="F71" s="294">
        <f t="shared" si="12"/>
        <v>-586.48637299999996</v>
      </c>
      <c r="G71" s="119">
        <f t="shared" si="13"/>
        <v>1227.850447</v>
      </c>
      <c r="H71" s="119">
        <v>320.68203699999998</v>
      </c>
      <c r="I71" s="119">
        <v>0</v>
      </c>
      <c r="J71" s="119">
        <f t="shared" si="14"/>
        <v>320.68203699999998</v>
      </c>
      <c r="K71" s="119">
        <f t="shared" si="15"/>
        <v>320.68203699999998</v>
      </c>
      <c r="L71" s="120">
        <v>34494</v>
      </c>
      <c r="M71" s="120">
        <v>35967</v>
      </c>
      <c r="N71" s="120">
        <f t="shared" si="16"/>
        <v>-1473</v>
      </c>
      <c r="O71" s="120">
        <v>3890</v>
      </c>
      <c r="P71" s="120">
        <v>1283</v>
      </c>
      <c r="Q71" s="120">
        <f t="shared" si="17"/>
        <v>2607</v>
      </c>
    </row>
    <row r="72" spans="1:17" s="187" customFormat="1" x14ac:dyDescent="0.4">
      <c r="A72" s="258">
        <v>272</v>
      </c>
      <c r="B72" s="169">
        <v>68</v>
      </c>
      <c r="C72" s="71" t="s">
        <v>489</v>
      </c>
      <c r="D72" s="170">
        <v>295087.759945</v>
      </c>
      <c r="E72" s="170">
        <v>185757.38642299999</v>
      </c>
      <c r="F72" s="22">
        <f t="shared" si="12"/>
        <v>109330.37352200001</v>
      </c>
      <c r="G72" s="22">
        <f t="shared" si="13"/>
        <v>480845.14636799996</v>
      </c>
      <c r="H72" s="22">
        <v>293.27057200000002</v>
      </c>
      <c r="I72" s="22">
        <v>33106.302124000002</v>
      </c>
      <c r="J72" s="22">
        <f t="shared" si="14"/>
        <v>-32813.031552</v>
      </c>
      <c r="K72" s="22">
        <f t="shared" si="15"/>
        <v>33399.572696000003</v>
      </c>
      <c r="L72" s="66">
        <v>2882926.13</v>
      </c>
      <c r="M72" s="66">
        <v>200053.04</v>
      </c>
      <c r="N72" s="66">
        <f t="shared" si="16"/>
        <v>2682873.09</v>
      </c>
      <c r="O72" s="66">
        <v>401288.77</v>
      </c>
      <c r="P72" s="66">
        <v>0</v>
      </c>
      <c r="Q72" s="66">
        <f t="shared" si="17"/>
        <v>401288.77</v>
      </c>
    </row>
    <row r="73" spans="1:17" s="187" customFormat="1" x14ac:dyDescent="0.4">
      <c r="A73" s="258">
        <v>2</v>
      </c>
      <c r="B73" s="118">
        <v>69</v>
      </c>
      <c r="C73" s="118" t="s">
        <v>424</v>
      </c>
      <c r="D73" s="162">
        <v>127440.36593499999</v>
      </c>
      <c r="E73" s="162">
        <v>183089.390476</v>
      </c>
      <c r="F73" s="294">
        <f t="shared" si="12"/>
        <v>-55649.024541000006</v>
      </c>
      <c r="G73" s="119">
        <f t="shared" si="13"/>
        <v>310529.75641099998</v>
      </c>
      <c r="H73" s="119">
        <v>215.34369799999999</v>
      </c>
      <c r="I73" s="119">
        <v>0</v>
      </c>
      <c r="J73" s="119">
        <f t="shared" si="14"/>
        <v>215.34369799999999</v>
      </c>
      <c r="K73" s="119">
        <f t="shared" si="15"/>
        <v>215.34369799999999</v>
      </c>
      <c r="L73" s="120">
        <v>1098300.9947949999</v>
      </c>
      <c r="M73" s="120">
        <v>2266470.2861779998</v>
      </c>
      <c r="N73" s="120">
        <f t="shared" si="16"/>
        <v>-1168169.2913829999</v>
      </c>
      <c r="O73" s="120">
        <v>421270.70090699999</v>
      </c>
      <c r="P73" s="120">
        <v>427722.820068</v>
      </c>
      <c r="Q73" s="120">
        <f t="shared" si="17"/>
        <v>-6452.1191610000096</v>
      </c>
    </row>
    <row r="74" spans="1:17" s="187" customFormat="1" x14ac:dyDescent="0.4">
      <c r="A74" s="258">
        <v>106</v>
      </c>
      <c r="B74" s="169">
        <v>70</v>
      </c>
      <c r="C74" s="71" t="s">
        <v>431</v>
      </c>
      <c r="D74" s="170">
        <v>17272.682806000001</v>
      </c>
      <c r="E74" s="170">
        <v>0</v>
      </c>
      <c r="F74" s="22">
        <f t="shared" si="12"/>
        <v>17272.682806000001</v>
      </c>
      <c r="G74" s="22">
        <f t="shared" si="13"/>
        <v>17272.682806000001</v>
      </c>
      <c r="H74" s="22">
        <v>99.719255000000004</v>
      </c>
      <c r="I74" s="22">
        <v>0</v>
      </c>
      <c r="J74" s="22">
        <f t="shared" si="14"/>
        <v>99.719255000000004</v>
      </c>
      <c r="K74" s="22">
        <f t="shared" si="15"/>
        <v>99.719255000000004</v>
      </c>
      <c r="L74" s="66">
        <v>233066</v>
      </c>
      <c r="M74" s="66">
        <v>0</v>
      </c>
      <c r="N74" s="66">
        <f t="shared" si="16"/>
        <v>233066</v>
      </c>
      <c r="O74" s="66">
        <v>15996</v>
      </c>
      <c r="P74" s="66">
        <v>0</v>
      </c>
      <c r="Q74" s="66">
        <f t="shared" si="17"/>
        <v>15996</v>
      </c>
    </row>
    <row r="75" spans="1:17" s="187" customFormat="1" x14ac:dyDescent="0.4">
      <c r="A75" s="258">
        <v>227</v>
      </c>
      <c r="B75" s="118">
        <v>71</v>
      </c>
      <c r="C75" s="118" t="s">
        <v>471</v>
      </c>
      <c r="D75" s="162">
        <v>1153.639408</v>
      </c>
      <c r="E75" s="162">
        <v>1142.4507209999999</v>
      </c>
      <c r="F75" s="294">
        <f t="shared" si="12"/>
        <v>11.188687000000073</v>
      </c>
      <c r="G75" s="119">
        <f t="shared" si="13"/>
        <v>2296.0901290000002</v>
      </c>
      <c r="H75" s="119">
        <v>62.261834</v>
      </c>
      <c r="I75" s="119">
        <v>63.367460000000001</v>
      </c>
      <c r="J75" s="119">
        <f t="shared" si="14"/>
        <v>-1.1056260000000009</v>
      </c>
      <c r="K75" s="119">
        <f t="shared" si="15"/>
        <v>125.629294</v>
      </c>
      <c r="L75" s="120">
        <v>51579</v>
      </c>
      <c r="M75" s="120">
        <v>51599</v>
      </c>
      <c r="N75" s="120">
        <f t="shared" si="16"/>
        <v>-20</v>
      </c>
      <c r="O75" s="120">
        <v>0</v>
      </c>
      <c r="P75" s="120">
        <v>4</v>
      </c>
      <c r="Q75" s="120">
        <f t="shared" si="17"/>
        <v>-4</v>
      </c>
    </row>
    <row r="76" spans="1:17" s="187" customFormat="1" x14ac:dyDescent="0.4">
      <c r="A76" s="258">
        <v>197</v>
      </c>
      <c r="B76" s="169">
        <v>72</v>
      </c>
      <c r="C76" s="71" t="s">
        <v>457</v>
      </c>
      <c r="D76" s="170">
        <v>61840.976482999999</v>
      </c>
      <c r="E76" s="170">
        <v>36049.742928</v>
      </c>
      <c r="F76" s="22">
        <f t="shared" si="12"/>
        <v>25791.233554999999</v>
      </c>
      <c r="G76" s="22">
        <f t="shared" si="13"/>
        <v>97890.719410999998</v>
      </c>
      <c r="H76" s="22">
        <v>54.380158999999999</v>
      </c>
      <c r="I76" s="22">
        <v>2185.4</v>
      </c>
      <c r="J76" s="22">
        <f t="shared" si="14"/>
        <v>-2131.0198410000003</v>
      </c>
      <c r="K76" s="22">
        <f t="shared" si="15"/>
        <v>2239.7801589999999</v>
      </c>
      <c r="L76" s="66">
        <v>1173663</v>
      </c>
      <c r="M76" s="66">
        <v>376239</v>
      </c>
      <c r="N76" s="66">
        <f t="shared" si="16"/>
        <v>797424</v>
      </c>
      <c r="O76" s="66">
        <v>125370</v>
      </c>
      <c r="P76" s="66">
        <v>0</v>
      </c>
      <c r="Q76" s="66">
        <f t="shared" si="17"/>
        <v>125370</v>
      </c>
    </row>
    <row r="77" spans="1:17" s="187" customFormat="1" x14ac:dyDescent="0.4">
      <c r="A77" s="258">
        <v>164</v>
      </c>
      <c r="B77" s="118">
        <v>73</v>
      </c>
      <c r="C77" s="118" t="s">
        <v>449</v>
      </c>
      <c r="D77" s="162">
        <v>1454.5062929999999</v>
      </c>
      <c r="E77" s="162">
        <v>35.351816999999997</v>
      </c>
      <c r="F77" s="294">
        <f t="shared" si="12"/>
        <v>1419.1544759999999</v>
      </c>
      <c r="G77" s="119">
        <f t="shared" si="13"/>
        <v>1489.8581099999999</v>
      </c>
      <c r="H77" s="119">
        <v>31.970621999999999</v>
      </c>
      <c r="I77" s="119">
        <v>0</v>
      </c>
      <c r="J77" s="119">
        <f t="shared" si="14"/>
        <v>31.970621999999999</v>
      </c>
      <c r="K77" s="119">
        <f t="shared" si="15"/>
        <v>31.970621999999999</v>
      </c>
      <c r="L77" s="120">
        <v>31908</v>
      </c>
      <c r="M77" s="120">
        <v>1701</v>
      </c>
      <c r="N77" s="120">
        <f t="shared" si="16"/>
        <v>30207</v>
      </c>
      <c r="O77" s="120">
        <v>5905</v>
      </c>
      <c r="P77" s="120">
        <v>0</v>
      </c>
      <c r="Q77" s="120">
        <f t="shared" si="17"/>
        <v>5905</v>
      </c>
    </row>
    <row r="78" spans="1:17" s="187" customFormat="1" x14ac:dyDescent="0.4">
      <c r="A78" s="258">
        <v>249</v>
      </c>
      <c r="B78" s="169">
        <v>74</v>
      </c>
      <c r="C78" s="71" t="s">
        <v>479</v>
      </c>
      <c r="D78" s="170">
        <v>228473.43215800001</v>
      </c>
      <c r="E78" s="170">
        <v>246352.20646399999</v>
      </c>
      <c r="F78" s="22">
        <f t="shared" si="12"/>
        <v>-17878.774305999978</v>
      </c>
      <c r="G78" s="22">
        <f t="shared" si="13"/>
        <v>474825.638622</v>
      </c>
      <c r="H78" s="22">
        <v>12.928065</v>
      </c>
      <c r="I78" s="22">
        <v>9609.2177879999999</v>
      </c>
      <c r="J78" s="22">
        <f t="shared" si="14"/>
        <v>-9596.2897229999999</v>
      </c>
      <c r="K78" s="22">
        <f t="shared" si="15"/>
        <v>9622.145853</v>
      </c>
      <c r="L78" s="66">
        <v>214102.603172</v>
      </c>
      <c r="M78" s="66">
        <v>53876.185723000002</v>
      </c>
      <c r="N78" s="66">
        <f t="shared" si="16"/>
        <v>160226.417449</v>
      </c>
      <c r="O78" s="66">
        <v>130840.34436</v>
      </c>
      <c r="P78" s="66">
        <v>383.543094</v>
      </c>
      <c r="Q78" s="66">
        <f t="shared" si="17"/>
        <v>130456.80126600001</v>
      </c>
    </row>
    <row r="79" spans="1:17" s="187" customFormat="1" x14ac:dyDescent="0.4">
      <c r="A79" s="258">
        <v>150</v>
      </c>
      <c r="B79" s="118">
        <v>75</v>
      </c>
      <c r="C79" s="118" t="s">
        <v>447</v>
      </c>
      <c r="D79" s="162">
        <v>1062.737044</v>
      </c>
      <c r="E79" s="162">
        <v>994.02919199999997</v>
      </c>
      <c r="F79" s="294">
        <f t="shared" si="12"/>
        <v>68.707852000000003</v>
      </c>
      <c r="G79" s="119">
        <f t="shared" si="13"/>
        <v>2056.7662359999999</v>
      </c>
      <c r="H79" s="119">
        <v>1.873181</v>
      </c>
      <c r="I79" s="119">
        <v>46.038538000000003</v>
      </c>
      <c r="J79" s="119">
        <f t="shared" si="14"/>
        <v>-44.165357</v>
      </c>
      <c r="K79" s="119">
        <f t="shared" si="15"/>
        <v>47.911719000000005</v>
      </c>
      <c r="L79" s="120">
        <v>0</v>
      </c>
      <c r="M79" s="120">
        <v>0</v>
      </c>
      <c r="N79" s="120">
        <f t="shared" si="16"/>
        <v>0</v>
      </c>
      <c r="O79" s="120">
        <v>0</v>
      </c>
      <c r="P79" s="120">
        <v>0</v>
      </c>
      <c r="Q79" s="120">
        <f t="shared" si="17"/>
        <v>0</v>
      </c>
    </row>
    <row r="80" spans="1:17" s="187" customFormat="1" x14ac:dyDescent="0.4">
      <c r="A80" s="258">
        <v>191</v>
      </c>
      <c r="B80" s="169">
        <v>76</v>
      </c>
      <c r="C80" s="71" t="s">
        <v>454</v>
      </c>
      <c r="D80" s="170">
        <v>16643.654860999999</v>
      </c>
      <c r="E80" s="170">
        <v>6380.9732050000002</v>
      </c>
      <c r="F80" s="22">
        <f t="shared" si="12"/>
        <v>10262.681655999999</v>
      </c>
      <c r="G80" s="22">
        <f t="shared" si="13"/>
        <v>23024.628065999997</v>
      </c>
      <c r="H80" s="22">
        <v>0</v>
      </c>
      <c r="I80" s="22">
        <v>0</v>
      </c>
      <c r="J80" s="22">
        <f t="shared" si="14"/>
        <v>0</v>
      </c>
      <c r="K80" s="22">
        <f t="shared" si="15"/>
        <v>0</v>
      </c>
      <c r="L80" s="66">
        <v>6771628</v>
      </c>
      <c r="M80" s="66">
        <v>4380901</v>
      </c>
      <c r="N80" s="66">
        <f t="shared" si="16"/>
        <v>2390727</v>
      </c>
      <c r="O80" s="66">
        <v>2039841</v>
      </c>
      <c r="P80" s="66">
        <v>944546</v>
      </c>
      <c r="Q80" s="66">
        <f t="shared" si="17"/>
        <v>1095295</v>
      </c>
    </row>
    <row r="81" spans="1:17" s="187" customFormat="1" x14ac:dyDescent="0.4">
      <c r="A81" s="258">
        <v>218</v>
      </c>
      <c r="B81" s="118">
        <v>77</v>
      </c>
      <c r="C81" s="118" t="s">
        <v>416</v>
      </c>
      <c r="D81" s="162">
        <v>1043346.7406</v>
      </c>
      <c r="E81" s="162">
        <v>2160036.9447610001</v>
      </c>
      <c r="F81" s="294">
        <f t="shared" si="12"/>
        <v>-1116690.204161</v>
      </c>
      <c r="G81" s="119">
        <f t="shared" si="13"/>
        <v>3203383.6853610002</v>
      </c>
      <c r="H81" s="119">
        <v>0</v>
      </c>
      <c r="I81" s="119">
        <v>20435.926614</v>
      </c>
      <c r="J81" s="119">
        <f t="shared" si="14"/>
        <v>-20435.926614</v>
      </c>
      <c r="K81" s="119">
        <f t="shared" si="15"/>
        <v>20435.926614</v>
      </c>
      <c r="L81" s="120">
        <v>30115043.197370999</v>
      </c>
      <c r="M81" s="120">
        <v>24338154.245248999</v>
      </c>
      <c r="N81" s="120">
        <f t="shared" si="16"/>
        <v>5776888.9521219991</v>
      </c>
      <c r="O81" s="120">
        <v>3968379.6107629999</v>
      </c>
      <c r="P81" s="120">
        <v>3171430.7872230001</v>
      </c>
      <c r="Q81" s="120">
        <f t="shared" si="17"/>
        <v>796948.82353999978</v>
      </c>
    </row>
    <row r="82" spans="1:17" s="187" customFormat="1" x14ac:dyDescent="0.4">
      <c r="A82" s="258">
        <v>241</v>
      </c>
      <c r="B82" s="169">
        <v>78</v>
      </c>
      <c r="C82" s="71" t="s">
        <v>475</v>
      </c>
      <c r="D82" s="170">
        <v>139461.19896400001</v>
      </c>
      <c r="E82" s="170">
        <v>66360.396099000005</v>
      </c>
      <c r="F82" s="22">
        <f t="shared" si="12"/>
        <v>73100.802865000005</v>
      </c>
      <c r="G82" s="22">
        <f t="shared" si="13"/>
        <v>205821.59506300002</v>
      </c>
      <c r="H82" s="22">
        <v>0</v>
      </c>
      <c r="I82" s="22">
        <v>57124.750877999999</v>
      </c>
      <c r="J82" s="22">
        <f t="shared" si="14"/>
        <v>-57124.750877999999</v>
      </c>
      <c r="K82" s="22">
        <f t="shared" si="15"/>
        <v>57124.750877999999</v>
      </c>
      <c r="L82" s="66">
        <v>5141234</v>
      </c>
      <c r="M82" s="66">
        <v>2068501</v>
      </c>
      <c r="N82" s="66">
        <f t="shared" si="16"/>
        <v>3072733</v>
      </c>
      <c r="O82" s="66">
        <v>0</v>
      </c>
      <c r="P82" s="66">
        <v>0</v>
      </c>
      <c r="Q82" s="66">
        <f t="shared" si="17"/>
        <v>0</v>
      </c>
    </row>
    <row r="83" spans="1:17" s="187" customFormat="1" x14ac:dyDescent="0.4">
      <c r="A83" s="258">
        <v>224</v>
      </c>
      <c r="B83" s="118">
        <v>79</v>
      </c>
      <c r="C83" s="118" t="s">
        <v>469</v>
      </c>
      <c r="D83" s="162">
        <v>0</v>
      </c>
      <c r="E83" s="162">
        <v>0</v>
      </c>
      <c r="F83" s="294">
        <f t="shared" si="12"/>
        <v>0</v>
      </c>
      <c r="G83" s="119">
        <f t="shared" si="13"/>
        <v>0</v>
      </c>
      <c r="H83" s="119">
        <v>0</v>
      </c>
      <c r="I83" s="119">
        <v>0</v>
      </c>
      <c r="J83" s="119">
        <f t="shared" si="14"/>
        <v>0</v>
      </c>
      <c r="K83" s="119">
        <f t="shared" si="15"/>
        <v>0</v>
      </c>
      <c r="L83" s="120">
        <v>0</v>
      </c>
      <c r="M83" s="120">
        <v>0</v>
      </c>
      <c r="N83" s="120">
        <v>0</v>
      </c>
      <c r="O83" s="120">
        <v>0</v>
      </c>
      <c r="P83" s="120">
        <v>0</v>
      </c>
      <c r="Q83" s="120">
        <v>0</v>
      </c>
    </row>
    <row r="84" spans="1:17" s="187" customFormat="1" x14ac:dyDescent="0.4">
      <c r="A84" s="258">
        <v>300</v>
      </c>
      <c r="B84" s="169">
        <v>80</v>
      </c>
      <c r="C84" s="71" t="s">
        <v>592</v>
      </c>
      <c r="D84" s="170">
        <v>0</v>
      </c>
      <c r="E84" s="170">
        <v>0</v>
      </c>
      <c r="F84" s="22">
        <v>0</v>
      </c>
      <c r="G84" s="22">
        <v>0</v>
      </c>
      <c r="H84" s="22">
        <v>0</v>
      </c>
      <c r="I84" s="22">
        <v>0</v>
      </c>
      <c r="J84" s="22">
        <v>0</v>
      </c>
      <c r="K84" s="22">
        <v>0</v>
      </c>
      <c r="L84" s="66">
        <v>0</v>
      </c>
      <c r="M84" s="66">
        <v>0</v>
      </c>
      <c r="N84" s="66">
        <v>0</v>
      </c>
      <c r="O84" s="66">
        <v>0</v>
      </c>
      <c r="P84" s="66">
        <v>0</v>
      </c>
      <c r="Q84" s="66">
        <v>0</v>
      </c>
    </row>
    <row r="85" spans="1:17" ht="26.25" customHeight="1" x14ac:dyDescent="0.4">
      <c r="A85" s="259"/>
      <c r="B85" s="427" t="s">
        <v>23</v>
      </c>
      <c r="C85" s="427"/>
      <c r="D85" s="121">
        <f>SUM(D5:D84)</f>
        <v>120793449.38466705</v>
      </c>
      <c r="E85" s="121">
        <f>SUM(E5:E84)</f>
        <v>178453745.86447296</v>
      </c>
      <c r="F85" s="121">
        <f>SUM(F5:F84)</f>
        <v>-57660296.479805984</v>
      </c>
      <c r="G85" s="121">
        <f>SUM(G5:G84)</f>
        <v>299247195.24914002</v>
      </c>
      <c r="H85" s="121">
        <f t="shared" ref="H85:Q85" si="18">SUM(H5:H84)</f>
        <v>20908970.07705</v>
      </c>
      <c r="I85" s="121">
        <f t="shared" si="18"/>
        <v>26624187.461731002</v>
      </c>
      <c r="J85" s="121">
        <f t="shared" si="18"/>
        <v>-5715217.3846810013</v>
      </c>
      <c r="K85" s="121">
        <f t="shared" si="18"/>
        <v>47533157.538780987</v>
      </c>
      <c r="L85" s="121">
        <f t="shared" si="18"/>
        <v>2235828293.1890965</v>
      </c>
      <c r="M85" s="121">
        <f t="shared" si="18"/>
        <v>1850621558.8013022</v>
      </c>
      <c r="N85" s="121">
        <f t="shared" si="18"/>
        <v>385206734.38779479</v>
      </c>
      <c r="O85" s="121">
        <f t="shared" si="18"/>
        <v>320593735.79560995</v>
      </c>
      <c r="P85" s="121">
        <f t="shared" si="18"/>
        <v>247390677.10868105</v>
      </c>
      <c r="Q85" s="121">
        <f t="shared" si="18"/>
        <v>73203058.686928988</v>
      </c>
    </row>
    <row r="86" spans="1:17" ht="26.25" customHeight="1" x14ac:dyDescent="0.4">
      <c r="A86" s="258">
        <v>128</v>
      </c>
      <c r="B86" s="118">
        <v>81</v>
      </c>
      <c r="C86" s="118" t="s">
        <v>501</v>
      </c>
      <c r="D86" s="162">
        <v>503792.43839099997</v>
      </c>
      <c r="E86" s="162">
        <v>292132.37925400003</v>
      </c>
      <c r="F86" s="294">
        <f t="shared" ref="F86:F104" si="19">D86-E86</f>
        <v>211660.05913699995</v>
      </c>
      <c r="G86" s="119">
        <f t="shared" ref="G86:G104" si="20">D86+E86</f>
        <v>795924.81764500006</v>
      </c>
      <c r="H86" s="119">
        <v>266896.97297100001</v>
      </c>
      <c r="I86" s="119">
        <v>125412.385551</v>
      </c>
      <c r="J86" s="119">
        <f t="shared" ref="J86:J104" si="21">H86-I86</f>
        <v>141484.58742</v>
      </c>
      <c r="K86" s="119">
        <f t="shared" ref="K86:K104" si="22">H86+I86</f>
        <v>392309.35852200002</v>
      </c>
      <c r="L86" s="120">
        <v>858599.99580499995</v>
      </c>
      <c r="M86" s="120">
        <v>273240.07814400003</v>
      </c>
      <c r="N86" s="120">
        <f t="shared" ref="N86:N104" si="23">L86-M86</f>
        <v>585359.91766099993</v>
      </c>
      <c r="O86" s="120">
        <v>369403.077712</v>
      </c>
      <c r="P86" s="120">
        <v>49528.833126999998</v>
      </c>
      <c r="Q86" s="120">
        <f t="shared" ref="Q86:Q104" si="24">O86-P86</f>
        <v>319874.24458499998</v>
      </c>
    </row>
    <row r="87" spans="1:17" s="187" customFormat="1" x14ac:dyDescent="0.4">
      <c r="A87" s="258">
        <v>17</v>
      </c>
      <c r="B87" s="169">
        <v>82</v>
      </c>
      <c r="C87" s="71" t="s">
        <v>497</v>
      </c>
      <c r="D87" s="170">
        <v>2953130.6298139999</v>
      </c>
      <c r="E87" s="170">
        <v>3325110.6302029998</v>
      </c>
      <c r="F87" s="22">
        <f t="shared" si="19"/>
        <v>-371980.00038899994</v>
      </c>
      <c r="G87" s="22">
        <f t="shared" si="20"/>
        <v>6278241.2600170001</v>
      </c>
      <c r="H87" s="22">
        <v>175524.420801</v>
      </c>
      <c r="I87" s="22">
        <v>1249877.283884</v>
      </c>
      <c r="J87" s="22">
        <f t="shared" si="21"/>
        <v>-1074352.8630830001</v>
      </c>
      <c r="K87" s="22">
        <f t="shared" si="22"/>
        <v>1425401.704685</v>
      </c>
      <c r="L87" s="66">
        <v>6007203</v>
      </c>
      <c r="M87" s="66">
        <v>6357374</v>
      </c>
      <c r="N87" s="66">
        <f t="shared" si="23"/>
        <v>-350171</v>
      </c>
      <c r="O87" s="66">
        <v>5142</v>
      </c>
      <c r="P87" s="66">
        <v>2980235</v>
      </c>
      <c r="Q87" s="66">
        <f t="shared" si="24"/>
        <v>-2975093</v>
      </c>
    </row>
    <row r="88" spans="1:17" s="187" customFormat="1" x14ac:dyDescent="0.4">
      <c r="A88" s="258">
        <v>145</v>
      </c>
      <c r="B88" s="118">
        <v>83</v>
      </c>
      <c r="C88" s="118" t="s">
        <v>504</v>
      </c>
      <c r="D88" s="162">
        <v>859934.15269899997</v>
      </c>
      <c r="E88" s="162">
        <v>955191.36177399999</v>
      </c>
      <c r="F88" s="294">
        <f t="shared" si="19"/>
        <v>-95257.209075000021</v>
      </c>
      <c r="G88" s="119">
        <f t="shared" si="20"/>
        <v>1815125.5144730001</v>
      </c>
      <c r="H88" s="119">
        <v>136154.39903999999</v>
      </c>
      <c r="I88" s="119">
        <v>185051.28655300001</v>
      </c>
      <c r="J88" s="119">
        <f t="shared" si="21"/>
        <v>-48896.887513000023</v>
      </c>
      <c r="K88" s="119">
        <f t="shared" si="22"/>
        <v>321205.68559300003</v>
      </c>
      <c r="L88" s="120">
        <v>1066125</v>
      </c>
      <c r="M88" s="120">
        <v>1004332</v>
      </c>
      <c r="N88" s="120">
        <f t="shared" si="23"/>
        <v>61793</v>
      </c>
      <c r="O88" s="120">
        <v>126216</v>
      </c>
      <c r="P88" s="120">
        <v>131787</v>
      </c>
      <c r="Q88" s="120">
        <f t="shared" si="24"/>
        <v>-5571</v>
      </c>
    </row>
    <row r="89" spans="1:17" s="187" customFormat="1" x14ac:dyDescent="0.4">
      <c r="A89" s="258">
        <v>204</v>
      </c>
      <c r="B89" s="169">
        <v>84</v>
      </c>
      <c r="C89" s="71" t="s">
        <v>511</v>
      </c>
      <c r="D89" s="170">
        <v>1254844.7161050001</v>
      </c>
      <c r="E89" s="170">
        <v>1531324.1199469999</v>
      </c>
      <c r="F89" s="22">
        <f t="shared" si="19"/>
        <v>-276479.40384199983</v>
      </c>
      <c r="G89" s="22">
        <f t="shared" si="20"/>
        <v>2786168.8360520001</v>
      </c>
      <c r="H89" s="22">
        <v>115622.85687800001</v>
      </c>
      <c r="I89" s="22">
        <v>240545.95091399999</v>
      </c>
      <c r="J89" s="22">
        <f t="shared" si="21"/>
        <v>-124923.09403599998</v>
      </c>
      <c r="K89" s="22">
        <f t="shared" si="22"/>
        <v>356168.80779200001</v>
      </c>
      <c r="L89" s="66">
        <v>350310</v>
      </c>
      <c r="M89" s="66">
        <v>361672</v>
      </c>
      <c r="N89" s="66">
        <f t="shared" si="23"/>
        <v>-11362</v>
      </c>
      <c r="O89" s="66">
        <v>19535</v>
      </c>
      <c r="P89" s="66">
        <v>186450</v>
      </c>
      <c r="Q89" s="66">
        <f t="shared" si="24"/>
        <v>-166915</v>
      </c>
    </row>
    <row r="90" spans="1:17" s="187" customFormat="1" x14ac:dyDescent="0.4">
      <c r="A90" s="258">
        <v>10</v>
      </c>
      <c r="B90" s="118">
        <v>85</v>
      </c>
      <c r="C90" s="118" t="s">
        <v>494</v>
      </c>
      <c r="D90" s="162">
        <v>692590.90802500001</v>
      </c>
      <c r="E90" s="162">
        <v>874384.54487700004</v>
      </c>
      <c r="F90" s="294">
        <f t="shared" si="19"/>
        <v>-181793.63685200003</v>
      </c>
      <c r="G90" s="119">
        <f t="shared" si="20"/>
        <v>1566975.4529019999</v>
      </c>
      <c r="H90" s="119">
        <v>106509.216162</v>
      </c>
      <c r="I90" s="119">
        <v>394882.59895999997</v>
      </c>
      <c r="J90" s="119">
        <f t="shared" si="21"/>
        <v>-288373.38279800001</v>
      </c>
      <c r="K90" s="119">
        <f t="shared" si="22"/>
        <v>501391.81512199994</v>
      </c>
      <c r="L90" s="120">
        <v>926735.72400699998</v>
      </c>
      <c r="M90" s="120">
        <v>616669.37563100003</v>
      </c>
      <c r="N90" s="120">
        <f t="shared" si="23"/>
        <v>310066.34837599995</v>
      </c>
      <c r="O90" s="120">
        <v>139977.59456900001</v>
      </c>
      <c r="P90" s="120">
        <v>81465.339598999999</v>
      </c>
      <c r="Q90" s="120">
        <f t="shared" si="24"/>
        <v>58512.254970000009</v>
      </c>
    </row>
    <row r="91" spans="1:17" s="187" customFormat="1" x14ac:dyDescent="0.4">
      <c r="A91" s="258">
        <v>143</v>
      </c>
      <c r="B91" s="169">
        <v>86</v>
      </c>
      <c r="C91" s="71" t="s">
        <v>503</v>
      </c>
      <c r="D91" s="170">
        <v>528895.76556299999</v>
      </c>
      <c r="E91" s="170">
        <v>614557.647642</v>
      </c>
      <c r="F91" s="22">
        <f t="shared" si="19"/>
        <v>-85661.882079000003</v>
      </c>
      <c r="G91" s="22">
        <f t="shared" si="20"/>
        <v>1143453.4132050001</v>
      </c>
      <c r="H91" s="22">
        <v>65072.227083999998</v>
      </c>
      <c r="I91" s="22">
        <v>73593.442141000007</v>
      </c>
      <c r="J91" s="22">
        <f t="shared" si="21"/>
        <v>-8521.2150570000085</v>
      </c>
      <c r="K91" s="22">
        <f t="shared" si="22"/>
        <v>138665.66922500002</v>
      </c>
      <c r="L91" s="66">
        <v>5230.8999999999996</v>
      </c>
      <c r="M91" s="66">
        <v>79716.5</v>
      </c>
      <c r="N91" s="66">
        <f t="shared" si="23"/>
        <v>-74485.600000000006</v>
      </c>
      <c r="O91" s="66">
        <v>5230.8999999999996</v>
      </c>
      <c r="P91" s="66">
        <v>5254.9</v>
      </c>
      <c r="Q91" s="66">
        <f t="shared" si="24"/>
        <v>-24</v>
      </c>
    </row>
    <row r="92" spans="1:17" s="187" customFormat="1" x14ac:dyDescent="0.4">
      <c r="A92" s="258">
        <v>135</v>
      </c>
      <c r="B92" s="118">
        <v>87</v>
      </c>
      <c r="C92" s="118" t="s">
        <v>502</v>
      </c>
      <c r="D92" s="162">
        <v>267107.12909499998</v>
      </c>
      <c r="E92" s="162">
        <v>190150.987716</v>
      </c>
      <c r="F92" s="294">
        <f t="shared" si="19"/>
        <v>76956.141378999979</v>
      </c>
      <c r="G92" s="119">
        <f t="shared" si="20"/>
        <v>457258.11681099999</v>
      </c>
      <c r="H92" s="119">
        <v>50777.768371999999</v>
      </c>
      <c r="I92" s="119">
        <v>30425.675391000001</v>
      </c>
      <c r="J92" s="119">
        <f t="shared" si="21"/>
        <v>20352.092980999998</v>
      </c>
      <c r="K92" s="119">
        <f t="shared" si="22"/>
        <v>81203.443763000003</v>
      </c>
      <c r="L92" s="120">
        <v>540636.715662</v>
      </c>
      <c r="M92" s="120">
        <v>239075.778421</v>
      </c>
      <c r="N92" s="120">
        <f t="shared" si="23"/>
        <v>301560.93724100001</v>
      </c>
      <c r="O92" s="120">
        <v>222132.19108700001</v>
      </c>
      <c r="P92" s="120">
        <v>94015.535013000001</v>
      </c>
      <c r="Q92" s="120">
        <f t="shared" si="24"/>
        <v>128116.65607400001</v>
      </c>
    </row>
    <row r="93" spans="1:17" s="187" customFormat="1" x14ac:dyDescent="0.4">
      <c r="A93" s="258">
        <v>65</v>
      </c>
      <c r="B93" s="169">
        <v>88</v>
      </c>
      <c r="C93" s="71" t="s">
        <v>30</v>
      </c>
      <c r="D93" s="170">
        <v>355794.100614</v>
      </c>
      <c r="E93" s="170">
        <v>437949.05193999998</v>
      </c>
      <c r="F93" s="22">
        <f t="shared" si="19"/>
        <v>-82154.95132599998</v>
      </c>
      <c r="G93" s="22">
        <f t="shared" si="20"/>
        <v>793743.15255400003</v>
      </c>
      <c r="H93" s="22">
        <v>40014.977664999999</v>
      </c>
      <c r="I93" s="22">
        <v>76819.757691999999</v>
      </c>
      <c r="J93" s="22">
        <f t="shared" si="21"/>
        <v>-36804.780027000001</v>
      </c>
      <c r="K93" s="22">
        <f t="shared" si="22"/>
        <v>116834.735357</v>
      </c>
      <c r="L93" s="66">
        <v>120181</v>
      </c>
      <c r="M93" s="66">
        <v>46050</v>
      </c>
      <c r="N93" s="66">
        <f t="shared" si="23"/>
        <v>74131</v>
      </c>
      <c r="O93" s="66">
        <v>29343</v>
      </c>
      <c r="P93" s="66">
        <v>23231</v>
      </c>
      <c r="Q93" s="66">
        <f t="shared" si="24"/>
        <v>6112</v>
      </c>
    </row>
    <row r="94" spans="1:17" s="187" customFormat="1" x14ac:dyDescent="0.4">
      <c r="A94" s="258">
        <v>151</v>
      </c>
      <c r="B94" s="118">
        <v>89</v>
      </c>
      <c r="C94" s="118" t="s">
        <v>505</v>
      </c>
      <c r="D94" s="162">
        <v>191002.43995100001</v>
      </c>
      <c r="E94" s="162">
        <v>236966.48994199999</v>
      </c>
      <c r="F94" s="294">
        <f t="shared" si="19"/>
        <v>-45964.049990999978</v>
      </c>
      <c r="G94" s="119">
        <f t="shared" si="20"/>
        <v>427968.92989299999</v>
      </c>
      <c r="H94" s="119">
        <v>27709.316009999999</v>
      </c>
      <c r="I94" s="119">
        <v>18810.932283999999</v>
      </c>
      <c r="J94" s="119">
        <f t="shared" si="21"/>
        <v>8898.383726</v>
      </c>
      <c r="K94" s="119">
        <f t="shared" si="22"/>
        <v>46520.248293999997</v>
      </c>
      <c r="L94" s="120">
        <v>0</v>
      </c>
      <c r="M94" s="120">
        <v>0</v>
      </c>
      <c r="N94" s="120">
        <f t="shared" si="23"/>
        <v>0</v>
      </c>
      <c r="O94" s="120">
        <v>0</v>
      </c>
      <c r="P94" s="120">
        <v>0</v>
      </c>
      <c r="Q94" s="120">
        <f t="shared" si="24"/>
        <v>0</v>
      </c>
    </row>
    <row r="95" spans="1:17" s="187" customFormat="1" x14ac:dyDescent="0.4">
      <c r="A95" s="258">
        <v>101</v>
      </c>
      <c r="B95" s="169">
        <v>90</v>
      </c>
      <c r="C95" s="71" t="s">
        <v>498</v>
      </c>
      <c r="D95" s="170">
        <v>144620.04416399999</v>
      </c>
      <c r="E95" s="170">
        <v>237372.76222800001</v>
      </c>
      <c r="F95" s="22">
        <f t="shared" si="19"/>
        <v>-92752.718064000015</v>
      </c>
      <c r="G95" s="22">
        <f t="shared" si="20"/>
        <v>381992.806392</v>
      </c>
      <c r="H95" s="22">
        <v>26849.460375999999</v>
      </c>
      <c r="I95" s="22">
        <v>33436.340742</v>
      </c>
      <c r="J95" s="22">
        <f t="shared" si="21"/>
        <v>-6586.8803660000012</v>
      </c>
      <c r="K95" s="22">
        <f t="shared" si="22"/>
        <v>60285.801118000003</v>
      </c>
      <c r="L95" s="66">
        <v>127953</v>
      </c>
      <c r="M95" s="66">
        <v>87396</v>
      </c>
      <c r="N95" s="66">
        <f t="shared" si="23"/>
        <v>40557</v>
      </c>
      <c r="O95" s="66">
        <v>40702</v>
      </c>
      <c r="P95" s="66">
        <v>1479</v>
      </c>
      <c r="Q95" s="66">
        <f t="shared" si="24"/>
        <v>39223</v>
      </c>
    </row>
    <row r="96" spans="1:17" s="187" customFormat="1" x14ac:dyDescent="0.4">
      <c r="A96" s="258">
        <v>32</v>
      </c>
      <c r="B96" s="118">
        <v>91</v>
      </c>
      <c r="C96" s="118" t="s">
        <v>495</v>
      </c>
      <c r="D96" s="162">
        <v>239985.97064799999</v>
      </c>
      <c r="E96" s="162">
        <v>304027.78078099998</v>
      </c>
      <c r="F96" s="294">
        <f t="shared" si="19"/>
        <v>-64041.810132999992</v>
      </c>
      <c r="G96" s="119">
        <f t="shared" si="20"/>
        <v>544013.75142899994</v>
      </c>
      <c r="H96" s="119">
        <v>26022.577313000002</v>
      </c>
      <c r="I96" s="119">
        <v>52944.712282</v>
      </c>
      <c r="J96" s="119">
        <f t="shared" si="21"/>
        <v>-26922.134968999999</v>
      </c>
      <c r="K96" s="119">
        <f t="shared" si="22"/>
        <v>78967.289595000009</v>
      </c>
      <c r="L96" s="120">
        <v>18923.85469</v>
      </c>
      <c r="M96" s="120">
        <v>17771.265832000001</v>
      </c>
      <c r="N96" s="120">
        <f t="shared" si="23"/>
        <v>1152.5888579999992</v>
      </c>
      <c r="O96" s="120">
        <v>9656.3138400000007</v>
      </c>
      <c r="P96" s="120">
        <v>11733.287012999999</v>
      </c>
      <c r="Q96" s="120">
        <f t="shared" si="24"/>
        <v>-2076.9731729999985</v>
      </c>
    </row>
    <row r="97" spans="1:17" s="187" customFormat="1" x14ac:dyDescent="0.4">
      <c r="A97" s="258">
        <v>179</v>
      </c>
      <c r="B97" s="169">
        <v>92</v>
      </c>
      <c r="C97" s="71" t="s">
        <v>508</v>
      </c>
      <c r="D97" s="170">
        <v>365143.13766800001</v>
      </c>
      <c r="E97" s="170">
        <v>407732.610163</v>
      </c>
      <c r="F97" s="22">
        <f t="shared" si="19"/>
        <v>-42589.472494999995</v>
      </c>
      <c r="G97" s="22">
        <f t="shared" si="20"/>
        <v>772875.74783100002</v>
      </c>
      <c r="H97" s="22">
        <v>25952.991718000001</v>
      </c>
      <c r="I97" s="22">
        <v>4740.3447679999999</v>
      </c>
      <c r="J97" s="22">
        <f t="shared" si="21"/>
        <v>21212.646950000002</v>
      </c>
      <c r="K97" s="22">
        <f t="shared" si="22"/>
        <v>30693.336486</v>
      </c>
      <c r="L97" s="66">
        <v>98</v>
      </c>
      <c r="M97" s="66">
        <v>74</v>
      </c>
      <c r="N97" s="66">
        <f t="shared" si="23"/>
        <v>24</v>
      </c>
      <c r="O97" s="66">
        <v>0</v>
      </c>
      <c r="P97" s="66">
        <v>0</v>
      </c>
      <c r="Q97" s="66">
        <f t="shared" si="24"/>
        <v>0</v>
      </c>
    </row>
    <row r="98" spans="1:17" s="187" customFormat="1" x14ac:dyDescent="0.4">
      <c r="A98" s="258">
        <v>213</v>
      </c>
      <c r="B98" s="118">
        <v>93</v>
      </c>
      <c r="C98" s="118" t="s">
        <v>512</v>
      </c>
      <c r="D98" s="162">
        <v>707751.28190099995</v>
      </c>
      <c r="E98" s="162">
        <v>841104.05709699995</v>
      </c>
      <c r="F98" s="294">
        <f t="shared" si="19"/>
        <v>-133352.775196</v>
      </c>
      <c r="G98" s="119">
        <f t="shared" si="20"/>
        <v>1548855.3389979999</v>
      </c>
      <c r="H98" s="119">
        <v>22447.952943</v>
      </c>
      <c r="I98" s="119">
        <v>73750.428463999997</v>
      </c>
      <c r="J98" s="119">
        <f t="shared" si="21"/>
        <v>-51302.475521</v>
      </c>
      <c r="K98" s="119">
        <f t="shared" si="22"/>
        <v>96198.381406999993</v>
      </c>
      <c r="L98" s="120">
        <v>0</v>
      </c>
      <c r="M98" s="120">
        <v>0</v>
      </c>
      <c r="N98" s="120">
        <f t="shared" si="23"/>
        <v>0</v>
      </c>
      <c r="O98" s="120">
        <v>0</v>
      </c>
      <c r="P98" s="120">
        <v>0</v>
      </c>
      <c r="Q98" s="120">
        <f t="shared" si="24"/>
        <v>0</v>
      </c>
    </row>
    <row r="99" spans="1:17" s="187" customFormat="1" x14ac:dyDescent="0.4">
      <c r="A99" s="258">
        <v>180</v>
      </c>
      <c r="B99" s="169">
        <v>94</v>
      </c>
      <c r="C99" s="71" t="s">
        <v>509</v>
      </c>
      <c r="D99" s="170">
        <v>163300.526713</v>
      </c>
      <c r="E99" s="170">
        <v>192595.89395600001</v>
      </c>
      <c r="F99" s="22">
        <f t="shared" si="19"/>
        <v>-29295.367243000015</v>
      </c>
      <c r="G99" s="22">
        <f t="shared" si="20"/>
        <v>355896.42066900001</v>
      </c>
      <c r="H99" s="22">
        <v>19397.869865000001</v>
      </c>
      <c r="I99" s="22">
        <v>20803.679917000001</v>
      </c>
      <c r="J99" s="22">
        <f t="shared" si="21"/>
        <v>-1405.8100520000007</v>
      </c>
      <c r="K99" s="22">
        <f t="shared" si="22"/>
        <v>40201.549782000002</v>
      </c>
      <c r="L99" s="66">
        <v>13552</v>
      </c>
      <c r="M99" s="66">
        <v>30587</v>
      </c>
      <c r="N99" s="66">
        <f t="shared" si="23"/>
        <v>-17035</v>
      </c>
      <c r="O99" s="66">
        <v>2629</v>
      </c>
      <c r="P99" s="66">
        <v>6684</v>
      </c>
      <c r="Q99" s="66">
        <f t="shared" si="24"/>
        <v>-4055</v>
      </c>
    </row>
    <row r="100" spans="1:17" s="187" customFormat="1" x14ac:dyDescent="0.4">
      <c r="A100" s="258">
        <v>165</v>
      </c>
      <c r="B100" s="118">
        <v>95</v>
      </c>
      <c r="C100" s="118" t="s">
        <v>510</v>
      </c>
      <c r="D100" s="162">
        <v>492044.98025099997</v>
      </c>
      <c r="E100" s="162">
        <v>551824.07992799999</v>
      </c>
      <c r="F100" s="294">
        <f t="shared" si="19"/>
        <v>-59779.09967700002</v>
      </c>
      <c r="G100" s="119">
        <f t="shared" si="20"/>
        <v>1043869.060179</v>
      </c>
      <c r="H100" s="119">
        <v>16628.914207000002</v>
      </c>
      <c r="I100" s="119">
        <v>28599.736339999999</v>
      </c>
      <c r="J100" s="119">
        <f t="shared" si="21"/>
        <v>-11970.822132999998</v>
      </c>
      <c r="K100" s="119">
        <f t="shared" si="22"/>
        <v>45228.650546999997</v>
      </c>
      <c r="L100" s="120">
        <v>125011</v>
      </c>
      <c r="M100" s="120">
        <v>128076</v>
      </c>
      <c r="N100" s="120">
        <f t="shared" si="23"/>
        <v>-3065</v>
      </c>
      <c r="O100" s="120">
        <v>1532</v>
      </c>
      <c r="P100" s="120">
        <v>1712</v>
      </c>
      <c r="Q100" s="120">
        <f t="shared" si="24"/>
        <v>-180</v>
      </c>
    </row>
    <row r="101" spans="1:17" s="187" customFormat="1" x14ac:dyDescent="0.4">
      <c r="A101" s="258">
        <v>111</v>
      </c>
      <c r="B101" s="169">
        <v>96</v>
      </c>
      <c r="C101" s="71" t="s">
        <v>499</v>
      </c>
      <c r="D101" s="170">
        <v>13286.532073</v>
      </c>
      <c r="E101" s="170">
        <v>21383.975158000001</v>
      </c>
      <c r="F101" s="22">
        <f t="shared" si="19"/>
        <v>-8097.4430850000008</v>
      </c>
      <c r="G101" s="22">
        <f t="shared" si="20"/>
        <v>34670.507231000003</v>
      </c>
      <c r="H101" s="22">
        <v>6325.6484700000001</v>
      </c>
      <c r="I101" s="22">
        <v>6130.3219259999996</v>
      </c>
      <c r="J101" s="22">
        <f t="shared" si="21"/>
        <v>195.32654400000047</v>
      </c>
      <c r="K101" s="22">
        <f t="shared" si="22"/>
        <v>12455.970396000001</v>
      </c>
      <c r="L101" s="66">
        <v>3655</v>
      </c>
      <c r="M101" s="66">
        <v>160</v>
      </c>
      <c r="N101" s="66">
        <f t="shared" si="23"/>
        <v>3495</v>
      </c>
      <c r="O101" s="66">
        <v>0</v>
      </c>
      <c r="P101" s="66">
        <v>0</v>
      </c>
      <c r="Q101" s="66">
        <f t="shared" si="24"/>
        <v>0</v>
      </c>
    </row>
    <row r="102" spans="1:17" s="187" customFormat="1" x14ac:dyDescent="0.4">
      <c r="A102" s="258">
        <v>37</v>
      </c>
      <c r="B102" s="118">
        <v>97</v>
      </c>
      <c r="C102" s="118" t="s">
        <v>496</v>
      </c>
      <c r="D102" s="162">
        <v>28546.248673999999</v>
      </c>
      <c r="E102" s="162">
        <v>27501.904277000001</v>
      </c>
      <c r="F102" s="294">
        <f t="shared" si="19"/>
        <v>1044.3443969999971</v>
      </c>
      <c r="G102" s="119">
        <f t="shared" si="20"/>
        <v>56048.152950999996</v>
      </c>
      <c r="H102" s="119">
        <v>196.41784000000001</v>
      </c>
      <c r="I102" s="119">
        <v>161.713492</v>
      </c>
      <c r="J102" s="119">
        <f t="shared" si="21"/>
        <v>34.70434800000001</v>
      </c>
      <c r="K102" s="119">
        <f t="shared" si="22"/>
        <v>358.13133200000004</v>
      </c>
      <c r="L102" s="120">
        <v>3494</v>
      </c>
      <c r="M102" s="120">
        <v>70636</v>
      </c>
      <c r="N102" s="120">
        <f t="shared" si="23"/>
        <v>-67142</v>
      </c>
      <c r="O102" s="120">
        <v>499</v>
      </c>
      <c r="P102" s="120">
        <v>0</v>
      </c>
      <c r="Q102" s="120">
        <f t="shared" si="24"/>
        <v>499</v>
      </c>
    </row>
    <row r="103" spans="1:17" s="187" customFormat="1" x14ac:dyDescent="0.4">
      <c r="A103" s="258">
        <v>166</v>
      </c>
      <c r="B103" s="169">
        <v>98</v>
      </c>
      <c r="C103" s="71" t="s">
        <v>507</v>
      </c>
      <c r="D103" s="170">
        <v>21831.905375999999</v>
      </c>
      <c r="E103" s="170">
        <v>16233.004887999999</v>
      </c>
      <c r="F103" s="22">
        <f t="shared" si="19"/>
        <v>5598.9004879999993</v>
      </c>
      <c r="G103" s="22">
        <f t="shared" si="20"/>
        <v>38064.910263999998</v>
      </c>
      <c r="H103" s="22">
        <v>0</v>
      </c>
      <c r="I103" s="22">
        <v>0</v>
      </c>
      <c r="J103" s="22">
        <f t="shared" si="21"/>
        <v>0</v>
      </c>
      <c r="K103" s="22">
        <f t="shared" si="22"/>
        <v>0</v>
      </c>
      <c r="L103" s="66">
        <v>0</v>
      </c>
      <c r="M103" s="66">
        <v>0</v>
      </c>
      <c r="N103" s="66">
        <f t="shared" si="23"/>
        <v>0</v>
      </c>
      <c r="O103" s="66">
        <v>0</v>
      </c>
      <c r="P103" s="66">
        <v>0</v>
      </c>
      <c r="Q103" s="66">
        <f t="shared" si="24"/>
        <v>0</v>
      </c>
    </row>
    <row r="104" spans="1:17" s="187" customFormat="1" x14ac:dyDescent="0.4">
      <c r="A104" s="258">
        <v>153</v>
      </c>
      <c r="B104" s="118">
        <v>99</v>
      </c>
      <c r="C104" s="118" t="s">
        <v>506</v>
      </c>
      <c r="D104" s="162">
        <v>167059.11647099999</v>
      </c>
      <c r="E104" s="162">
        <v>208219.78151500001</v>
      </c>
      <c r="F104" s="294">
        <f t="shared" si="19"/>
        <v>-41160.665044000023</v>
      </c>
      <c r="G104" s="119">
        <f t="shared" si="20"/>
        <v>375278.897986</v>
      </c>
      <c r="H104" s="119">
        <v>0</v>
      </c>
      <c r="I104" s="119">
        <v>9444.6111020000008</v>
      </c>
      <c r="J104" s="119">
        <f t="shared" si="21"/>
        <v>-9444.6111020000008</v>
      </c>
      <c r="K104" s="119">
        <f t="shared" si="22"/>
        <v>9444.6111020000008</v>
      </c>
      <c r="L104" s="120">
        <v>501.89077600000002</v>
      </c>
      <c r="M104" s="120">
        <v>5708.0264370000004</v>
      </c>
      <c r="N104" s="120">
        <f t="shared" si="23"/>
        <v>-5206.1356610000003</v>
      </c>
      <c r="O104" s="120">
        <v>0</v>
      </c>
      <c r="P104" s="120">
        <v>0</v>
      </c>
      <c r="Q104" s="120">
        <f t="shared" si="24"/>
        <v>0</v>
      </c>
    </row>
    <row r="105" spans="1:17" s="187" customFormat="1" x14ac:dyDescent="0.4">
      <c r="A105" s="258">
        <v>112</v>
      </c>
      <c r="B105" s="169">
        <v>100</v>
      </c>
      <c r="C105" s="71" t="s">
        <v>500</v>
      </c>
      <c r="D105" s="170">
        <v>0</v>
      </c>
      <c r="E105" s="170">
        <v>0</v>
      </c>
      <c r="F105" s="22">
        <v>0</v>
      </c>
      <c r="G105" s="22">
        <v>0</v>
      </c>
      <c r="H105" s="22">
        <v>0</v>
      </c>
      <c r="I105" s="22">
        <v>0</v>
      </c>
      <c r="J105" s="22">
        <v>0</v>
      </c>
      <c r="K105" s="22">
        <v>0</v>
      </c>
      <c r="L105" s="66">
        <v>0</v>
      </c>
      <c r="M105" s="66">
        <v>0</v>
      </c>
      <c r="N105" s="66">
        <v>0</v>
      </c>
      <c r="O105" s="66">
        <v>0</v>
      </c>
      <c r="P105" s="66">
        <v>0</v>
      </c>
      <c r="Q105" s="66">
        <v>0</v>
      </c>
    </row>
    <row r="106" spans="1:17" ht="17.25" x14ac:dyDescent="0.4">
      <c r="A106" s="259"/>
      <c r="B106" s="428" t="s">
        <v>26</v>
      </c>
      <c r="C106" s="428"/>
      <c r="D106" s="121">
        <f>SUM(D86:D105)</f>
        <v>9950662.0241960008</v>
      </c>
      <c r="E106" s="121">
        <f t="shared" ref="E106:Q106" si="25">SUM(E86:E105)</f>
        <v>11265763.063286001</v>
      </c>
      <c r="F106" s="121">
        <f t="shared" si="25"/>
        <v>-1315101.0390900001</v>
      </c>
      <c r="G106" s="121">
        <f t="shared" si="25"/>
        <v>21216425.087481998</v>
      </c>
      <c r="H106" s="121">
        <f t="shared" si="25"/>
        <v>1128103.9877149998</v>
      </c>
      <c r="I106" s="121">
        <f t="shared" si="25"/>
        <v>2625431.2024030001</v>
      </c>
      <c r="J106" s="121">
        <f t="shared" si="25"/>
        <v>-1497327.2146880005</v>
      </c>
      <c r="K106" s="121">
        <f t="shared" si="25"/>
        <v>3753535.1901179999</v>
      </c>
      <c r="L106" s="121">
        <f t="shared" si="25"/>
        <v>10168211.080940003</v>
      </c>
      <c r="M106" s="121">
        <f t="shared" si="25"/>
        <v>9318538.0244649984</v>
      </c>
      <c r="N106" s="121">
        <f t="shared" si="25"/>
        <v>849673.05647499987</v>
      </c>
      <c r="O106" s="121">
        <f t="shared" si="25"/>
        <v>971998.077208</v>
      </c>
      <c r="P106" s="121">
        <f t="shared" si="25"/>
        <v>3573575.8947519995</v>
      </c>
      <c r="Q106" s="121">
        <f t="shared" si="25"/>
        <v>-2601577.8175439998</v>
      </c>
    </row>
    <row r="107" spans="1:17" x14ac:dyDescent="0.4">
      <c r="A107" s="258">
        <v>27</v>
      </c>
      <c r="B107" s="118">
        <v>101</v>
      </c>
      <c r="C107" s="118" t="s">
        <v>519</v>
      </c>
      <c r="D107" s="162">
        <v>7089151.3315350004</v>
      </c>
      <c r="E107" s="162">
        <v>1180676.0485159999</v>
      </c>
      <c r="F107" s="294">
        <f t="shared" ref="F107:F138" si="26">D107-E107</f>
        <v>5908475.2830190007</v>
      </c>
      <c r="G107" s="119">
        <f t="shared" ref="G107:G138" si="27">D107+E107</f>
        <v>8269827.380051</v>
      </c>
      <c r="H107" s="119">
        <v>1788005.397845</v>
      </c>
      <c r="I107" s="119">
        <v>145809.89048</v>
      </c>
      <c r="J107" s="119">
        <f t="shared" ref="J107:J138" si="28">H107-I107</f>
        <v>1642195.507365</v>
      </c>
      <c r="K107" s="119">
        <f t="shared" ref="K107:K138" si="29">H107+I107</f>
        <v>1933815.2883250001</v>
      </c>
      <c r="L107" s="120">
        <v>6571710</v>
      </c>
      <c r="M107" s="120">
        <v>709746</v>
      </c>
      <c r="N107" s="120">
        <f t="shared" ref="N107:N138" si="30">L107-M107</f>
        <v>5861964</v>
      </c>
      <c r="O107" s="120">
        <v>2069831</v>
      </c>
      <c r="P107" s="120">
        <v>266696</v>
      </c>
      <c r="Q107" s="120">
        <f t="shared" ref="Q107:Q138" si="31">O107-P107</f>
        <v>1803135</v>
      </c>
    </row>
    <row r="108" spans="1:17" s="187" customFormat="1" x14ac:dyDescent="0.4">
      <c r="A108" s="258">
        <v>126</v>
      </c>
      <c r="B108" s="169">
        <v>102</v>
      </c>
      <c r="C108" s="71" t="s">
        <v>544</v>
      </c>
      <c r="D108" s="170">
        <v>2107818.034153</v>
      </c>
      <c r="E108" s="170">
        <v>265381.855545</v>
      </c>
      <c r="F108" s="22">
        <f t="shared" si="26"/>
        <v>1842436.178608</v>
      </c>
      <c r="G108" s="22">
        <f t="shared" si="27"/>
        <v>2373199.8896980002</v>
      </c>
      <c r="H108" s="22">
        <v>1199897.7553910001</v>
      </c>
      <c r="I108" s="22">
        <v>158612.18787299999</v>
      </c>
      <c r="J108" s="22">
        <f t="shared" si="28"/>
        <v>1041285.567518</v>
      </c>
      <c r="K108" s="22">
        <f t="shared" si="29"/>
        <v>1358509.9432640001</v>
      </c>
      <c r="L108" s="66">
        <v>6489311.7104270002</v>
      </c>
      <c r="M108" s="66">
        <v>501443.31478900003</v>
      </c>
      <c r="N108" s="66">
        <f t="shared" si="30"/>
        <v>5987868.3956380002</v>
      </c>
      <c r="O108" s="66">
        <v>5292191.6513529997</v>
      </c>
      <c r="P108" s="66">
        <v>188281.32070800001</v>
      </c>
      <c r="Q108" s="66">
        <f t="shared" si="31"/>
        <v>5103910.3306449996</v>
      </c>
    </row>
    <row r="109" spans="1:17" s="187" customFormat="1" x14ac:dyDescent="0.4">
      <c r="A109" s="258">
        <v>124</v>
      </c>
      <c r="B109" s="118">
        <v>103</v>
      </c>
      <c r="C109" s="118" t="s">
        <v>543</v>
      </c>
      <c r="D109" s="162">
        <v>5418885.5410489999</v>
      </c>
      <c r="E109" s="162">
        <v>5182178.2113079997</v>
      </c>
      <c r="F109" s="294">
        <f t="shared" si="26"/>
        <v>236707.3297410002</v>
      </c>
      <c r="G109" s="119">
        <f t="shared" si="27"/>
        <v>10601063.752356999</v>
      </c>
      <c r="H109" s="119">
        <v>922415.03047600004</v>
      </c>
      <c r="I109" s="119">
        <v>1145125.93194</v>
      </c>
      <c r="J109" s="119">
        <f t="shared" si="28"/>
        <v>-222710.901464</v>
      </c>
      <c r="K109" s="119">
        <f t="shared" si="29"/>
        <v>2067540.9624160002</v>
      </c>
      <c r="L109" s="120">
        <v>4717304</v>
      </c>
      <c r="M109" s="120">
        <v>3950035</v>
      </c>
      <c r="N109" s="120">
        <f t="shared" si="30"/>
        <v>767269</v>
      </c>
      <c r="O109" s="120">
        <v>911007</v>
      </c>
      <c r="P109" s="120">
        <v>823976</v>
      </c>
      <c r="Q109" s="120">
        <f t="shared" si="31"/>
        <v>87031</v>
      </c>
    </row>
    <row r="110" spans="1:17" s="187" customFormat="1" x14ac:dyDescent="0.4">
      <c r="A110" s="258">
        <v>9</v>
      </c>
      <c r="B110" s="169">
        <v>104</v>
      </c>
      <c r="C110" s="71" t="s">
        <v>534</v>
      </c>
      <c r="D110" s="170">
        <v>5050695.4843079997</v>
      </c>
      <c r="E110" s="170">
        <v>2011858.959204</v>
      </c>
      <c r="F110" s="22">
        <f t="shared" si="26"/>
        <v>3038836.5251039998</v>
      </c>
      <c r="G110" s="22">
        <f t="shared" si="27"/>
        <v>7062554.4435120001</v>
      </c>
      <c r="H110" s="22">
        <v>828868.31674899999</v>
      </c>
      <c r="I110" s="22">
        <v>606631.04750400002</v>
      </c>
      <c r="J110" s="22">
        <f t="shared" si="28"/>
        <v>222237.26924499997</v>
      </c>
      <c r="K110" s="22">
        <f t="shared" si="29"/>
        <v>1435499.3642529999</v>
      </c>
      <c r="L110" s="66">
        <v>7723527.4661689997</v>
      </c>
      <c r="M110" s="66">
        <v>2998698.3402979998</v>
      </c>
      <c r="N110" s="66">
        <f t="shared" si="30"/>
        <v>4724829.1258709999</v>
      </c>
      <c r="O110" s="66">
        <v>1296277.634784</v>
      </c>
      <c r="P110" s="66">
        <v>1081138.437349</v>
      </c>
      <c r="Q110" s="66">
        <f t="shared" si="31"/>
        <v>215139.19743499998</v>
      </c>
    </row>
    <row r="111" spans="1:17" s="187" customFormat="1" x14ac:dyDescent="0.4">
      <c r="A111" s="258">
        <v>211</v>
      </c>
      <c r="B111" s="118">
        <v>105</v>
      </c>
      <c r="C111" s="118" t="s">
        <v>570</v>
      </c>
      <c r="D111" s="162">
        <v>1232884.9846930001</v>
      </c>
      <c r="E111" s="162">
        <v>386509.40838199999</v>
      </c>
      <c r="F111" s="294">
        <f t="shared" si="26"/>
        <v>846375.57631100016</v>
      </c>
      <c r="G111" s="119">
        <f t="shared" si="27"/>
        <v>1619394.393075</v>
      </c>
      <c r="H111" s="119">
        <v>782492.54958899994</v>
      </c>
      <c r="I111" s="119">
        <v>214331.36133000001</v>
      </c>
      <c r="J111" s="119">
        <f t="shared" si="28"/>
        <v>568161.18825899996</v>
      </c>
      <c r="K111" s="119">
        <f t="shared" si="29"/>
        <v>996823.91091899993</v>
      </c>
      <c r="L111" s="120">
        <v>2094340</v>
      </c>
      <c r="M111" s="120">
        <v>260365</v>
      </c>
      <c r="N111" s="120">
        <f t="shared" si="30"/>
        <v>1833975</v>
      </c>
      <c r="O111" s="120">
        <v>1241944</v>
      </c>
      <c r="P111" s="120">
        <v>238548</v>
      </c>
      <c r="Q111" s="120">
        <f t="shared" si="31"/>
        <v>1003396</v>
      </c>
    </row>
    <row r="112" spans="1:17" s="187" customFormat="1" x14ac:dyDescent="0.4">
      <c r="A112" s="258">
        <v>116</v>
      </c>
      <c r="B112" s="169">
        <v>106</v>
      </c>
      <c r="C112" s="71" t="s">
        <v>540</v>
      </c>
      <c r="D112" s="170">
        <v>1511091.6288680001</v>
      </c>
      <c r="E112" s="170">
        <v>430963.062485</v>
      </c>
      <c r="F112" s="22">
        <f t="shared" si="26"/>
        <v>1080128.566383</v>
      </c>
      <c r="G112" s="22">
        <f t="shared" si="27"/>
        <v>1942054.6913530002</v>
      </c>
      <c r="H112" s="22">
        <v>769472.55901600001</v>
      </c>
      <c r="I112" s="22">
        <v>102794.46638</v>
      </c>
      <c r="J112" s="22">
        <f t="shared" si="28"/>
        <v>666678.09263600002</v>
      </c>
      <c r="K112" s="22">
        <f t="shared" si="29"/>
        <v>872267.02539600001</v>
      </c>
      <c r="L112" s="66">
        <v>1434489.348429</v>
      </c>
      <c r="M112" s="66">
        <v>466167.20589899999</v>
      </c>
      <c r="N112" s="66">
        <f t="shared" si="30"/>
        <v>968322.14253000007</v>
      </c>
      <c r="O112" s="66">
        <v>604164.54976800003</v>
      </c>
      <c r="P112" s="66">
        <v>176486.269012</v>
      </c>
      <c r="Q112" s="66">
        <f t="shared" si="31"/>
        <v>427678.28075600002</v>
      </c>
    </row>
    <row r="113" spans="1:17" s="187" customFormat="1" x14ac:dyDescent="0.4">
      <c r="A113" s="258">
        <v>160</v>
      </c>
      <c r="B113" s="118">
        <v>107</v>
      </c>
      <c r="C113" s="118" t="s">
        <v>557</v>
      </c>
      <c r="D113" s="162">
        <v>6759806.3191879997</v>
      </c>
      <c r="E113" s="162">
        <v>5305039.6481529996</v>
      </c>
      <c r="F113" s="294">
        <f t="shared" si="26"/>
        <v>1454766.6710350001</v>
      </c>
      <c r="G113" s="119">
        <f t="shared" si="27"/>
        <v>12064845.967340998</v>
      </c>
      <c r="H113" s="119">
        <v>752997.00560399995</v>
      </c>
      <c r="I113" s="119">
        <v>1005904.359205</v>
      </c>
      <c r="J113" s="119">
        <f t="shared" si="28"/>
        <v>-252907.35360100004</v>
      </c>
      <c r="K113" s="119">
        <f t="shared" si="29"/>
        <v>1758901.3648089999</v>
      </c>
      <c r="L113" s="120">
        <v>6495435</v>
      </c>
      <c r="M113" s="120">
        <v>4302974</v>
      </c>
      <c r="N113" s="120">
        <f t="shared" si="30"/>
        <v>2192461</v>
      </c>
      <c r="O113" s="120">
        <v>903086</v>
      </c>
      <c r="P113" s="120">
        <v>753743</v>
      </c>
      <c r="Q113" s="120">
        <f t="shared" si="31"/>
        <v>149343</v>
      </c>
    </row>
    <row r="114" spans="1:17" s="187" customFormat="1" x14ac:dyDescent="0.4">
      <c r="A114" s="258">
        <v>25</v>
      </c>
      <c r="B114" s="169">
        <v>108</v>
      </c>
      <c r="C114" s="71" t="s">
        <v>517</v>
      </c>
      <c r="D114" s="170">
        <v>2296130.4988850001</v>
      </c>
      <c r="E114" s="170">
        <v>633357.95369500003</v>
      </c>
      <c r="F114" s="22">
        <f t="shared" si="26"/>
        <v>1662772.54519</v>
      </c>
      <c r="G114" s="22">
        <f t="shared" si="27"/>
        <v>2929488.4525800003</v>
      </c>
      <c r="H114" s="22">
        <v>717167.782274</v>
      </c>
      <c r="I114" s="22">
        <v>168566.114497</v>
      </c>
      <c r="J114" s="22">
        <f t="shared" si="28"/>
        <v>548601.667777</v>
      </c>
      <c r="K114" s="22">
        <f t="shared" si="29"/>
        <v>885733.896771</v>
      </c>
      <c r="L114" s="66">
        <v>3274468</v>
      </c>
      <c r="M114" s="66">
        <v>1142826</v>
      </c>
      <c r="N114" s="66">
        <f t="shared" si="30"/>
        <v>2131642</v>
      </c>
      <c r="O114" s="66">
        <v>1083161</v>
      </c>
      <c r="P114" s="66">
        <v>399636</v>
      </c>
      <c r="Q114" s="66">
        <f t="shared" si="31"/>
        <v>683525</v>
      </c>
    </row>
    <row r="115" spans="1:17" s="187" customFormat="1" x14ac:dyDescent="0.4">
      <c r="A115" s="258">
        <v>20</v>
      </c>
      <c r="B115" s="118">
        <v>109</v>
      </c>
      <c r="C115" s="118" t="s">
        <v>516</v>
      </c>
      <c r="D115" s="162">
        <v>2887619.2344439998</v>
      </c>
      <c r="E115" s="162">
        <v>1562660.4263629999</v>
      </c>
      <c r="F115" s="294">
        <f t="shared" si="26"/>
        <v>1324958.8080809999</v>
      </c>
      <c r="G115" s="119">
        <f t="shared" si="27"/>
        <v>4450279.6608069995</v>
      </c>
      <c r="H115" s="119">
        <v>717034.45540500002</v>
      </c>
      <c r="I115" s="119">
        <v>655011.98042899999</v>
      </c>
      <c r="J115" s="119">
        <f t="shared" si="28"/>
        <v>62022.474976000027</v>
      </c>
      <c r="K115" s="119">
        <f t="shared" si="29"/>
        <v>1372046.4358339999</v>
      </c>
      <c r="L115" s="120">
        <v>4060883.2878419999</v>
      </c>
      <c r="M115" s="120">
        <v>1076689.0845240001</v>
      </c>
      <c r="N115" s="120">
        <f t="shared" si="30"/>
        <v>2984194.2033179998</v>
      </c>
      <c r="O115" s="120">
        <v>876905.00152699999</v>
      </c>
      <c r="P115" s="120">
        <v>299430.432692</v>
      </c>
      <c r="Q115" s="120">
        <f t="shared" si="31"/>
        <v>577474.56883500004</v>
      </c>
    </row>
    <row r="116" spans="1:17" s="187" customFormat="1" x14ac:dyDescent="0.4">
      <c r="A116" s="258">
        <v>22</v>
      </c>
      <c r="B116" s="169">
        <v>110</v>
      </c>
      <c r="C116" s="71" t="s">
        <v>520</v>
      </c>
      <c r="D116" s="170">
        <v>2966783.4909839998</v>
      </c>
      <c r="E116" s="170">
        <v>2315376.2926739999</v>
      </c>
      <c r="F116" s="22">
        <f t="shared" si="26"/>
        <v>651407.19830999989</v>
      </c>
      <c r="G116" s="22">
        <f t="shared" si="27"/>
        <v>5282159.7836579997</v>
      </c>
      <c r="H116" s="22">
        <v>639001.57096899999</v>
      </c>
      <c r="I116" s="22">
        <v>433039.135802</v>
      </c>
      <c r="J116" s="22">
        <f t="shared" si="28"/>
        <v>205962.43516699999</v>
      </c>
      <c r="K116" s="22">
        <f t="shared" si="29"/>
        <v>1072040.7067710001</v>
      </c>
      <c r="L116" s="66">
        <v>2044061</v>
      </c>
      <c r="M116" s="66">
        <v>1383499</v>
      </c>
      <c r="N116" s="66">
        <f t="shared" si="30"/>
        <v>660562</v>
      </c>
      <c r="O116" s="66">
        <v>349960</v>
      </c>
      <c r="P116" s="66">
        <v>154246</v>
      </c>
      <c r="Q116" s="66">
        <f t="shared" si="31"/>
        <v>195714</v>
      </c>
    </row>
    <row r="117" spans="1:17" s="187" customFormat="1" x14ac:dyDescent="0.4">
      <c r="A117" s="258">
        <v>51</v>
      </c>
      <c r="B117" s="118">
        <v>111</v>
      </c>
      <c r="C117" s="118" t="s">
        <v>526</v>
      </c>
      <c r="D117" s="162">
        <v>1639466.061951</v>
      </c>
      <c r="E117" s="162">
        <v>501252.97496999998</v>
      </c>
      <c r="F117" s="294">
        <f t="shared" si="26"/>
        <v>1138213.0869809999</v>
      </c>
      <c r="G117" s="119">
        <f t="shared" si="27"/>
        <v>2140719.0369210001</v>
      </c>
      <c r="H117" s="119">
        <v>625923.54192999995</v>
      </c>
      <c r="I117" s="119">
        <v>88387.957104999994</v>
      </c>
      <c r="J117" s="119">
        <f t="shared" si="28"/>
        <v>537535.58482499991</v>
      </c>
      <c r="K117" s="119">
        <f t="shared" si="29"/>
        <v>714311.49903499999</v>
      </c>
      <c r="L117" s="120">
        <v>1599667.797179</v>
      </c>
      <c r="M117" s="120">
        <v>382753.17312699999</v>
      </c>
      <c r="N117" s="120">
        <f t="shared" si="30"/>
        <v>1216914.624052</v>
      </c>
      <c r="O117" s="120">
        <v>608877.10765100003</v>
      </c>
      <c r="P117" s="120">
        <v>151000.129059</v>
      </c>
      <c r="Q117" s="120">
        <f t="shared" si="31"/>
        <v>457876.97859200003</v>
      </c>
    </row>
    <row r="118" spans="1:17" s="187" customFormat="1" x14ac:dyDescent="0.4">
      <c r="A118" s="258">
        <v>21</v>
      </c>
      <c r="B118" s="169">
        <v>112</v>
      </c>
      <c r="C118" s="71" t="s">
        <v>521</v>
      </c>
      <c r="D118" s="170">
        <v>7039316.0971250003</v>
      </c>
      <c r="E118" s="170">
        <v>6399957.9530480001</v>
      </c>
      <c r="F118" s="22">
        <f t="shared" si="26"/>
        <v>639358.14407700021</v>
      </c>
      <c r="G118" s="22">
        <f t="shared" si="27"/>
        <v>13439274.050173</v>
      </c>
      <c r="H118" s="22">
        <v>589569.30311800004</v>
      </c>
      <c r="I118" s="22">
        <v>836107.75454800006</v>
      </c>
      <c r="J118" s="22">
        <f t="shared" si="28"/>
        <v>-246538.45143000002</v>
      </c>
      <c r="K118" s="22">
        <f t="shared" si="29"/>
        <v>1425677.057666</v>
      </c>
      <c r="L118" s="66">
        <v>2178539</v>
      </c>
      <c r="M118" s="66">
        <v>1181388</v>
      </c>
      <c r="N118" s="66">
        <f t="shared" si="30"/>
        <v>997151</v>
      </c>
      <c r="O118" s="66">
        <v>338153</v>
      </c>
      <c r="P118" s="66">
        <v>288312</v>
      </c>
      <c r="Q118" s="66">
        <f t="shared" si="31"/>
        <v>49841</v>
      </c>
    </row>
    <row r="119" spans="1:17" s="187" customFormat="1" x14ac:dyDescent="0.4">
      <c r="A119" s="258">
        <v>147</v>
      </c>
      <c r="B119" s="118">
        <v>113</v>
      </c>
      <c r="C119" s="118" t="s">
        <v>551</v>
      </c>
      <c r="D119" s="162">
        <v>1348978.7651289999</v>
      </c>
      <c r="E119" s="162">
        <v>649939.34401100001</v>
      </c>
      <c r="F119" s="294">
        <f t="shared" si="26"/>
        <v>699039.42111799994</v>
      </c>
      <c r="G119" s="119">
        <f t="shared" si="27"/>
        <v>1998918.1091399998</v>
      </c>
      <c r="H119" s="119">
        <v>466079.71271300002</v>
      </c>
      <c r="I119" s="119">
        <v>178486.22261200001</v>
      </c>
      <c r="J119" s="119">
        <f t="shared" si="28"/>
        <v>287593.490101</v>
      </c>
      <c r="K119" s="119">
        <f t="shared" si="29"/>
        <v>644565.93532499997</v>
      </c>
      <c r="L119" s="120">
        <v>397024</v>
      </c>
      <c r="M119" s="120">
        <v>0</v>
      </c>
      <c r="N119" s="120">
        <f t="shared" si="30"/>
        <v>397024</v>
      </c>
      <c r="O119" s="120">
        <v>397024</v>
      </c>
      <c r="P119" s="120">
        <v>0</v>
      </c>
      <c r="Q119" s="120">
        <f t="shared" si="31"/>
        <v>397024</v>
      </c>
    </row>
    <row r="120" spans="1:17" s="187" customFormat="1" x14ac:dyDescent="0.4">
      <c r="A120" s="258">
        <v>245</v>
      </c>
      <c r="B120" s="169">
        <v>114</v>
      </c>
      <c r="C120" s="71" t="s">
        <v>576</v>
      </c>
      <c r="D120" s="170">
        <v>2654336.9124690001</v>
      </c>
      <c r="E120" s="170">
        <v>3371905.4416220002</v>
      </c>
      <c r="F120" s="22">
        <f t="shared" si="26"/>
        <v>-717568.5291530001</v>
      </c>
      <c r="G120" s="22">
        <f t="shared" si="27"/>
        <v>6026242.3540909998</v>
      </c>
      <c r="H120" s="22">
        <v>440819.27122699999</v>
      </c>
      <c r="I120" s="22">
        <v>1288440.112671</v>
      </c>
      <c r="J120" s="22">
        <f t="shared" si="28"/>
        <v>-847620.8414439999</v>
      </c>
      <c r="K120" s="22">
        <f t="shared" si="29"/>
        <v>1729259.383898</v>
      </c>
      <c r="L120" s="66">
        <v>1869587</v>
      </c>
      <c r="M120" s="66">
        <v>1505426</v>
      </c>
      <c r="N120" s="66">
        <f t="shared" si="30"/>
        <v>364161</v>
      </c>
      <c r="O120" s="66">
        <v>275964</v>
      </c>
      <c r="P120" s="66">
        <v>120096</v>
      </c>
      <c r="Q120" s="66">
        <f t="shared" si="31"/>
        <v>155868</v>
      </c>
    </row>
    <row r="121" spans="1:17" s="187" customFormat="1" x14ac:dyDescent="0.4">
      <c r="A121" s="258">
        <v>149</v>
      </c>
      <c r="B121" s="118">
        <v>115</v>
      </c>
      <c r="C121" s="118" t="s">
        <v>553</v>
      </c>
      <c r="D121" s="162">
        <v>915912.80383700004</v>
      </c>
      <c r="E121" s="162">
        <v>365122.553709</v>
      </c>
      <c r="F121" s="294">
        <f t="shared" si="26"/>
        <v>550790.25012800004</v>
      </c>
      <c r="G121" s="119">
        <f t="shared" si="27"/>
        <v>1281035.357546</v>
      </c>
      <c r="H121" s="119">
        <v>387278.00135600002</v>
      </c>
      <c r="I121" s="119">
        <v>67675.620964000002</v>
      </c>
      <c r="J121" s="119">
        <f t="shared" si="28"/>
        <v>319602.38039200002</v>
      </c>
      <c r="K121" s="119">
        <f t="shared" si="29"/>
        <v>454953.62232000002</v>
      </c>
      <c r="L121" s="120">
        <v>1301185.24</v>
      </c>
      <c r="M121" s="120">
        <v>197923.14</v>
      </c>
      <c r="N121" s="120">
        <f t="shared" si="30"/>
        <v>1103262.1000000001</v>
      </c>
      <c r="O121" s="120">
        <v>800572.61</v>
      </c>
      <c r="P121" s="120">
        <v>49964.53</v>
      </c>
      <c r="Q121" s="120">
        <f t="shared" si="31"/>
        <v>750608.08</v>
      </c>
    </row>
    <row r="122" spans="1:17" s="187" customFormat="1" x14ac:dyDescent="0.4">
      <c r="A122" s="258">
        <v>174</v>
      </c>
      <c r="B122" s="169">
        <v>116</v>
      </c>
      <c r="C122" s="71" t="s">
        <v>562</v>
      </c>
      <c r="D122" s="170">
        <v>4035179.1647760002</v>
      </c>
      <c r="E122" s="170">
        <v>3742723.1325119999</v>
      </c>
      <c r="F122" s="22">
        <f t="shared" si="26"/>
        <v>292456.03226400027</v>
      </c>
      <c r="G122" s="22">
        <f t="shared" si="27"/>
        <v>7777902.2972880006</v>
      </c>
      <c r="H122" s="22">
        <v>378807.61563999997</v>
      </c>
      <c r="I122" s="22">
        <v>425215.600989</v>
      </c>
      <c r="J122" s="22">
        <f t="shared" si="28"/>
        <v>-46407.985349000024</v>
      </c>
      <c r="K122" s="22">
        <f t="shared" si="29"/>
        <v>804023.21662899991</v>
      </c>
      <c r="L122" s="66">
        <v>1322951</v>
      </c>
      <c r="M122" s="66">
        <v>961007</v>
      </c>
      <c r="N122" s="66">
        <f t="shared" si="30"/>
        <v>361944</v>
      </c>
      <c r="O122" s="66">
        <v>209479</v>
      </c>
      <c r="P122" s="66">
        <v>221033</v>
      </c>
      <c r="Q122" s="66">
        <f t="shared" si="31"/>
        <v>-11554</v>
      </c>
    </row>
    <row r="123" spans="1:17" s="187" customFormat="1" x14ac:dyDescent="0.4">
      <c r="A123" s="258">
        <v>167</v>
      </c>
      <c r="B123" s="118">
        <v>117</v>
      </c>
      <c r="C123" s="118" t="s">
        <v>558</v>
      </c>
      <c r="D123" s="162">
        <v>1454140.099013</v>
      </c>
      <c r="E123" s="162">
        <v>1272324.5158879999</v>
      </c>
      <c r="F123" s="294">
        <f t="shared" si="26"/>
        <v>181815.58312500012</v>
      </c>
      <c r="G123" s="119">
        <f t="shared" si="27"/>
        <v>2726464.6149009997</v>
      </c>
      <c r="H123" s="119">
        <v>344274.52522299998</v>
      </c>
      <c r="I123" s="119">
        <v>224295.04268700001</v>
      </c>
      <c r="J123" s="119">
        <f t="shared" si="28"/>
        <v>119979.48253599997</v>
      </c>
      <c r="K123" s="119">
        <f t="shared" si="29"/>
        <v>568569.56790999998</v>
      </c>
      <c r="L123" s="120">
        <v>478118</v>
      </c>
      <c r="M123" s="120">
        <v>216189</v>
      </c>
      <c r="N123" s="120">
        <f t="shared" si="30"/>
        <v>261929</v>
      </c>
      <c r="O123" s="120">
        <v>147756</v>
      </c>
      <c r="P123" s="120">
        <v>5913</v>
      </c>
      <c r="Q123" s="120">
        <f t="shared" si="31"/>
        <v>141843</v>
      </c>
    </row>
    <row r="124" spans="1:17" s="187" customFormat="1" x14ac:dyDescent="0.4">
      <c r="A124" s="258">
        <v>155</v>
      </c>
      <c r="B124" s="169">
        <v>118</v>
      </c>
      <c r="C124" s="71" t="s">
        <v>555</v>
      </c>
      <c r="D124" s="170">
        <v>1602698.961809</v>
      </c>
      <c r="E124" s="170">
        <v>1129358.8891429999</v>
      </c>
      <c r="F124" s="22">
        <f t="shared" si="26"/>
        <v>473340.07266600011</v>
      </c>
      <c r="G124" s="22">
        <f t="shared" si="27"/>
        <v>2732057.8509519999</v>
      </c>
      <c r="H124" s="22">
        <v>319140.377164</v>
      </c>
      <c r="I124" s="22">
        <v>168905.371274</v>
      </c>
      <c r="J124" s="22">
        <f t="shared" si="28"/>
        <v>150235.00589</v>
      </c>
      <c r="K124" s="22">
        <f t="shared" si="29"/>
        <v>488045.74843799998</v>
      </c>
      <c r="L124" s="66">
        <v>575474</v>
      </c>
      <c r="M124" s="66">
        <v>92318</v>
      </c>
      <c r="N124" s="66">
        <f t="shared" si="30"/>
        <v>483156</v>
      </c>
      <c r="O124" s="66">
        <v>217702</v>
      </c>
      <c r="P124" s="66">
        <v>57980</v>
      </c>
      <c r="Q124" s="66">
        <f t="shared" si="31"/>
        <v>159722</v>
      </c>
    </row>
    <row r="125" spans="1:17" s="187" customFormat="1" x14ac:dyDescent="0.4">
      <c r="A125" s="258">
        <v>33</v>
      </c>
      <c r="B125" s="118">
        <v>119</v>
      </c>
      <c r="C125" s="118" t="s">
        <v>524</v>
      </c>
      <c r="D125" s="162">
        <v>1303385.6468199999</v>
      </c>
      <c r="E125" s="162">
        <v>1345331.1158459999</v>
      </c>
      <c r="F125" s="294">
        <f t="shared" si="26"/>
        <v>-41945.469026000006</v>
      </c>
      <c r="G125" s="119">
        <f t="shared" si="27"/>
        <v>2648716.7626660001</v>
      </c>
      <c r="H125" s="119">
        <v>236363.26942200001</v>
      </c>
      <c r="I125" s="119">
        <v>202388.78090300001</v>
      </c>
      <c r="J125" s="119">
        <f t="shared" si="28"/>
        <v>33974.488519000006</v>
      </c>
      <c r="K125" s="119">
        <f t="shared" si="29"/>
        <v>438752.05032500002</v>
      </c>
      <c r="L125" s="120">
        <v>53408.381312999998</v>
      </c>
      <c r="M125" s="120">
        <v>102282.015804</v>
      </c>
      <c r="N125" s="120">
        <f t="shared" si="30"/>
        <v>-48873.634490999997</v>
      </c>
      <c r="O125" s="120">
        <v>50973.519267000003</v>
      </c>
      <c r="P125" s="120">
        <v>164.95017999999999</v>
      </c>
      <c r="Q125" s="120">
        <f t="shared" si="31"/>
        <v>50808.569087000003</v>
      </c>
    </row>
    <row r="126" spans="1:17" s="187" customFormat="1" x14ac:dyDescent="0.4">
      <c r="A126" s="258">
        <v>237</v>
      </c>
      <c r="B126" s="169">
        <v>120</v>
      </c>
      <c r="C126" s="71" t="s">
        <v>573</v>
      </c>
      <c r="D126" s="170">
        <v>1254366.9580590001</v>
      </c>
      <c r="E126" s="170">
        <v>1034286.192193</v>
      </c>
      <c r="F126" s="22">
        <f t="shared" si="26"/>
        <v>220080.76586600009</v>
      </c>
      <c r="G126" s="22">
        <f t="shared" si="27"/>
        <v>2288653.150252</v>
      </c>
      <c r="H126" s="22">
        <v>219048.42711300001</v>
      </c>
      <c r="I126" s="22">
        <v>318209.11025600001</v>
      </c>
      <c r="J126" s="22">
        <f t="shared" si="28"/>
        <v>-99160.683143000002</v>
      </c>
      <c r="K126" s="22">
        <f t="shared" si="29"/>
        <v>537257.53736900003</v>
      </c>
      <c r="L126" s="66">
        <v>447851</v>
      </c>
      <c r="M126" s="66">
        <v>143196</v>
      </c>
      <c r="N126" s="66">
        <f t="shared" si="30"/>
        <v>304655</v>
      </c>
      <c r="O126" s="66">
        <v>59154</v>
      </c>
      <c r="P126" s="66">
        <v>18365</v>
      </c>
      <c r="Q126" s="66">
        <f t="shared" si="31"/>
        <v>40789</v>
      </c>
    </row>
    <row r="127" spans="1:17" s="187" customFormat="1" x14ac:dyDescent="0.4">
      <c r="A127" s="258">
        <v>43</v>
      </c>
      <c r="B127" s="118">
        <v>121</v>
      </c>
      <c r="C127" s="118" t="s">
        <v>527</v>
      </c>
      <c r="D127" s="162">
        <v>877499.21527499997</v>
      </c>
      <c r="E127" s="162">
        <v>1138413.2939249999</v>
      </c>
      <c r="F127" s="294">
        <f t="shared" si="26"/>
        <v>-260914.07864999992</v>
      </c>
      <c r="G127" s="119">
        <f t="shared" si="27"/>
        <v>2015912.5091999997</v>
      </c>
      <c r="H127" s="119">
        <v>211565.94631100001</v>
      </c>
      <c r="I127" s="119">
        <v>85474.737001000001</v>
      </c>
      <c r="J127" s="119">
        <f t="shared" si="28"/>
        <v>126091.20931000001</v>
      </c>
      <c r="K127" s="119">
        <f t="shared" si="29"/>
        <v>297040.68331200001</v>
      </c>
      <c r="L127" s="120">
        <v>316781.31836700003</v>
      </c>
      <c r="M127" s="120">
        <v>413882.625466</v>
      </c>
      <c r="N127" s="120">
        <f t="shared" si="30"/>
        <v>-97101.307098999969</v>
      </c>
      <c r="O127" s="120">
        <v>98679.269176000002</v>
      </c>
      <c r="P127" s="120">
        <v>129830.392633</v>
      </c>
      <c r="Q127" s="120">
        <f t="shared" si="31"/>
        <v>-31151.123456999994</v>
      </c>
    </row>
    <row r="128" spans="1:17" s="187" customFormat="1" x14ac:dyDescent="0.4">
      <c r="A128" s="258">
        <v>177</v>
      </c>
      <c r="B128" s="169">
        <v>122</v>
      </c>
      <c r="C128" s="71" t="s">
        <v>563</v>
      </c>
      <c r="D128" s="170">
        <v>521587.66843600001</v>
      </c>
      <c r="E128" s="170">
        <v>442198.65134899999</v>
      </c>
      <c r="F128" s="22">
        <f t="shared" si="26"/>
        <v>79389.017087000015</v>
      </c>
      <c r="G128" s="22">
        <f t="shared" si="27"/>
        <v>963786.31978500006</v>
      </c>
      <c r="H128" s="22">
        <v>210021.98294700001</v>
      </c>
      <c r="I128" s="22">
        <v>151088.67529300001</v>
      </c>
      <c r="J128" s="22">
        <f t="shared" si="28"/>
        <v>58933.307654000004</v>
      </c>
      <c r="K128" s="22">
        <f t="shared" si="29"/>
        <v>361110.65824000002</v>
      </c>
      <c r="L128" s="66">
        <v>178535.45906200001</v>
      </c>
      <c r="M128" s="66">
        <v>50800.769687</v>
      </c>
      <c r="N128" s="66">
        <f t="shared" si="30"/>
        <v>127734.68937500002</v>
      </c>
      <c r="O128" s="66">
        <v>162604.622141</v>
      </c>
      <c r="P128" s="66">
        <v>39279.319911999999</v>
      </c>
      <c r="Q128" s="66">
        <f t="shared" si="31"/>
        <v>123325.30222899999</v>
      </c>
    </row>
    <row r="129" spans="1:17" s="187" customFormat="1" x14ac:dyDescent="0.4">
      <c r="A129" s="258">
        <v>60</v>
      </c>
      <c r="B129" s="118">
        <v>123</v>
      </c>
      <c r="C129" s="118" t="s">
        <v>522</v>
      </c>
      <c r="D129" s="162">
        <v>893102.31599799998</v>
      </c>
      <c r="E129" s="162">
        <v>848903.11552200001</v>
      </c>
      <c r="F129" s="294">
        <f t="shared" si="26"/>
        <v>44199.200475999969</v>
      </c>
      <c r="G129" s="119">
        <f t="shared" si="27"/>
        <v>1742005.4315200001</v>
      </c>
      <c r="H129" s="119">
        <v>207835.49456200001</v>
      </c>
      <c r="I129" s="119">
        <v>150340.919761</v>
      </c>
      <c r="J129" s="119">
        <f t="shared" si="28"/>
        <v>57494.57480100001</v>
      </c>
      <c r="K129" s="119">
        <f t="shared" si="29"/>
        <v>358176.414323</v>
      </c>
      <c r="L129" s="120">
        <v>222047.874121</v>
      </c>
      <c r="M129" s="120">
        <v>90738.813410999996</v>
      </c>
      <c r="N129" s="120">
        <f t="shared" si="30"/>
        <v>131309.06070999999</v>
      </c>
      <c r="O129" s="120">
        <v>52094.267349000002</v>
      </c>
      <c r="P129" s="120">
        <v>2289.9536670000002</v>
      </c>
      <c r="Q129" s="120">
        <f t="shared" si="31"/>
        <v>49804.313682</v>
      </c>
    </row>
    <row r="130" spans="1:17" s="187" customFormat="1" x14ac:dyDescent="0.4">
      <c r="A130" s="258">
        <v>168</v>
      </c>
      <c r="B130" s="169">
        <v>124</v>
      </c>
      <c r="C130" s="71" t="s">
        <v>559</v>
      </c>
      <c r="D130" s="170">
        <v>1818688.939492</v>
      </c>
      <c r="E130" s="170">
        <v>1677660.4992859999</v>
      </c>
      <c r="F130" s="22">
        <f t="shared" si="26"/>
        <v>141028.44020600012</v>
      </c>
      <c r="G130" s="22">
        <f t="shared" si="27"/>
        <v>3496349.438778</v>
      </c>
      <c r="H130" s="22">
        <v>202804.35045599999</v>
      </c>
      <c r="I130" s="22">
        <v>135755.90168400001</v>
      </c>
      <c r="J130" s="22">
        <f t="shared" si="28"/>
        <v>67048.448771999974</v>
      </c>
      <c r="K130" s="22">
        <f t="shared" si="29"/>
        <v>338560.25214</v>
      </c>
      <c r="L130" s="66">
        <v>487987</v>
      </c>
      <c r="M130" s="66">
        <v>287593</v>
      </c>
      <c r="N130" s="66">
        <f t="shared" si="30"/>
        <v>200394</v>
      </c>
      <c r="O130" s="66">
        <v>152646</v>
      </c>
      <c r="P130" s="66">
        <v>32429</v>
      </c>
      <c r="Q130" s="66">
        <f t="shared" si="31"/>
        <v>120217</v>
      </c>
    </row>
    <row r="131" spans="1:17" s="187" customFormat="1" x14ac:dyDescent="0.4">
      <c r="A131" s="258">
        <v>141</v>
      </c>
      <c r="B131" s="118">
        <v>125</v>
      </c>
      <c r="C131" s="118" t="s">
        <v>548</v>
      </c>
      <c r="D131" s="162">
        <v>983963.00616600004</v>
      </c>
      <c r="E131" s="162">
        <v>460435.04743999999</v>
      </c>
      <c r="F131" s="294">
        <f t="shared" si="26"/>
        <v>523527.95872600004</v>
      </c>
      <c r="G131" s="119">
        <f t="shared" si="27"/>
        <v>1444398.053606</v>
      </c>
      <c r="H131" s="119">
        <v>196223.67668999999</v>
      </c>
      <c r="I131" s="119">
        <v>50460.074390000002</v>
      </c>
      <c r="J131" s="119">
        <f t="shared" si="28"/>
        <v>145763.6023</v>
      </c>
      <c r="K131" s="119">
        <f t="shared" si="29"/>
        <v>246683.75107999999</v>
      </c>
      <c r="L131" s="120">
        <v>1019884</v>
      </c>
      <c r="M131" s="120">
        <v>381029</v>
      </c>
      <c r="N131" s="120">
        <f t="shared" si="30"/>
        <v>638855</v>
      </c>
      <c r="O131" s="120">
        <v>316508</v>
      </c>
      <c r="P131" s="120">
        <v>66357</v>
      </c>
      <c r="Q131" s="120">
        <f t="shared" si="31"/>
        <v>250151</v>
      </c>
    </row>
    <row r="132" spans="1:17" s="187" customFormat="1" x14ac:dyDescent="0.4">
      <c r="A132" s="258">
        <v>8</v>
      </c>
      <c r="B132" s="169">
        <v>126</v>
      </c>
      <c r="C132" s="71" t="s">
        <v>535</v>
      </c>
      <c r="D132" s="170">
        <v>1149282.3001329999</v>
      </c>
      <c r="E132" s="170">
        <v>1165082.1883020001</v>
      </c>
      <c r="F132" s="22">
        <f t="shared" si="26"/>
        <v>-15799.888169000158</v>
      </c>
      <c r="G132" s="22">
        <f t="shared" si="27"/>
        <v>2314364.4884350002</v>
      </c>
      <c r="H132" s="22">
        <v>194976.33468299999</v>
      </c>
      <c r="I132" s="22">
        <v>200116.560593</v>
      </c>
      <c r="J132" s="22">
        <f t="shared" si="28"/>
        <v>-5140.2259100000083</v>
      </c>
      <c r="K132" s="22">
        <f t="shared" si="29"/>
        <v>395092.89527600002</v>
      </c>
      <c r="L132" s="66">
        <v>90861</v>
      </c>
      <c r="M132" s="66">
        <v>16853</v>
      </c>
      <c r="N132" s="66">
        <f t="shared" si="30"/>
        <v>74008</v>
      </c>
      <c r="O132" s="66">
        <v>14319</v>
      </c>
      <c r="P132" s="66">
        <v>6849</v>
      </c>
      <c r="Q132" s="66">
        <f t="shared" si="31"/>
        <v>7470</v>
      </c>
    </row>
    <row r="133" spans="1:17" s="187" customFormat="1" x14ac:dyDescent="0.4">
      <c r="A133" s="258">
        <v>4</v>
      </c>
      <c r="B133" s="118">
        <v>127</v>
      </c>
      <c r="C133" s="118" t="s">
        <v>533</v>
      </c>
      <c r="D133" s="162">
        <v>1063087.8668790001</v>
      </c>
      <c r="E133" s="162">
        <v>981994.86729199998</v>
      </c>
      <c r="F133" s="294">
        <f t="shared" si="26"/>
        <v>81092.999587000115</v>
      </c>
      <c r="G133" s="119">
        <f t="shared" si="27"/>
        <v>2045082.7341710001</v>
      </c>
      <c r="H133" s="119">
        <v>165265.445148</v>
      </c>
      <c r="I133" s="119">
        <v>47995.758929000003</v>
      </c>
      <c r="J133" s="119">
        <f t="shared" si="28"/>
        <v>117269.686219</v>
      </c>
      <c r="K133" s="119">
        <f t="shared" si="29"/>
        <v>213261.204077</v>
      </c>
      <c r="L133" s="120">
        <v>337579</v>
      </c>
      <c r="M133" s="120">
        <v>275584</v>
      </c>
      <c r="N133" s="120">
        <f t="shared" si="30"/>
        <v>61995</v>
      </c>
      <c r="O133" s="120">
        <v>132984</v>
      </c>
      <c r="P133" s="120">
        <v>37362</v>
      </c>
      <c r="Q133" s="120">
        <f t="shared" si="31"/>
        <v>95622</v>
      </c>
    </row>
    <row r="134" spans="1:17" s="187" customFormat="1" x14ac:dyDescent="0.4">
      <c r="A134" s="258">
        <v>156</v>
      </c>
      <c r="B134" s="169">
        <v>128</v>
      </c>
      <c r="C134" s="71" t="s">
        <v>556</v>
      </c>
      <c r="D134" s="170">
        <v>486259.55587400001</v>
      </c>
      <c r="E134" s="170">
        <v>340650.08268400002</v>
      </c>
      <c r="F134" s="22">
        <f t="shared" si="26"/>
        <v>145609.47318999999</v>
      </c>
      <c r="G134" s="22">
        <f t="shared" si="27"/>
        <v>826909.63855800009</v>
      </c>
      <c r="H134" s="22">
        <v>158313.16607800001</v>
      </c>
      <c r="I134" s="22">
        <v>79088.381974000004</v>
      </c>
      <c r="J134" s="22">
        <f t="shared" si="28"/>
        <v>79224.784104000006</v>
      </c>
      <c r="K134" s="22">
        <f t="shared" si="29"/>
        <v>237401.548052</v>
      </c>
      <c r="L134" s="66">
        <v>263262</v>
      </c>
      <c r="M134" s="66">
        <v>64302</v>
      </c>
      <c r="N134" s="66">
        <f t="shared" si="30"/>
        <v>198960</v>
      </c>
      <c r="O134" s="66">
        <v>122253</v>
      </c>
      <c r="P134" s="66">
        <v>28561</v>
      </c>
      <c r="Q134" s="66">
        <f t="shared" si="31"/>
        <v>93692</v>
      </c>
    </row>
    <row r="135" spans="1:17" s="187" customFormat="1" x14ac:dyDescent="0.4">
      <c r="A135" s="258">
        <v>148</v>
      </c>
      <c r="B135" s="118">
        <v>129</v>
      </c>
      <c r="C135" s="118" t="s">
        <v>552</v>
      </c>
      <c r="D135" s="162">
        <v>881019.80201700004</v>
      </c>
      <c r="E135" s="162">
        <v>827527.81825200003</v>
      </c>
      <c r="F135" s="294">
        <f t="shared" si="26"/>
        <v>53491.983765000012</v>
      </c>
      <c r="G135" s="119">
        <f t="shared" si="27"/>
        <v>1708547.6202690001</v>
      </c>
      <c r="H135" s="119">
        <v>157183.702957</v>
      </c>
      <c r="I135" s="119">
        <v>114764.56454799999</v>
      </c>
      <c r="J135" s="119">
        <f t="shared" si="28"/>
        <v>42419.138409000007</v>
      </c>
      <c r="K135" s="119">
        <f t="shared" si="29"/>
        <v>271948.267505</v>
      </c>
      <c r="L135" s="120">
        <v>81293.8</v>
      </c>
      <c r="M135" s="120">
        <v>10652.3</v>
      </c>
      <c r="N135" s="120">
        <f t="shared" si="30"/>
        <v>70641.5</v>
      </c>
      <c r="O135" s="120">
        <v>31388.799999999999</v>
      </c>
      <c r="P135" s="120">
        <v>0</v>
      </c>
      <c r="Q135" s="120">
        <f t="shared" si="31"/>
        <v>31388.799999999999</v>
      </c>
    </row>
    <row r="136" spans="1:17" s="187" customFormat="1" x14ac:dyDescent="0.4">
      <c r="A136" s="258">
        <v>244</v>
      </c>
      <c r="B136" s="169">
        <v>130</v>
      </c>
      <c r="C136" s="71" t="s">
        <v>600</v>
      </c>
      <c r="D136" s="170">
        <v>1760626.6442140001</v>
      </c>
      <c r="E136" s="170">
        <v>1306506.320334</v>
      </c>
      <c r="F136" s="22">
        <f t="shared" si="26"/>
        <v>454120.32388000004</v>
      </c>
      <c r="G136" s="22">
        <f t="shared" si="27"/>
        <v>3067132.9645480001</v>
      </c>
      <c r="H136" s="22">
        <v>156639.62536999999</v>
      </c>
      <c r="I136" s="22">
        <v>199059.69881500001</v>
      </c>
      <c r="J136" s="22">
        <f t="shared" si="28"/>
        <v>-42420.073445000016</v>
      </c>
      <c r="K136" s="22">
        <f t="shared" si="29"/>
        <v>355699.32418500003</v>
      </c>
      <c r="L136" s="66">
        <v>821666.82203100005</v>
      </c>
      <c r="M136" s="66">
        <v>250787.72900600001</v>
      </c>
      <c r="N136" s="66">
        <f t="shared" si="30"/>
        <v>570879.09302500007</v>
      </c>
      <c r="O136" s="66">
        <v>85082.279607000004</v>
      </c>
      <c r="P136" s="66">
        <v>57898.405767999997</v>
      </c>
      <c r="Q136" s="66">
        <f t="shared" si="31"/>
        <v>27183.873839000007</v>
      </c>
    </row>
    <row r="137" spans="1:17" s="187" customFormat="1" x14ac:dyDescent="0.4">
      <c r="A137" s="258">
        <v>239</v>
      </c>
      <c r="B137" s="118">
        <v>131</v>
      </c>
      <c r="C137" s="118" t="s">
        <v>572</v>
      </c>
      <c r="D137" s="162">
        <v>375600.10078500002</v>
      </c>
      <c r="E137" s="162">
        <v>392994.64324100001</v>
      </c>
      <c r="F137" s="294">
        <f t="shared" si="26"/>
        <v>-17394.542455999996</v>
      </c>
      <c r="G137" s="119">
        <f t="shared" si="27"/>
        <v>768594.74402600003</v>
      </c>
      <c r="H137" s="119">
        <v>147439.58479600001</v>
      </c>
      <c r="I137" s="119">
        <v>153004.034128</v>
      </c>
      <c r="J137" s="119">
        <f t="shared" si="28"/>
        <v>-5564.4493319999892</v>
      </c>
      <c r="K137" s="119">
        <f t="shared" si="29"/>
        <v>300443.61892400001</v>
      </c>
      <c r="L137" s="120">
        <v>56602.713779999998</v>
      </c>
      <c r="M137" s="120">
        <v>70229.251394000006</v>
      </c>
      <c r="N137" s="120">
        <f t="shared" si="30"/>
        <v>-13626.537614000008</v>
      </c>
      <c r="O137" s="120">
        <v>6344.5779490000004</v>
      </c>
      <c r="P137" s="120">
        <v>11418.425147</v>
      </c>
      <c r="Q137" s="120">
        <f t="shared" si="31"/>
        <v>-5073.8471979999995</v>
      </c>
    </row>
    <row r="138" spans="1:17" s="187" customFormat="1" x14ac:dyDescent="0.4">
      <c r="A138" s="258">
        <v>15</v>
      </c>
      <c r="B138" s="169">
        <v>132</v>
      </c>
      <c r="C138" s="71" t="s">
        <v>537</v>
      </c>
      <c r="D138" s="170">
        <v>1061565.8052310001</v>
      </c>
      <c r="E138" s="170">
        <v>859579.25327999995</v>
      </c>
      <c r="F138" s="22">
        <f t="shared" si="26"/>
        <v>201986.55195100012</v>
      </c>
      <c r="G138" s="22">
        <f t="shared" si="27"/>
        <v>1921145.0585110001</v>
      </c>
      <c r="H138" s="22">
        <v>139671.24578100001</v>
      </c>
      <c r="I138" s="22">
        <v>46831.542614999998</v>
      </c>
      <c r="J138" s="22">
        <f t="shared" si="28"/>
        <v>92839.703166000007</v>
      </c>
      <c r="K138" s="22">
        <f t="shared" si="29"/>
        <v>186502.78839599999</v>
      </c>
      <c r="L138" s="66">
        <v>255421</v>
      </c>
      <c r="M138" s="66">
        <v>39185</v>
      </c>
      <c r="N138" s="66">
        <f t="shared" si="30"/>
        <v>216236</v>
      </c>
      <c r="O138" s="66">
        <v>122766</v>
      </c>
      <c r="P138" s="66">
        <v>17102</v>
      </c>
      <c r="Q138" s="66">
        <f t="shared" si="31"/>
        <v>105664</v>
      </c>
    </row>
    <row r="139" spans="1:17" s="187" customFormat="1" x14ac:dyDescent="0.4">
      <c r="A139" s="258">
        <v>226</v>
      </c>
      <c r="B139" s="118">
        <v>133</v>
      </c>
      <c r="C139" s="118" t="s">
        <v>571</v>
      </c>
      <c r="D139" s="162">
        <v>993177.68145999999</v>
      </c>
      <c r="E139" s="162">
        <v>1093560.2274430001</v>
      </c>
      <c r="F139" s="294">
        <f t="shared" ref="F139:F170" si="32">D139-E139</f>
        <v>-100382.54598300008</v>
      </c>
      <c r="G139" s="119">
        <f t="shared" ref="G139:G172" si="33">D139+E139</f>
        <v>2086737.9089029999</v>
      </c>
      <c r="H139" s="119">
        <v>139501.249709</v>
      </c>
      <c r="I139" s="119">
        <v>169973.903196</v>
      </c>
      <c r="J139" s="119">
        <f t="shared" ref="J139:J170" si="34">H139-I139</f>
        <v>-30472.653487000003</v>
      </c>
      <c r="K139" s="119">
        <f t="shared" ref="K139:K172" si="35">H139+I139</f>
        <v>309475.15290500002</v>
      </c>
      <c r="L139" s="120">
        <v>12647</v>
      </c>
      <c r="M139" s="120">
        <v>0</v>
      </c>
      <c r="N139" s="120">
        <f t="shared" ref="N139:N163" si="36">L139-M139</f>
        <v>12647</v>
      </c>
      <c r="O139" s="120">
        <v>0</v>
      </c>
      <c r="P139" s="120">
        <v>0</v>
      </c>
      <c r="Q139" s="120">
        <f t="shared" ref="Q139:Q163" si="37">O139-P139</f>
        <v>0</v>
      </c>
    </row>
    <row r="140" spans="1:17" s="187" customFormat="1" x14ac:dyDescent="0.4">
      <c r="A140" s="258">
        <v>264</v>
      </c>
      <c r="B140" s="169">
        <v>134</v>
      </c>
      <c r="C140" s="71" t="s">
        <v>577</v>
      </c>
      <c r="D140" s="170">
        <v>964811.39685599995</v>
      </c>
      <c r="E140" s="170">
        <v>727692.84651499998</v>
      </c>
      <c r="F140" s="22">
        <f t="shared" si="32"/>
        <v>237118.55034099997</v>
      </c>
      <c r="G140" s="22">
        <f t="shared" si="33"/>
        <v>1692504.243371</v>
      </c>
      <c r="H140" s="22">
        <v>125535.32331399999</v>
      </c>
      <c r="I140" s="22">
        <v>70650.252097000004</v>
      </c>
      <c r="J140" s="22">
        <f t="shared" si="34"/>
        <v>54885.07121699999</v>
      </c>
      <c r="K140" s="22">
        <f t="shared" si="35"/>
        <v>196185.575411</v>
      </c>
      <c r="L140" s="66">
        <v>348652.5</v>
      </c>
      <c r="M140" s="66">
        <v>123977.1</v>
      </c>
      <c r="N140" s="66">
        <f t="shared" si="36"/>
        <v>224675.4</v>
      </c>
      <c r="O140" s="66">
        <v>0</v>
      </c>
      <c r="P140" s="66">
        <v>0</v>
      </c>
      <c r="Q140" s="66">
        <f t="shared" si="37"/>
        <v>0</v>
      </c>
    </row>
    <row r="141" spans="1:17" s="187" customFormat="1" x14ac:dyDescent="0.4">
      <c r="A141" s="258">
        <v>185</v>
      </c>
      <c r="B141" s="118">
        <v>135</v>
      </c>
      <c r="C141" s="118" t="s">
        <v>567</v>
      </c>
      <c r="D141" s="162">
        <v>1230697.193836</v>
      </c>
      <c r="E141" s="162">
        <v>1196666.717771</v>
      </c>
      <c r="F141" s="294">
        <f t="shared" si="32"/>
        <v>34030.476065000053</v>
      </c>
      <c r="G141" s="119">
        <f t="shared" si="33"/>
        <v>2427363.911607</v>
      </c>
      <c r="H141" s="119">
        <v>122170.289447</v>
      </c>
      <c r="I141" s="119">
        <v>85381.964351999995</v>
      </c>
      <c r="J141" s="119">
        <f t="shared" si="34"/>
        <v>36788.325095000007</v>
      </c>
      <c r="K141" s="119">
        <f t="shared" si="35"/>
        <v>207552.253799</v>
      </c>
      <c r="L141" s="120">
        <v>151806.251903</v>
      </c>
      <c r="M141" s="120">
        <v>85717.996153</v>
      </c>
      <c r="N141" s="120">
        <f t="shared" si="36"/>
        <v>66088.255749999997</v>
      </c>
      <c r="O141" s="120">
        <v>16028.995510000001</v>
      </c>
      <c r="P141" s="120">
        <v>3463.2089510000001</v>
      </c>
      <c r="Q141" s="120">
        <f t="shared" si="37"/>
        <v>12565.786559</v>
      </c>
    </row>
    <row r="142" spans="1:17" s="187" customFormat="1" x14ac:dyDescent="0.4">
      <c r="A142" s="258">
        <v>140</v>
      </c>
      <c r="B142" s="169">
        <v>136</v>
      </c>
      <c r="C142" s="71" t="s">
        <v>547</v>
      </c>
      <c r="D142" s="170">
        <v>1896469.3789049999</v>
      </c>
      <c r="E142" s="170">
        <v>1887834.6008349999</v>
      </c>
      <c r="F142" s="22">
        <f t="shared" si="32"/>
        <v>8634.7780700000003</v>
      </c>
      <c r="G142" s="22">
        <f t="shared" si="33"/>
        <v>3784303.9797399999</v>
      </c>
      <c r="H142" s="22">
        <v>117235.22977799999</v>
      </c>
      <c r="I142" s="22">
        <v>146427.778066</v>
      </c>
      <c r="J142" s="22">
        <f t="shared" si="34"/>
        <v>-29192.548288000005</v>
      </c>
      <c r="K142" s="22">
        <f t="shared" si="35"/>
        <v>263663.00784400001</v>
      </c>
      <c r="L142" s="66">
        <v>65821.213155000005</v>
      </c>
      <c r="M142" s="66">
        <v>58185.709285999998</v>
      </c>
      <c r="N142" s="66">
        <f t="shared" si="36"/>
        <v>7635.5038690000074</v>
      </c>
      <c r="O142" s="66">
        <v>2015.5024169999999</v>
      </c>
      <c r="P142" s="66">
        <v>138.609219</v>
      </c>
      <c r="Q142" s="66">
        <f t="shared" si="37"/>
        <v>1876.893198</v>
      </c>
    </row>
    <row r="143" spans="1:17" s="187" customFormat="1" x14ac:dyDescent="0.4">
      <c r="A143" s="258">
        <v>275</v>
      </c>
      <c r="B143" s="118">
        <v>137</v>
      </c>
      <c r="C143" s="118" t="s">
        <v>578</v>
      </c>
      <c r="D143" s="162">
        <v>710289.27187199995</v>
      </c>
      <c r="E143" s="162">
        <v>558290.16847699997</v>
      </c>
      <c r="F143" s="294">
        <f t="shared" si="32"/>
        <v>151999.10339499998</v>
      </c>
      <c r="G143" s="119">
        <f t="shared" si="33"/>
        <v>1268579.440349</v>
      </c>
      <c r="H143" s="119">
        <v>112806.36094899999</v>
      </c>
      <c r="I143" s="119">
        <v>111092.52809599999</v>
      </c>
      <c r="J143" s="119">
        <f t="shared" si="34"/>
        <v>1713.8328529999999</v>
      </c>
      <c r="K143" s="119">
        <f t="shared" si="35"/>
        <v>223898.88904499999</v>
      </c>
      <c r="L143" s="120">
        <v>106809</v>
      </c>
      <c r="M143" s="120">
        <v>214680</v>
      </c>
      <c r="N143" s="120">
        <f t="shared" si="36"/>
        <v>-107871</v>
      </c>
      <c r="O143" s="120">
        <v>69530</v>
      </c>
      <c r="P143" s="120">
        <v>7832</v>
      </c>
      <c r="Q143" s="120">
        <f t="shared" si="37"/>
        <v>61698</v>
      </c>
    </row>
    <row r="144" spans="1:17" s="187" customFormat="1" x14ac:dyDescent="0.4">
      <c r="A144" s="258">
        <v>122</v>
      </c>
      <c r="B144" s="169">
        <v>138</v>
      </c>
      <c r="C144" s="71" t="s">
        <v>542</v>
      </c>
      <c r="D144" s="170">
        <v>379442.77880299999</v>
      </c>
      <c r="E144" s="170">
        <v>317870.104139</v>
      </c>
      <c r="F144" s="22">
        <f t="shared" si="32"/>
        <v>61572.674663999991</v>
      </c>
      <c r="G144" s="22">
        <f t="shared" si="33"/>
        <v>697312.88294199994</v>
      </c>
      <c r="H144" s="22">
        <v>92366.274655999994</v>
      </c>
      <c r="I144" s="22">
        <v>51141.805824000003</v>
      </c>
      <c r="J144" s="22">
        <f t="shared" si="34"/>
        <v>41224.468831999991</v>
      </c>
      <c r="K144" s="22">
        <f t="shared" si="35"/>
        <v>143508.08048</v>
      </c>
      <c r="L144" s="66">
        <v>305197</v>
      </c>
      <c r="M144" s="66">
        <v>239854</v>
      </c>
      <c r="N144" s="66">
        <f t="shared" si="36"/>
        <v>65343</v>
      </c>
      <c r="O144" s="66">
        <v>94250</v>
      </c>
      <c r="P144" s="66">
        <v>42374</v>
      </c>
      <c r="Q144" s="66">
        <f t="shared" si="37"/>
        <v>51876</v>
      </c>
    </row>
    <row r="145" spans="1:17" s="187" customFormat="1" x14ac:dyDescent="0.4">
      <c r="A145" s="258">
        <v>44</v>
      </c>
      <c r="B145" s="118">
        <v>139</v>
      </c>
      <c r="C145" s="118" t="s">
        <v>514</v>
      </c>
      <c r="D145" s="162">
        <v>585072.82099599997</v>
      </c>
      <c r="E145" s="162">
        <v>402091.89309999999</v>
      </c>
      <c r="F145" s="294">
        <f t="shared" si="32"/>
        <v>182980.92789599998</v>
      </c>
      <c r="G145" s="119">
        <f t="shared" si="33"/>
        <v>987164.71409599995</v>
      </c>
      <c r="H145" s="119">
        <v>92010.677280000004</v>
      </c>
      <c r="I145" s="119">
        <v>53767.943528999996</v>
      </c>
      <c r="J145" s="119">
        <f t="shared" si="34"/>
        <v>38242.733751000007</v>
      </c>
      <c r="K145" s="119">
        <f t="shared" si="35"/>
        <v>145778.62080899999</v>
      </c>
      <c r="L145" s="120">
        <v>1742914</v>
      </c>
      <c r="M145" s="120">
        <v>34208</v>
      </c>
      <c r="N145" s="120">
        <f t="shared" si="36"/>
        <v>1708706</v>
      </c>
      <c r="O145" s="120">
        <v>60527</v>
      </c>
      <c r="P145" s="120">
        <v>2201</v>
      </c>
      <c r="Q145" s="120">
        <f t="shared" si="37"/>
        <v>58326</v>
      </c>
    </row>
    <row r="146" spans="1:17" s="187" customFormat="1" x14ac:dyDescent="0.4">
      <c r="A146" s="258">
        <v>184</v>
      </c>
      <c r="B146" s="169">
        <v>140</v>
      </c>
      <c r="C146" s="71" t="s">
        <v>566</v>
      </c>
      <c r="D146" s="170">
        <v>507679.61870300001</v>
      </c>
      <c r="E146" s="170">
        <v>461333.62425699999</v>
      </c>
      <c r="F146" s="22">
        <f t="shared" si="32"/>
        <v>46345.994446000026</v>
      </c>
      <c r="G146" s="22">
        <f t="shared" si="33"/>
        <v>969013.24295999995</v>
      </c>
      <c r="H146" s="22">
        <v>89332.112219000002</v>
      </c>
      <c r="I146" s="22">
        <v>46569.383286999997</v>
      </c>
      <c r="J146" s="22">
        <f t="shared" si="34"/>
        <v>42762.728932000005</v>
      </c>
      <c r="K146" s="22">
        <f t="shared" si="35"/>
        <v>135901.49550600001</v>
      </c>
      <c r="L146" s="66">
        <v>0</v>
      </c>
      <c r="M146" s="66">
        <v>0</v>
      </c>
      <c r="N146" s="66">
        <f t="shared" si="36"/>
        <v>0</v>
      </c>
      <c r="O146" s="66">
        <v>0</v>
      </c>
      <c r="P146" s="66">
        <v>0</v>
      </c>
      <c r="Q146" s="66">
        <f t="shared" si="37"/>
        <v>0</v>
      </c>
    </row>
    <row r="147" spans="1:17" s="187" customFormat="1" x14ac:dyDescent="0.4">
      <c r="A147" s="258">
        <v>240</v>
      </c>
      <c r="B147" s="118">
        <v>141</v>
      </c>
      <c r="C147" s="118" t="s">
        <v>574</v>
      </c>
      <c r="D147" s="162">
        <v>379121.98035899998</v>
      </c>
      <c r="E147" s="162">
        <v>278400.429787</v>
      </c>
      <c r="F147" s="294">
        <f t="shared" si="32"/>
        <v>100721.55057199998</v>
      </c>
      <c r="G147" s="119">
        <f t="shared" si="33"/>
        <v>657522.41014599998</v>
      </c>
      <c r="H147" s="119">
        <v>87240.541975</v>
      </c>
      <c r="I147" s="119">
        <v>24168.439971</v>
      </c>
      <c r="J147" s="119">
        <f t="shared" si="34"/>
        <v>63072.102004</v>
      </c>
      <c r="K147" s="119">
        <f t="shared" si="35"/>
        <v>111408.981946</v>
      </c>
      <c r="L147" s="120">
        <v>144463</v>
      </c>
      <c r="M147" s="120">
        <v>63592</v>
      </c>
      <c r="N147" s="120">
        <f t="shared" si="36"/>
        <v>80871</v>
      </c>
      <c r="O147" s="120">
        <v>305</v>
      </c>
      <c r="P147" s="120">
        <v>0</v>
      </c>
      <c r="Q147" s="120">
        <f t="shared" si="37"/>
        <v>305</v>
      </c>
    </row>
    <row r="148" spans="1:17" s="187" customFormat="1" x14ac:dyDescent="0.4">
      <c r="A148" s="258">
        <v>36</v>
      </c>
      <c r="B148" s="169">
        <v>142</v>
      </c>
      <c r="C148" s="71" t="s">
        <v>515</v>
      </c>
      <c r="D148" s="170">
        <v>1060967.38775</v>
      </c>
      <c r="E148" s="170">
        <v>1110453.8414400001</v>
      </c>
      <c r="F148" s="22">
        <f t="shared" si="32"/>
        <v>-49486.453690000111</v>
      </c>
      <c r="G148" s="22">
        <f t="shared" si="33"/>
        <v>2171421.2291900003</v>
      </c>
      <c r="H148" s="22">
        <v>85773.901003000006</v>
      </c>
      <c r="I148" s="22">
        <v>129672.11912600001</v>
      </c>
      <c r="J148" s="22">
        <f t="shared" si="34"/>
        <v>-43898.218122999999</v>
      </c>
      <c r="K148" s="22">
        <f t="shared" si="35"/>
        <v>215446.02012900001</v>
      </c>
      <c r="L148" s="66">
        <v>719992</v>
      </c>
      <c r="M148" s="66">
        <v>771867</v>
      </c>
      <c r="N148" s="66">
        <f t="shared" si="36"/>
        <v>-51875</v>
      </c>
      <c r="O148" s="66">
        <v>144640</v>
      </c>
      <c r="P148" s="66">
        <v>171190</v>
      </c>
      <c r="Q148" s="66">
        <f t="shared" si="37"/>
        <v>-26550</v>
      </c>
    </row>
    <row r="149" spans="1:17" s="187" customFormat="1" x14ac:dyDescent="0.4">
      <c r="A149" s="258">
        <v>152</v>
      </c>
      <c r="B149" s="118">
        <v>143</v>
      </c>
      <c r="C149" s="118" t="s">
        <v>554</v>
      </c>
      <c r="D149" s="162">
        <v>239097.33247200001</v>
      </c>
      <c r="E149" s="162">
        <v>160842.625325</v>
      </c>
      <c r="F149" s="294">
        <f t="shared" si="32"/>
        <v>78254.707147000008</v>
      </c>
      <c r="G149" s="119">
        <f t="shared" si="33"/>
        <v>399939.95779700001</v>
      </c>
      <c r="H149" s="119">
        <v>83515.521961000006</v>
      </c>
      <c r="I149" s="119">
        <v>10384.657004000001</v>
      </c>
      <c r="J149" s="119">
        <f t="shared" si="34"/>
        <v>73130.864957000013</v>
      </c>
      <c r="K149" s="119">
        <f t="shared" si="35"/>
        <v>93900.178964999999</v>
      </c>
      <c r="L149" s="120">
        <v>355394</v>
      </c>
      <c r="M149" s="120">
        <v>179759</v>
      </c>
      <c r="N149" s="120">
        <f t="shared" si="36"/>
        <v>175635</v>
      </c>
      <c r="O149" s="120">
        <v>118498</v>
      </c>
      <c r="P149" s="120">
        <v>38881</v>
      </c>
      <c r="Q149" s="120">
        <f t="shared" si="37"/>
        <v>79617</v>
      </c>
    </row>
    <row r="150" spans="1:17" s="187" customFormat="1" x14ac:dyDescent="0.4">
      <c r="A150" s="258">
        <v>49</v>
      </c>
      <c r="B150" s="169">
        <v>144</v>
      </c>
      <c r="C150" s="71" t="s">
        <v>525</v>
      </c>
      <c r="D150" s="170">
        <v>731921.32369400002</v>
      </c>
      <c r="E150" s="170">
        <v>697848.97815800004</v>
      </c>
      <c r="F150" s="22">
        <f t="shared" si="32"/>
        <v>34072.345535999979</v>
      </c>
      <c r="G150" s="22">
        <f t="shared" si="33"/>
        <v>1429770.3018519999</v>
      </c>
      <c r="H150" s="22">
        <v>68995.462341999999</v>
      </c>
      <c r="I150" s="22">
        <v>74037.733871000004</v>
      </c>
      <c r="J150" s="22">
        <f t="shared" si="34"/>
        <v>-5042.2715290000051</v>
      </c>
      <c r="K150" s="22">
        <f t="shared" si="35"/>
        <v>143033.19621299999</v>
      </c>
      <c r="L150" s="66">
        <v>136886</v>
      </c>
      <c r="M150" s="66">
        <v>384495</v>
      </c>
      <c r="N150" s="66">
        <f t="shared" si="36"/>
        <v>-247609</v>
      </c>
      <c r="O150" s="66">
        <v>3423</v>
      </c>
      <c r="P150" s="66">
        <v>244757</v>
      </c>
      <c r="Q150" s="66">
        <f t="shared" si="37"/>
        <v>-241334</v>
      </c>
    </row>
    <row r="151" spans="1:17" s="187" customFormat="1" x14ac:dyDescent="0.4">
      <c r="A151" s="258">
        <v>169</v>
      </c>
      <c r="B151" s="118">
        <v>145</v>
      </c>
      <c r="C151" s="118" t="s">
        <v>560</v>
      </c>
      <c r="D151" s="162">
        <v>1360465.804979</v>
      </c>
      <c r="E151" s="162">
        <v>1513948.1623819999</v>
      </c>
      <c r="F151" s="294">
        <f t="shared" si="32"/>
        <v>-153482.35740299989</v>
      </c>
      <c r="G151" s="119">
        <f t="shared" si="33"/>
        <v>2874413.9673609999</v>
      </c>
      <c r="H151" s="119">
        <v>63624.574950000002</v>
      </c>
      <c r="I151" s="119">
        <v>201030.32930300001</v>
      </c>
      <c r="J151" s="119">
        <f t="shared" si="34"/>
        <v>-137405.754353</v>
      </c>
      <c r="K151" s="119">
        <f t="shared" si="35"/>
        <v>264654.90425299999</v>
      </c>
      <c r="L151" s="120">
        <v>60592</v>
      </c>
      <c r="M151" s="120">
        <v>127843</v>
      </c>
      <c r="N151" s="120">
        <f t="shared" si="36"/>
        <v>-67251</v>
      </c>
      <c r="O151" s="120">
        <v>0</v>
      </c>
      <c r="P151" s="120">
        <v>0</v>
      </c>
      <c r="Q151" s="120">
        <f t="shared" si="37"/>
        <v>0</v>
      </c>
    </row>
    <row r="152" spans="1:17" s="187" customFormat="1" x14ac:dyDescent="0.4">
      <c r="A152" s="258">
        <v>54</v>
      </c>
      <c r="B152" s="169">
        <v>146</v>
      </c>
      <c r="C152" s="71" t="s">
        <v>528</v>
      </c>
      <c r="D152" s="170">
        <v>828079.23451900005</v>
      </c>
      <c r="E152" s="170">
        <v>744717.46068500006</v>
      </c>
      <c r="F152" s="22">
        <f t="shared" si="32"/>
        <v>83361.773833999992</v>
      </c>
      <c r="G152" s="22">
        <f t="shared" si="33"/>
        <v>1572796.695204</v>
      </c>
      <c r="H152" s="22">
        <v>59999.993549999999</v>
      </c>
      <c r="I152" s="22">
        <v>6112.1484840000003</v>
      </c>
      <c r="J152" s="22">
        <f t="shared" si="34"/>
        <v>53887.845066000002</v>
      </c>
      <c r="K152" s="22">
        <f t="shared" si="35"/>
        <v>66112.142034000004</v>
      </c>
      <c r="L152" s="66">
        <v>202615.16257300001</v>
      </c>
      <c r="M152" s="66">
        <v>113965.083011</v>
      </c>
      <c r="N152" s="66">
        <f t="shared" si="36"/>
        <v>88650.079562000014</v>
      </c>
      <c r="O152" s="66">
        <v>87040.446913000007</v>
      </c>
      <c r="P152" s="66">
        <v>18777.707361000001</v>
      </c>
      <c r="Q152" s="66">
        <f t="shared" si="37"/>
        <v>68262.739552000014</v>
      </c>
    </row>
    <row r="153" spans="1:17" s="187" customFormat="1" x14ac:dyDescent="0.4">
      <c r="A153" s="258">
        <v>26</v>
      </c>
      <c r="B153" s="118">
        <v>147</v>
      </c>
      <c r="C153" s="118" t="s">
        <v>513</v>
      </c>
      <c r="D153" s="162">
        <v>569641.67590200005</v>
      </c>
      <c r="E153" s="162">
        <v>561340.21704500006</v>
      </c>
      <c r="F153" s="294">
        <f t="shared" si="32"/>
        <v>8301.4588569999905</v>
      </c>
      <c r="G153" s="119">
        <f t="shared" si="33"/>
        <v>1130981.892947</v>
      </c>
      <c r="H153" s="119">
        <v>56617.437208000003</v>
      </c>
      <c r="I153" s="119">
        <v>61029.247774000003</v>
      </c>
      <c r="J153" s="119">
        <f t="shared" si="34"/>
        <v>-4411.8105660000001</v>
      </c>
      <c r="K153" s="119">
        <f t="shared" si="35"/>
        <v>117646.68498200001</v>
      </c>
      <c r="L153" s="120">
        <v>182585</v>
      </c>
      <c r="M153" s="120">
        <v>59661</v>
      </c>
      <c r="N153" s="120">
        <f t="shared" si="36"/>
        <v>122924</v>
      </c>
      <c r="O153" s="120">
        <v>3778</v>
      </c>
      <c r="P153" s="120">
        <v>1057</v>
      </c>
      <c r="Q153" s="120">
        <f t="shared" si="37"/>
        <v>2721</v>
      </c>
    </row>
    <row r="154" spans="1:17" s="187" customFormat="1" x14ac:dyDescent="0.4">
      <c r="A154" s="258">
        <v>103</v>
      </c>
      <c r="B154" s="169">
        <v>148</v>
      </c>
      <c r="C154" s="71" t="s">
        <v>539</v>
      </c>
      <c r="D154" s="170">
        <v>1099132.331851</v>
      </c>
      <c r="E154" s="170">
        <v>1045178.792518</v>
      </c>
      <c r="F154" s="22">
        <f t="shared" si="32"/>
        <v>53953.539332999964</v>
      </c>
      <c r="G154" s="22">
        <f t="shared" si="33"/>
        <v>2144311.1243690001</v>
      </c>
      <c r="H154" s="22">
        <v>56314.122152000004</v>
      </c>
      <c r="I154" s="22">
        <v>40792.166185000002</v>
      </c>
      <c r="J154" s="22">
        <f t="shared" si="34"/>
        <v>15521.955967000002</v>
      </c>
      <c r="K154" s="22">
        <f t="shared" si="35"/>
        <v>97106.288337000005</v>
      </c>
      <c r="L154" s="66">
        <v>71345</v>
      </c>
      <c r="M154" s="66">
        <v>31629</v>
      </c>
      <c r="N154" s="66">
        <f t="shared" si="36"/>
        <v>39716</v>
      </c>
      <c r="O154" s="66">
        <v>15684</v>
      </c>
      <c r="P154" s="66">
        <v>2957</v>
      </c>
      <c r="Q154" s="66">
        <f t="shared" si="37"/>
        <v>12727</v>
      </c>
    </row>
    <row r="155" spans="1:17" s="187" customFormat="1" x14ac:dyDescent="0.4">
      <c r="A155" s="258">
        <v>45</v>
      </c>
      <c r="B155" s="118">
        <v>149</v>
      </c>
      <c r="C155" s="118" t="s">
        <v>523</v>
      </c>
      <c r="D155" s="162">
        <v>450078.412366</v>
      </c>
      <c r="E155" s="162">
        <v>419705.178373</v>
      </c>
      <c r="F155" s="294">
        <f t="shared" si="32"/>
        <v>30373.233993000002</v>
      </c>
      <c r="G155" s="119">
        <f t="shared" si="33"/>
        <v>869783.59073900001</v>
      </c>
      <c r="H155" s="119">
        <v>49308.968102999999</v>
      </c>
      <c r="I155" s="119">
        <v>27739.451736999999</v>
      </c>
      <c r="J155" s="119">
        <f t="shared" si="34"/>
        <v>21569.516366</v>
      </c>
      <c r="K155" s="119">
        <f t="shared" si="35"/>
        <v>77048.419840000002</v>
      </c>
      <c r="L155" s="120">
        <v>45460</v>
      </c>
      <c r="M155" s="120">
        <v>44765</v>
      </c>
      <c r="N155" s="120">
        <f t="shared" si="36"/>
        <v>695</v>
      </c>
      <c r="O155" s="120">
        <v>2327</v>
      </c>
      <c r="P155" s="120">
        <v>1179</v>
      </c>
      <c r="Q155" s="120">
        <f t="shared" si="37"/>
        <v>1148</v>
      </c>
    </row>
    <row r="156" spans="1:17" s="187" customFormat="1" x14ac:dyDescent="0.4">
      <c r="A156" s="258">
        <v>38</v>
      </c>
      <c r="B156" s="169">
        <v>150</v>
      </c>
      <c r="C156" s="71" t="s">
        <v>531</v>
      </c>
      <c r="D156" s="170">
        <v>177095.278621</v>
      </c>
      <c r="E156" s="170">
        <v>135786.74662300001</v>
      </c>
      <c r="F156" s="22">
        <f t="shared" si="32"/>
        <v>41308.531997999991</v>
      </c>
      <c r="G156" s="22">
        <f t="shared" si="33"/>
        <v>312882.02524400002</v>
      </c>
      <c r="H156" s="22">
        <v>47246.939371</v>
      </c>
      <c r="I156" s="22">
        <v>14501.510962</v>
      </c>
      <c r="J156" s="22">
        <f t="shared" si="34"/>
        <v>32745.428409</v>
      </c>
      <c r="K156" s="22">
        <f t="shared" si="35"/>
        <v>61748.450333000001</v>
      </c>
      <c r="L156" s="66">
        <v>164991</v>
      </c>
      <c r="M156" s="66">
        <v>87402</v>
      </c>
      <c r="N156" s="66">
        <f t="shared" si="36"/>
        <v>77589</v>
      </c>
      <c r="O156" s="66">
        <v>82417</v>
      </c>
      <c r="P156" s="66">
        <v>26425</v>
      </c>
      <c r="Q156" s="66">
        <f t="shared" si="37"/>
        <v>55992</v>
      </c>
    </row>
    <row r="157" spans="1:17" s="187" customFormat="1" x14ac:dyDescent="0.4">
      <c r="A157" s="258">
        <v>194</v>
      </c>
      <c r="B157" s="118">
        <v>151</v>
      </c>
      <c r="C157" s="118" t="s">
        <v>568</v>
      </c>
      <c r="D157" s="162">
        <v>363079.40478300001</v>
      </c>
      <c r="E157" s="162">
        <v>352843.77576300001</v>
      </c>
      <c r="F157" s="294">
        <f t="shared" si="32"/>
        <v>10235.629019999993</v>
      </c>
      <c r="G157" s="119">
        <f t="shared" si="33"/>
        <v>715923.18054600002</v>
      </c>
      <c r="H157" s="119">
        <v>45222.905427999998</v>
      </c>
      <c r="I157" s="119">
        <v>40252.812227000002</v>
      </c>
      <c r="J157" s="119">
        <f t="shared" si="34"/>
        <v>4970.093200999996</v>
      </c>
      <c r="K157" s="119">
        <f t="shared" si="35"/>
        <v>85475.717655</v>
      </c>
      <c r="L157" s="120">
        <v>4481</v>
      </c>
      <c r="M157" s="120">
        <v>7058</v>
      </c>
      <c r="N157" s="120">
        <f t="shared" si="36"/>
        <v>-2577</v>
      </c>
      <c r="O157" s="120">
        <v>0</v>
      </c>
      <c r="P157" s="120">
        <v>5020</v>
      </c>
      <c r="Q157" s="120">
        <f t="shared" si="37"/>
        <v>-5020</v>
      </c>
    </row>
    <row r="158" spans="1:17" s="187" customFormat="1" x14ac:dyDescent="0.4">
      <c r="A158" s="258">
        <v>144</v>
      </c>
      <c r="B158" s="169">
        <v>152</v>
      </c>
      <c r="C158" s="71" t="s">
        <v>549</v>
      </c>
      <c r="D158" s="170">
        <v>1120971.955172</v>
      </c>
      <c r="E158" s="170">
        <v>1369090.198387</v>
      </c>
      <c r="F158" s="22">
        <f t="shared" si="32"/>
        <v>-248118.24321500002</v>
      </c>
      <c r="G158" s="22">
        <f t="shared" si="33"/>
        <v>2490062.1535590002</v>
      </c>
      <c r="H158" s="22">
        <v>44129.021400999998</v>
      </c>
      <c r="I158" s="22">
        <v>476396.13852099999</v>
      </c>
      <c r="J158" s="22">
        <f t="shared" si="34"/>
        <v>-432267.11712000001</v>
      </c>
      <c r="K158" s="22">
        <f t="shared" si="35"/>
        <v>520525.15992199996</v>
      </c>
      <c r="L158" s="66">
        <v>1482583</v>
      </c>
      <c r="M158" s="66">
        <v>1954911</v>
      </c>
      <c r="N158" s="66">
        <f t="shared" si="36"/>
        <v>-472328</v>
      </c>
      <c r="O158" s="66">
        <v>0</v>
      </c>
      <c r="P158" s="66">
        <v>982921</v>
      </c>
      <c r="Q158" s="66">
        <f t="shared" si="37"/>
        <v>-982921</v>
      </c>
    </row>
    <row r="159" spans="1:17" s="187" customFormat="1" x14ac:dyDescent="0.4">
      <c r="A159" s="258">
        <v>119</v>
      </c>
      <c r="B159" s="118">
        <v>153</v>
      </c>
      <c r="C159" s="118" t="s">
        <v>541</v>
      </c>
      <c r="D159" s="162">
        <v>401855.09851500002</v>
      </c>
      <c r="E159" s="162">
        <v>357060.72407200001</v>
      </c>
      <c r="F159" s="294">
        <f t="shared" si="32"/>
        <v>44794.374443000008</v>
      </c>
      <c r="G159" s="119">
        <f t="shared" si="33"/>
        <v>758915.82258699997</v>
      </c>
      <c r="H159" s="119">
        <v>42323.602301999999</v>
      </c>
      <c r="I159" s="119">
        <v>31752.232728999999</v>
      </c>
      <c r="J159" s="119">
        <f t="shared" si="34"/>
        <v>10571.369573</v>
      </c>
      <c r="K159" s="119">
        <f t="shared" si="35"/>
        <v>74075.835030999995</v>
      </c>
      <c r="L159" s="120">
        <v>214165.940841</v>
      </c>
      <c r="M159" s="120">
        <v>122877.33721699999</v>
      </c>
      <c r="N159" s="120">
        <f t="shared" si="36"/>
        <v>91288.60362400001</v>
      </c>
      <c r="O159" s="120">
        <v>46795.739435000003</v>
      </c>
      <c r="P159" s="120">
        <v>32617.366924000002</v>
      </c>
      <c r="Q159" s="120">
        <f t="shared" si="37"/>
        <v>14178.372511000001</v>
      </c>
    </row>
    <row r="160" spans="1:17" s="187" customFormat="1" x14ac:dyDescent="0.4">
      <c r="A160" s="258">
        <v>181</v>
      </c>
      <c r="B160" s="169">
        <v>154</v>
      </c>
      <c r="C160" s="71" t="s">
        <v>564</v>
      </c>
      <c r="D160" s="170">
        <v>194314.346949</v>
      </c>
      <c r="E160" s="170">
        <v>155655.577494</v>
      </c>
      <c r="F160" s="22">
        <f t="shared" si="32"/>
        <v>38658.769455000001</v>
      </c>
      <c r="G160" s="22">
        <f t="shared" si="33"/>
        <v>349969.924443</v>
      </c>
      <c r="H160" s="22">
        <v>41259.416223</v>
      </c>
      <c r="I160" s="22">
        <v>30761.694276999999</v>
      </c>
      <c r="J160" s="22">
        <f t="shared" si="34"/>
        <v>10497.721946000001</v>
      </c>
      <c r="K160" s="22">
        <f t="shared" si="35"/>
        <v>72021.110499999995</v>
      </c>
      <c r="L160" s="66">
        <v>0</v>
      </c>
      <c r="M160" s="66">
        <v>0</v>
      </c>
      <c r="N160" s="66">
        <f t="shared" si="36"/>
        <v>0</v>
      </c>
      <c r="O160" s="66">
        <v>0</v>
      </c>
      <c r="P160" s="66">
        <v>0</v>
      </c>
      <c r="Q160" s="66">
        <f t="shared" si="37"/>
        <v>0</v>
      </c>
    </row>
    <row r="161" spans="1:17" s="187" customFormat="1" x14ac:dyDescent="0.4">
      <c r="A161" s="258">
        <v>46</v>
      </c>
      <c r="B161" s="118">
        <v>155</v>
      </c>
      <c r="C161" s="118" t="s">
        <v>529</v>
      </c>
      <c r="D161" s="162">
        <v>434646.54585699999</v>
      </c>
      <c r="E161" s="162">
        <v>418263.359497</v>
      </c>
      <c r="F161" s="294">
        <f t="shared" si="32"/>
        <v>16383.186359999992</v>
      </c>
      <c r="G161" s="119">
        <f t="shared" si="33"/>
        <v>852909.90535399993</v>
      </c>
      <c r="H161" s="119">
        <v>34264.341558</v>
      </c>
      <c r="I161" s="119">
        <v>20182.781862</v>
      </c>
      <c r="J161" s="119">
        <f t="shared" si="34"/>
        <v>14081.559696</v>
      </c>
      <c r="K161" s="119">
        <f t="shared" si="35"/>
        <v>54447.123420000004</v>
      </c>
      <c r="L161" s="120">
        <v>79086</v>
      </c>
      <c r="M161" s="120">
        <v>66940</v>
      </c>
      <c r="N161" s="120">
        <f t="shared" si="36"/>
        <v>12146</v>
      </c>
      <c r="O161" s="120">
        <v>26523</v>
      </c>
      <c r="P161" s="120">
        <v>16901</v>
      </c>
      <c r="Q161" s="120">
        <f t="shared" si="37"/>
        <v>9622</v>
      </c>
    </row>
    <row r="162" spans="1:17" s="187" customFormat="1" x14ac:dyDescent="0.4">
      <c r="A162" s="258">
        <v>209</v>
      </c>
      <c r="B162" s="169">
        <v>156</v>
      </c>
      <c r="C162" s="71" t="s">
        <v>569</v>
      </c>
      <c r="D162" s="170">
        <v>167218.23458600001</v>
      </c>
      <c r="E162" s="170">
        <v>177582.77690299999</v>
      </c>
      <c r="F162" s="22">
        <f t="shared" si="32"/>
        <v>-10364.542316999985</v>
      </c>
      <c r="G162" s="22">
        <f t="shared" si="33"/>
        <v>344801.011489</v>
      </c>
      <c r="H162" s="22">
        <v>29468.428625</v>
      </c>
      <c r="I162" s="22">
        <v>8108.6565819999996</v>
      </c>
      <c r="J162" s="22">
        <f t="shared" si="34"/>
        <v>21359.772043000001</v>
      </c>
      <c r="K162" s="22">
        <f t="shared" si="35"/>
        <v>37577.085206999996</v>
      </c>
      <c r="L162" s="66">
        <v>132119.44927000001</v>
      </c>
      <c r="M162" s="66">
        <v>122284.02702199999</v>
      </c>
      <c r="N162" s="66">
        <f t="shared" si="36"/>
        <v>9835.4222480000171</v>
      </c>
      <c r="O162" s="66">
        <v>49510.086141</v>
      </c>
      <c r="P162" s="66">
        <v>31668.290257000001</v>
      </c>
      <c r="Q162" s="66">
        <f t="shared" si="37"/>
        <v>17841.795883999999</v>
      </c>
    </row>
    <row r="163" spans="1:17" s="187" customFormat="1" x14ac:dyDescent="0.4">
      <c r="A163" s="258">
        <v>12</v>
      </c>
      <c r="B163" s="118">
        <v>157</v>
      </c>
      <c r="C163" s="118" t="s">
        <v>538</v>
      </c>
      <c r="D163" s="162">
        <v>959214.81911499996</v>
      </c>
      <c r="E163" s="162">
        <v>981688.26985599997</v>
      </c>
      <c r="F163" s="294">
        <f t="shared" si="32"/>
        <v>-22473.450741000008</v>
      </c>
      <c r="G163" s="119">
        <f t="shared" si="33"/>
        <v>1940903.0889709999</v>
      </c>
      <c r="H163" s="119">
        <v>29386.476156000001</v>
      </c>
      <c r="I163" s="119">
        <v>68221.822990000001</v>
      </c>
      <c r="J163" s="119">
        <f t="shared" si="34"/>
        <v>-38835.346833999996</v>
      </c>
      <c r="K163" s="119">
        <f t="shared" si="35"/>
        <v>97608.299146000005</v>
      </c>
      <c r="L163" s="120">
        <v>4674</v>
      </c>
      <c r="M163" s="120">
        <v>44229</v>
      </c>
      <c r="N163" s="120">
        <f t="shared" si="36"/>
        <v>-39555</v>
      </c>
      <c r="O163" s="120">
        <v>2428</v>
      </c>
      <c r="P163" s="120">
        <v>722</v>
      </c>
      <c r="Q163" s="120">
        <f t="shared" si="37"/>
        <v>1706</v>
      </c>
    </row>
    <row r="164" spans="1:17" s="187" customFormat="1" x14ac:dyDescent="0.4">
      <c r="A164" s="258">
        <v>142</v>
      </c>
      <c r="B164" s="169">
        <v>158</v>
      </c>
      <c r="C164" s="71" t="s">
        <v>550</v>
      </c>
      <c r="D164" s="170">
        <v>297672.04529799998</v>
      </c>
      <c r="E164" s="170">
        <v>291669.51116499997</v>
      </c>
      <c r="F164" s="22">
        <f t="shared" si="32"/>
        <v>6002.5341330000083</v>
      </c>
      <c r="G164" s="22">
        <f t="shared" si="33"/>
        <v>589341.5564629999</v>
      </c>
      <c r="H164" s="22">
        <v>23700.226472999999</v>
      </c>
      <c r="I164" s="22">
        <v>18981.099999999999</v>
      </c>
      <c r="J164" s="22">
        <f t="shared" si="34"/>
        <v>4719.1264730000003</v>
      </c>
      <c r="K164" s="22">
        <f t="shared" si="35"/>
        <v>42681.326472999994</v>
      </c>
      <c r="L164" s="66">
        <v>0</v>
      </c>
      <c r="M164" s="66">
        <v>0</v>
      </c>
      <c r="N164" s="66">
        <v>0</v>
      </c>
      <c r="O164" s="66">
        <v>0</v>
      </c>
      <c r="P164" s="66">
        <v>0</v>
      </c>
      <c r="Q164" s="66">
        <v>0</v>
      </c>
    </row>
    <row r="165" spans="1:17" s="187" customFormat="1" x14ac:dyDescent="0.4">
      <c r="A165" s="258">
        <v>129</v>
      </c>
      <c r="B165" s="118">
        <v>159</v>
      </c>
      <c r="C165" s="118" t="s">
        <v>545</v>
      </c>
      <c r="D165" s="162">
        <v>148021.03627899999</v>
      </c>
      <c r="E165" s="162">
        <v>241900.167977</v>
      </c>
      <c r="F165" s="294">
        <f t="shared" si="32"/>
        <v>-93879.131698000012</v>
      </c>
      <c r="G165" s="119">
        <f t="shared" si="33"/>
        <v>389921.204256</v>
      </c>
      <c r="H165" s="119">
        <v>19954.447069999998</v>
      </c>
      <c r="I165" s="119">
        <v>24084.155170000002</v>
      </c>
      <c r="J165" s="119">
        <f t="shared" si="34"/>
        <v>-4129.7081000000035</v>
      </c>
      <c r="K165" s="119">
        <f t="shared" si="35"/>
        <v>44038.60224</v>
      </c>
      <c r="L165" s="120">
        <v>177392.366025</v>
      </c>
      <c r="M165" s="120">
        <v>273927.27834199998</v>
      </c>
      <c r="N165" s="120">
        <f t="shared" ref="N165:N172" si="38">L165-M165</f>
        <v>-96534.91231699998</v>
      </c>
      <c r="O165" s="120">
        <v>37304.716340999999</v>
      </c>
      <c r="P165" s="120">
        <v>26131.192509</v>
      </c>
      <c r="Q165" s="120">
        <f t="shared" ref="Q165:Q172" si="39">O165-P165</f>
        <v>11173.523831999999</v>
      </c>
    </row>
    <row r="166" spans="1:17" s="187" customFormat="1" x14ac:dyDescent="0.4">
      <c r="A166" s="258">
        <v>19</v>
      </c>
      <c r="B166" s="169">
        <v>160</v>
      </c>
      <c r="C166" s="71" t="s">
        <v>518</v>
      </c>
      <c r="D166" s="170">
        <v>435107.91726199997</v>
      </c>
      <c r="E166" s="170">
        <v>372894.63273399998</v>
      </c>
      <c r="F166" s="22">
        <f t="shared" si="32"/>
        <v>62213.284527999989</v>
      </c>
      <c r="G166" s="22">
        <f t="shared" si="33"/>
        <v>808002.54999600002</v>
      </c>
      <c r="H166" s="22">
        <v>17475.758794000001</v>
      </c>
      <c r="I166" s="22">
        <v>10553.43887</v>
      </c>
      <c r="J166" s="22">
        <f t="shared" si="34"/>
        <v>6922.3199240000013</v>
      </c>
      <c r="K166" s="22">
        <f t="shared" si="35"/>
        <v>28029.197663999999</v>
      </c>
      <c r="L166" s="66">
        <v>257651.276262</v>
      </c>
      <c r="M166" s="66">
        <v>47617.834286999998</v>
      </c>
      <c r="N166" s="66">
        <f t="shared" si="38"/>
        <v>210033.44197499999</v>
      </c>
      <c r="O166" s="66">
        <v>7589.6901189999999</v>
      </c>
      <c r="P166" s="66">
        <v>5398.4740879999999</v>
      </c>
      <c r="Q166" s="66">
        <f t="shared" si="39"/>
        <v>2191.2160309999999</v>
      </c>
    </row>
    <row r="167" spans="1:17" s="187" customFormat="1" x14ac:dyDescent="0.4">
      <c r="A167" s="258">
        <v>170</v>
      </c>
      <c r="B167" s="118">
        <v>161</v>
      </c>
      <c r="C167" s="118" t="s">
        <v>561</v>
      </c>
      <c r="D167" s="162">
        <v>161634.34973300001</v>
      </c>
      <c r="E167" s="162">
        <v>120717.818476</v>
      </c>
      <c r="F167" s="294">
        <f t="shared" si="32"/>
        <v>40916.53125700001</v>
      </c>
      <c r="G167" s="119">
        <f t="shared" si="33"/>
        <v>282352.16820900002</v>
      </c>
      <c r="H167" s="119">
        <v>17046.278306</v>
      </c>
      <c r="I167" s="119">
        <v>0</v>
      </c>
      <c r="J167" s="119">
        <f t="shared" si="34"/>
        <v>17046.278306</v>
      </c>
      <c r="K167" s="119">
        <f t="shared" si="35"/>
        <v>17046.278306</v>
      </c>
      <c r="L167" s="120">
        <v>210608</v>
      </c>
      <c r="M167" s="120">
        <v>154042</v>
      </c>
      <c r="N167" s="120">
        <f t="shared" si="38"/>
        <v>56566</v>
      </c>
      <c r="O167" s="120">
        <v>37739</v>
      </c>
      <c r="P167" s="120">
        <v>18066</v>
      </c>
      <c r="Q167" s="120">
        <f t="shared" si="39"/>
        <v>19673</v>
      </c>
    </row>
    <row r="168" spans="1:17" s="187" customFormat="1" x14ac:dyDescent="0.4">
      <c r="A168" s="258">
        <v>18</v>
      </c>
      <c r="B168" s="169">
        <v>162</v>
      </c>
      <c r="C168" s="71" t="s">
        <v>532</v>
      </c>
      <c r="D168" s="170">
        <v>143282.223344</v>
      </c>
      <c r="E168" s="170">
        <v>125219.878792</v>
      </c>
      <c r="F168" s="22">
        <f t="shared" si="32"/>
        <v>18062.344551999995</v>
      </c>
      <c r="G168" s="22">
        <f t="shared" si="33"/>
        <v>268502.102136</v>
      </c>
      <c r="H168" s="22">
        <v>3899.975989</v>
      </c>
      <c r="I168" s="22">
        <v>4766.8404849999997</v>
      </c>
      <c r="J168" s="22">
        <f t="shared" si="34"/>
        <v>-866.86449599999969</v>
      </c>
      <c r="K168" s="22">
        <f t="shared" si="35"/>
        <v>8666.8164739999993</v>
      </c>
      <c r="L168" s="66">
        <v>47733</v>
      </c>
      <c r="M168" s="66">
        <v>43270</v>
      </c>
      <c r="N168" s="66">
        <f t="shared" si="38"/>
        <v>4463</v>
      </c>
      <c r="O168" s="66">
        <v>134</v>
      </c>
      <c r="P168" s="66">
        <v>2502</v>
      </c>
      <c r="Q168" s="66">
        <f t="shared" si="39"/>
        <v>-2368</v>
      </c>
    </row>
    <row r="169" spans="1:17" s="187" customFormat="1" x14ac:dyDescent="0.4">
      <c r="A169" s="258">
        <v>61</v>
      </c>
      <c r="B169" s="118">
        <v>163</v>
      </c>
      <c r="C169" s="118" t="s">
        <v>530</v>
      </c>
      <c r="D169" s="162">
        <v>252931.68911599999</v>
      </c>
      <c r="E169" s="162">
        <v>317530.43183199997</v>
      </c>
      <c r="F169" s="294">
        <f t="shared" si="32"/>
        <v>-64598.742715999979</v>
      </c>
      <c r="G169" s="119">
        <f t="shared" si="33"/>
        <v>570462.120948</v>
      </c>
      <c r="H169" s="119">
        <v>2062.0565280000001</v>
      </c>
      <c r="I169" s="119">
        <v>36137.960991</v>
      </c>
      <c r="J169" s="119">
        <f t="shared" si="34"/>
        <v>-34075.904462999999</v>
      </c>
      <c r="K169" s="119">
        <f t="shared" si="35"/>
        <v>38200.017519000001</v>
      </c>
      <c r="L169" s="120">
        <v>206</v>
      </c>
      <c r="M169" s="120">
        <v>42922</v>
      </c>
      <c r="N169" s="120">
        <f t="shared" si="38"/>
        <v>-42716</v>
      </c>
      <c r="O169" s="120">
        <v>0</v>
      </c>
      <c r="P169" s="120">
        <v>5479</v>
      </c>
      <c r="Q169" s="120">
        <f t="shared" si="39"/>
        <v>-5479</v>
      </c>
    </row>
    <row r="170" spans="1:17" s="187" customFormat="1" x14ac:dyDescent="0.4">
      <c r="A170" s="258">
        <v>133</v>
      </c>
      <c r="B170" s="169">
        <v>164</v>
      </c>
      <c r="C170" s="71" t="s">
        <v>546</v>
      </c>
      <c r="D170" s="170">
        <v>400641.27592699998</v>
      </c>
      <c r="E170" s="170">
        <v>415399.92861100001</v>
      </c>
      <c r="F170" s="22">
        <f t="shared" si="32"/>
        <v>-14758.65268400003</v>
      </c>
      <c r="G170" s="22">
        <f t="shared" si="33"/>
        <v>816041.20453800005</v>
      </c>
      <c r="H170" s="22">
        <v>2022.44922</v>
      </c>
      <c r="I170" s="22">
        <v>17852.741295</v>
      </c>
      <c r="J170" s="22">
        <f t="shared" si="34"/>
        <v>-15830.292074999999</v>
      </c>
      <c r="K170" s="22">
        <f t="shared" si="35"/>
        <v>19875.190514999998</v>
      </c>
      <c r="L170" s="66">
        <v>21569.484948000001</v>
      </c>
      <c r="M170" s="66">
        <v>28189.293020000001</v>
      </c>
      <c r="N170" s="66">
        <f t="shared" si="38"/>
        <v>-6619.8080719999998</v>
      </c>
      <c r="O170" s="66">
        <v>1166.421824</v>
      </c>
      <c r="P170" s="66">
        <v>206.41700499999999</v>
      </c>
      <c r="Q170" s="66">
        <f t="shared" si="39"/>
        <v>960.004819</v>
      </c>
    </row>
    <row r="171" spans="1:17" s="187" customFormat="1" x14ac:dyDescent="0.4">
      <c r="A171" s="258">
        <v>64</v>
      </c>
      <c r="B171" s="118">
        <v>165</v>
      </c>
      <c r="C171" s="118" t="s">
        <v>536</v>
      </c>
      <c r="D171" s="162">
        <v>695333.11377699999</v>
      </c>
      <c r="E171" s="162">
        <v>694098.80290999997</v>
      </c>
      <c r="F171" s="294">
        <f t="shared" ref="F171:F172" si="40">D171-E171</f>
        <v>1234.310867000022</v>
      </c>
      <c r="G171" s="119">
        <f t="shared" si="33"/>
        <v>1389431.9166870001</v>
      </c>
      <c r="H171" s="119">
        <v>0</v>
      </c>
      <c r="I171" s="119">
        <v>0</v>
      </c>
      <c r="J171" s="119">
        <f t="shared" ref="J171:J172" si="41">H171-I171</f>
        <v>0</v>
      </c>
      <c r="K171" s="119">
        <f t="shared" si="35"/>
        <v>0</v>
      </c>
      <c r="L171" s="120">
        <v>56647</v>
      </c>
      <c r="M171" s="120">
        <v>49883</v>
      </c>
      <c r="N171" s="120">
        <f t="shared" si="38"/>
        <v>6764</v>
      </c>
      <c r="O171" s="120">
        <v>8809</v>
      </c>
      <c r="P171" s="120">
        <v>16915</v>
      </c>
      <c r="Q171" s="120">
        <f t="shared" si="39"/>
        <v>-8106</v>
      </c>
    </row>
    <row r="172" spans="1:17" s="187" customFormat="1" x14ac:dyDescent="0.4">
      <c r="A172" s="258">
        <v>182</v>
      </c>
      <c r="B172" s="169">
        <v>166</v>
      </c>
      <c r="C172" s="71" t="s">
        <v>565</v>
      </c>
      <c r="D172" s="170">
        <v>23119.801199000001</v>
      </c>
      <c r="E172" s="170">
        <v>22063.259290000002</v>
      </c>
      <c r="F172" s="22">
        <f t="shared" si="40"/>
        <v>1056.5419089999996</v>
      </c>
      <c r="G172" s="22">
        <f t="shared" si="33"/>
        <v>45183.060489000003</v>
      </c>
      <c r="H172" s="22">
        <v>0</v>
      </c>
      <c r="I172" s="22">
        <v>0</v>
      </c>
      <c r="J172" s="22">
        <f t="shared" si="41"/>
        <v>0</v>
      </c>
      <c r="K172" s="22">
        <f t="shared" si="35"/>
        <v>0</v>
      </c>
      <c r="L172" s="66">
        <v>0</v>
      </c>
      <c r="M172" s="66">
        <v>0</v>
      </c>
      <c r="N172" s="66">
        <f t="shared" si="38"/>
        <v>0</v>
      </c>
      <c r="O172" s="66">
        <v>0</v>
      </c>
      <c r="P172" s="66">
        <v>0</v>
      </c>
      <c r="Q172" s="66">
        <f t="shared" si="39"/>
        <v>0</v>
      </c>
    </row>
    <row r="173" spans="1:17" s="129" customFormat="1" x14ac:dyDescent="0.35">
      <c r="A173" s="260"/>
      <c r="B173" s="426" t="s">
        <v>197</v>
      </c>
      <c r="C173" s="426"/>
      <c r="D173" s="128">
        <f>SUM(D107:D172)</f>
        <v>92803216.000450999</v>
      </c>
      <c r="E173" s="128">
        <f>SUM(E107:E172)</f>
        <v>69255391.488806024</v>
      </c>
      <c r="F173" s="128">
        <f t="shared" ref="F173:Q173" si="42">SUM(F107:F172)</f>
        <v>23547824.511644989</v>
      </c>
      <c r="G173" s="128">
        <f t="shared" si="42"/>
        <v>162058607.48925692</v>
      </c>
      <c r="H173" s="128">
        <f t="shared" si="42"/>
        <v>17174407.388042994</v>
      </c>
      <c r="I173" s="128">
        <f t="shared" si="42"/>
        <v>11960444.638042996</v>
      </c>
      <c r="J173" s="128">
        <f t="shared" si="42"/>
        <v>5213962.75</v>
      </c>
      <c r="K173" s="128">
        <f t="shared" si="42"/>
        <v>29134852.026085999</v>
      </c>
      <c r="L173" s="128">
        <f t="shared" si="42"/>
        <v>66768343.863697007</v>
      </c>
      <c r="M173" s="128">
        <f t="shared" si="42"/>
        <v>29106314.421743006</v>
      </c>
      <c r="N173" s="128">
        <f t="shared" si="42"/>
        <v>37662029.441953987</v>
      </c>
      <c r="O173" s="128">
        <f t="shared" si="42"/>
        <v>19950316.489272002</v>
      </c>
      <c r="P173" s="128">
        <f t="shared" si="42"/>
        <v>7430166.8324409993</v>
      </c>
      <c r="Q173" s="128">
        <f t="shared" si="42"/>
        <v>12520149.656831004</v>
      </c>
    </row>
    <row r="174" spans="1:17" s="129" customFormat="1" x14ac:dyDescent="0.35">
      <c r="A174" s="260"/>
      <c r="B174" s="426" t="s">
        <v>164</v>
      </c>
      <c r="C174" s="426"/>
      <c r="D174" s="128">
        <f t="shared" ref="D174:Q174" si="43">D173+D106+D85</f>
        <v>223547327.40931404</v>
      </c>
      <c r="E174" s="128">
        <f t="shared" si="43"/>
        <v>258974900.416565</v>
      </c>
      <c r="F174" s="128">
        <f t="shared" si="43"/>
        <v>-35427573.007250994</v>
      </c>
      <c r="G174" s="128">
        <f t="shared" si="43"/>
        <v>482522227.82587898</v>
      </c>
      <c r="H174" s="128">
        <f t="shared" si="43"/>
        <v>39211481.452807993</v>
      </c>
      <c r="I174" s="128">
        <f t="shared" si="43"/>
        <v>41210063.302176997</v>
      </c>
      <c r="J174" s="128">
        <f t="shared" si="43"/>
        <v>-1998581.8493690016</v>
      </c>
      <c r="K174" s="128">
        <f t="shared" si="43"/>
        <v>80421544.75498499</v>
      </c>
      <c r="L174" s="128">
        <f t="shared" si="43"/>
        <v>2312764848.1337333</v>
      </c>
      <c r="M174" s="128">
        <f t="shared" si="43"/>
        <v>1889046411.2475102</v>
      </c>
      <c r="N174" s="128">
        <f t="shared" si="43"/>
        <v>423718436.88622379</v>
      </c>
      <c r="O174" s="128">
        <f t="shared" si="43"/>
        <v>341516050.36208993</v>
      </c>
      <c r="P174" s="128">
        <f t="shared" si="43"/>
        <v>258394419.83587405</v>
      </c>
      <c r="Q174" s="128">
        <f t="shared" si="43"/>
        <v>83121630.526215985</v>
      </c>
    </row>
    <row r="176" spans="1:17" x14ac:dyDescent="0.4">
      <c r="H176" s="24"/>
      <c r="O176" s="191"/>
      <c r="P176" s="191"/>
      <c r="Q176" s="191"/>
    </row>
    <row r="177" spans="8:8" x14ac:dyDescent="0.4">
      <c r="H177" s="25"/>
    </row>
  </sheetData>
  <sheetProtection algorithmName="SHA-512" hashValue="3966+fqVx7PLkmxuM0qt43TWbgqO/mdBfDDj2iPCCHIsLR97gB34bm5aWIL0vReYOL+eyGNRecZssURD1ieBAQ==" saltValue="DAjh2n+Ja/JbFvQ01keg1w==" spinCount="100000" sheet="1" objects="1" scenarios="1"/>
  <sortState ref="A107:Q172">
    <sortCondition descending="1" ref="H107:H172"/>
  </sortState>
  <mergeCells count="13">
    <mergeCell ref="A2:A4"/>
    <mergeCell ref="B174:C174"/>
    <mergeCell ref="B173:C173"/>
    <mergeCell ref="B85:C85"/>
    <mergeCell ref="B106:C106"/>
    <mergeCell ref="B2:B4"/>
    <mergeCell ref="C2:C4"/>
    <mergeCell ref="B1:J1"/>
    <mergeCell ref="D2:K2"/>
    <mergeCell ref="L2:Q2"/>
    <mergeCell ref="D3:F3"/>
    <mergeCell ref="H3:I3"/>
    <mergeCell ref="L3:M3"/>
  </mergeCells>
  <printOptions horizontalCentered="1" verticalCentered="1"/>
  <pageMargins left="0.25" right="0.25" top="0.75" bottom="0.75" header="0.3" footer="0.3"/>
  <pageSetup paperSize="9" scale="73" fitToHeight="0" orientation="landscape" r:id="rId1"/>
  <rowBreaks count="2" manualBreakCount="2">
    <brk id="56" min="1" max="16" man="1"/>
    <brk id="107" min="1" max="1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78"/>
  <sheetViews>
    <sheetView rightToLeft="1" view="pageBreakPreview" zoomScaleNormal="110" zoomScaleSheetLayoutView="100" workbookViewId="0">
      <pane xSplit="4" ySplit="3" topLeftCell="E154" activePane="bottomRight" state="frozen"/>
      <selection activeCell="C1" sqref="C1"/>
      <selection pane="topRight" activeCell="D1" sqref="D1"/>
      <selection pane="bottomLeft" activeCell="C4" sqref="C4"/>
      <selection pane="bottomRight" activeCell="J173" sqref="J173"/>
    </sheetView>
  </sheetViews>
  <sheetFormatPr defaultColWidth="9.140625" defaultRowHeight="18" x14ac:dyDescent="0.45"/>
  <cols>
    <col min="1" max="1" width="31.42578125" style="2" hidden="1" customWidth="1"/>
    <col min="2" max="2" width="9.140625" style="2" hidden="1" customWidth="1"/>
    <col min="3" max="3" width="3.7109375" style="2" hidden="1" customWidth="1"/>
    <col min="4" max="4" width="4.140625" style="4" customWidth="1"/>
    <col min="5" max="5" width="28.42578125" style="3" bestFit="1" customWidth="1"/>
    <col min="6" max="6" width="12.28515625" style="9" customWidth="1"/>
    <col min="7" max="7" width="9.85546875" style="174" customWidth="1"/>
    <col min="8" max="8" width="10.5703125" style="174" customWidth="1"/>
    <col min="9" max="9" width="13.7109375" style="175" bestFit="1" customWidth="1"/>
    <col min="10" max="10" width="13.140625" style="175" bestFit="1" customWidth="1"/>
    <col min="11" max="11" width="10" style="176" customWidth="1"/>
    <col min="12" max="12" width="11.28515625" style="176" customWidth="1"/>
    <col min="13" max="13" width="10.85546875" style="176" customWidth="1"/>
    <col min="14" max="14" width="15.42578125" style="246" hidden="1" customWidth="1"/>
    <col min="15" max="15" width="8.85546875" style="242" hidden="1" customWidth="1"/>
    <col min="16" max="16" width="11.5703125" style="242" hidden="1" customWidth="1"/>
    <col min="17" max="17" width="11.42578125" style="242" hidden="1" customWidth="1"/>
    <col min="18" max="18" width="13.42578125" style="242" hidden="1" customWidth="1"/>
    <col min="19" max="19" width="14.42578125" style="242" hidden="1" customWidth="1"/>
    <col min="20" max="20" width="11.42578125" style="242" hidden="1" customWidth="1"/>
    <col min="21" max="22" width="9.140625" style="2" hidden="1" customWidth="1"/>
    <col min="23" max="16384" width="9.140625" style="2"/>
  </cols>
  <sheetData>
    <row r="1" spans="1:20" ht="34.5" customHeight="1" x14ac:dyDescent="0.45">
      <c r="C1" s="144"/>
      <c r="D1" s="430" t="s">
        <v>244</v>
      </c>
      <c r="E1" s="430"/>
      <c r="F1" s="430"/>
      <c r="G1" s="430"/>
      <c r="H1" s="430"/>
      <c r="I1" s="430"/>
      <c r="J1" s="177" t="s">
        <v>598</v>
      </c>
      <c r="K1" s="177" t="s">
        <v>316</v>
      </c>
      <c r="L1" s="146"/>
      <c r="M1" s="147"/>
      <c r="N1" s="145"/>
      <c r="O1" s="236"/>
      <c r="P1" s="236"/>
      <c r="Q1" s="236"/>
      <c r="R1" s="237"/>
      <c r="S1" s="237"/>
      <c r="T1" s="236"/>
    </row>
    <row r="2" spans="1:20" ht="21" customHeight="1" x14ac:dyDescent="0.45">
      <c r="C2" s="435" t="s">
        <v>162</v>
      </c>
      <c r="D2" s="437" t="s">
        <v>48</v>
      </c>
      <c r="E2" s="423" t="s">
        <v>58</v>
      </c>
      <c r="F2" s="431" t="s">
        <v>256</v>
      </c>
      <c r="G2" s="432"/>
      <c r="H2" s="212" t="s">
        <v>598</v>
      </c>
      <c r="I2" s="433" t="s">
        <v>257</v>
      </c>
      <c r="J2" s="434"/>
      <c r="K2" s="213" t="s">
        <v>598</v>
      </c>
      <c r="L2" s="142"/>
      <c r="M2" s="143"/>
      <c r="N2" s="26"/>
      <c r="O2" s="236" t="s">
        <v>171</v>
      </c>
      <c r="P2" s="236"/>
      <c r="Q2" s="236"/>
      <c r="R2" s="237" t="s">
        <v>172</v>
      </c>
      <c r="S2" s="237"/>
      <c r="T2" s="236"/>
    </row>
    <row r="3" spans="1:20" ht="78.75" x14ac:dyDescent="0.45">
      <c r="C3" s="435"/>
      <c r="D3" s="437"/>
      <c r="E3" s="423"/>
      <c r="F3" s="369" t="s">
        <v>582</v>
      </c>
      <c r="G3" s="370" t="s">
        <v>68</v>
      </c>
      <c r="H3" s="370" t="s">
        <v>69</v>
      </c>
      <c r="I3" s="293" t="s">
        <v>283</v>
      </c>
      <c r="J3" s="293" t="s">
        <v>284</v>
      </c>
      <c r="K3" s="371" t="s">
        <v>67</v>
      </c>
      <c r="L3" s="371" t="s">
        <v>68</v>
      </c>
      <c r="M3" s="371" t="s">
        <v>69</v>
      </c>
      <c r="N3" s="244" t="s">
        <v>50</v>
      </c>
      <c r="O3" s="238" t="s">
        <v>67</v>
      </c>
      <c r="P3" s="239" t="s">
        <v>68</v>
      </c>
      <c r="Q3" s="239" t="s">
        <v>69</v>
      </c>
      <c r="R3" s="239" t="s">
        <v>67</v>
      </c>
      <c r="S3" s="239" t="s">
        <v>68</v>
      </c>
      <c r="T3" s="239" t="s">
        <v>69</v>
      </c>
    </row>
    <row r="4" spans="1:20" x14ac:dyDescent="0.45">
      <c r="A4" s="2" t="s">
        <v>443</v>
      </c>
      <c r="B4" s="2">
        <v>11148</v>
      </c>
      <c r="C4" s="366">
        <v>131</v>
      </c>
      <c r="D4" s="171">
        <v>1</v>
      </c>
      <c r="E4" s="171" t="s">
        <v>443</v>
      </c>
      <c r="F4" s="363">
        <v>1.8757469367710318</v>
      </c>
      <c r="G4" s="363">
        <v>4.3152353029297839</v>
      </c>
      <c r="H4" s="363">
        <v>0.92473302373360156</v>
      </c>
      <c r="I4" s="364">
        <v>29159.904467</v>
      </c>
      <c r="J4" s="364">
        <v>41279.751582999997</v>
      </c>
      <c r="K4" s="363">
        <v>0.16074544266952431</v>
      </c>
      <c r="L4" s="363">
        <v>0.50471383169083672</v>
      </c>
      <c r="M4" s="363">
        <v>0.21493336538204738</v>
      </c>
      <c r="N4" s="245">
        <v>165473.30314500001</v>
      </c>
      <c r="O4" s="240">
        <f t="shared" ref="O4:O35" si="0">$N4/$N$84*F4</f>
        <v>1.693474492075318E-4</v>
      </c>
      <c r="P4" s="240">
        <f t="shared" ref="P4:P35" si="1">$N4/$N$84*G4</f>
        <v>3.8959098210733403E-4</v>
      </c>
      <c r="Q4" s="240">
        <f t="shared" ref="Q4:Q35" si="2">$N4/$N$84*H4</f>
        <v>8.3487370122982293E-5</v>
      </c>
      <c r="R4" s="240">
        <f t="shared" ref="R4:R35" si="3">$N4/$N$84*K4</f>
        <v>1.4512528398249701E-5</v>
      </c>
      <c r="S4" s="240">
        <f t="shared" ref="S4:S35" si="4">$N4/$N$84*L4</f>
        <v>4.5566914332130988E-5</v>
      </c>
      <c r="T4" s="240">
        <f t="shared" ref="T4:T35" si="5">$N4/$N$84*M4</f>
        <v>1.9404758959488158E-5</v>
      </c>
    </row>
    <row r="5" spans="1:20" x14ac:dyDescent="0.45">
      <c r="A5" s="2" t="s">
        <v>479</v>
      </c>
      <c r="B5" s="2">
        <v>11499</v>
      </c>
      <c r="C5" s="342">
        <v>249</v>
      </c>
      <c r="D5" s="123">
        <v>2</v>
      </c>
      <c r="E5" s="123" t="s">
        <v>479</v>
      </c>
      <c r="F5" s="361">
        <v>1.5557670742749281</v>
      </c>
      <c r="G5" s="361">
        <v>1.4030151425614918</v>
      </c>
      <c r="H5" s="361">
        <v>0.35305084232021</v>
      </c>
      <c r="I5" s="362">
        <v>37489.141494000003</v>
      </c>
      <c r="J5" s="362">
        <v>32225.255945000001</v>
      </c>
      <c r="K5" s="361">
        <v>3.5206886935560899E-2</v>
      </c>
      <c r="L5" s="361">
        <v>0.95747482544263474</v>
      </c>
      <c r="M5" s="361">
        <v>2.8067249346803696E-3</v>
      </c>
      <c r="N5" s="245">
        <v>133338.48000000001</v>
      </c>
      <c r="O5" s="240">
        <f t="shared" si="0"/>
        <v>1.1318178875119832E-4</v>
      </c>
      <c r="P5" s="240">
        <f t="shared" si="1"/>
        <v>1.0206911182648251E-4</v>
      </c>
      <c r="Q5" s="240">
        <f t="shared" si="2"/>
        <v>2.5684388437479732E-5</v>
      </c>
      <c r="R5" s="240">
        <f t="shared" si="3"/>
        <v>2.5612950072137891E-6</v>
      </c>
      <c r="S5" s="240">
        <f t="shared" si="4"/>
        <v>6.9656129905143078E-5</v>
      </c>
      <c r="T5" s="240">
        <f t="shared" si="5"/>
        <v>2.0418875928953955E-7</v>
      </c>
    </row>
    <row r="6" spans="1:20" x14ac:dyDescent="0.45">
      <c r="A6" s="2" t="s">
        <v>463</v>
      </c>
      <c r="B6" s="2">
        <v>11380</v>
      </c>
      <c r="C6" s="341">
        <v>212</v>
      </c>
      <c r="D6" s="171">
        <v>3</v>
      </c>
      <c r="E6" s="171" t="s">
        <v>463</v>
      </c>
      <c r="F6" s="363">
        <v>1.1510810191611638</v>
      </c>
      <c r="G6" s="363">
        <v>0.12458847932405945</v>
      </c>
      <c r="H6" s="363">
        <v>1.2179109022055606E-4</v>
      </c>
      <c r="I6" s="364">
        <v>47634.223811000003</v>
      </c>
      <c r="J6" s="364">
        <v>49228.478252000001</v>
      </c>
      <c r="K6" s="363">
        <v>0.21756681645230172</v>
      </c>
      <c r="L6" s="363">
        <v>1.6656173277501841E-2</v>
      </c>
      <c r="M6" s="363">
        <v>0</v>
      </c>
      <c r="N6" s="245">
        <v>303062.42275600001</v>
      </c>
      <c r="O6" s="240">
        <f t="shared" si="0"/>
        <v>1.9033316118048998E-4</v>
      </c>
      <c r="P6" s="240">
        <f t="shared" si="1"/>
        <v>2.0600912291733506E-5</v>
      </c>
      <c r="Q6" s="240">
        <f t="shared" si="2"/>
        <v>2.0138359350403918E-8</v>
      </c>
      <c r="R6" s="240">
        <f t="shared" si="3"/>
        <v>3.597503499234067E-5</v>
      </c>
      <c r="S6" s="240">
        <f t="shared" si="4"/>
        <v>2.7541259566482895E-6</v>
      </c>
      <c r="T6" s="240">
        <f t="shared" si="5"/>
        <v>0</v>
      </c>
    </row>
    <row r="7" spans="1:20" x14ac:dyDescent="0.45">
      <c r="A7" s="2" t="s">
        <v>447</v>
      </c>
      <c r="B7" s="2">
        <v>11198</v>
      </c>
      <c r="C7" s="340">
        <v>150</v>
      </c>
      <c r="D7" s="123">
        <v>4</v>
      </c>
      <c r="E7" s="123" t="s">
        <v>447</v>
      </c>
      <c r="F7" s="361">
        <v>1.0928619744952177</v>
      </c>
      <c r="G7" s="361">
        <v>0</v>
      </c>
      <c r="H7" s="361">
        <v>0</v>
      </c>
      <c r="I7" s="362">
        <v>211.45325299999999</v>
      </c>
      <c r="J7" s="362">
        <v>198.648009</v>
      </c>
      <c r="K7" s="361">
        <v>2.3555417404129798E-2</v>
      </c>
      <c r="L7" s="361">
        <v>0</v>
      </c>
      <c r="M7" s="361">
        <v>0</v>
      </c>
      <c r="N7" s="245">
        <v>1017.743147</v>
      </c>
      <c r="O7" s="240">
        <f t="shared" si="0"/>
        <v>6.0684807582045609E-7</v>
      </c>
      <c r="P7" s="240">
        <f t="shared" si="1"/>
        <v>0</v>
      </c>
      <c r="Q7" s="240">
        <f t="shared" si="2"/>
        <v>0</v>
      </c>
      <c r="R7" s="240">
        <f t="shared" si="3"/>
        <v>1.3079931464763762E-8</v>
      </c>
      <c r="S7" s="240">
        <f t="shared" si="4"/>
        <v>0</v>
      </c>
      <c r="T7" s="240">
        <f t="shared" si="5"/>
        <v>0</v>
      </c>
    </row>
    <row r="8" spans="1:20" x14ac:dyDescent="0.45">
      <c r="A8" s="2" t="s">
        <v>472</v>
      </c>
      <c r="B8" s="2">
        <v>11442</v>
      </c>
      <c r="C8" s="341">
        <v>230</v>
      </c>
      <c r="D8" s="171">
        <v>5</v>
      </c>
      <c r="E8" s="171" t="s">
        <v>472</v>
      </c>
      <c r="F8" s="363">
        <v>0.95305574182116226</v>
      </c>
      <c r="G8" s="363">
        <v>4.0651008352142961</v>
      </c>
      <c r="H8" s="363">
        <v>2.2429137391746985</v>
      </c>
      <c r="I8" s="364">
        <v>110387.117273</v>
      </c>
      <c r="J8" s="364">
        <v>194870.969426</v>
      </c>
      <c r="K8" s="363">
        <v>7.5607926775739673E-2</v>
      </c>
      <c r="L8" s="363">
        <v>0.31342171356248189</v>
      </c>
      <c r="M8" s="363">
        <v>0.19665589779822484</v>
      </c>
      <c r="N8" s="245">
        <v>1163063.344726</v>
      </c>
      <c r="O8" s="240">
        <f t="shared" si="0"/>
        <v>6.0478101302924444E-4</v>
      </c>
      <c r="P8" s="240">
        <f t="shared" si="1"/>
        <v>2.5795928751125015E-3</v>
      </c>
      <c r="Q8" s="240">
        <f t="shared" si="2"/>
        <v>1.4232867856430397E-3</v>
      </c>
      <c r="R8" s="240">
        <f t="shared" si="3"/>
        <v>4.7978556281604304E-5</v>
      </c>
      <c r="S8" s="240">
        <f t="shared" si="4"/>
        <v>1.9888815849477165E-4</v>
      </c>
      <c r="T8" s="240">
        <f t="shared" si="5"/>
        <v>1.2479202198742277E-4</v>
      </c>
    </row>
    <row r="9" spans="1:20" x14ac:dyDescent="0.45">
      <c r="A9" s="2" t="s">
        <v>484</v>
      </c>
      <c r="B9" s="2">
        <v>11551</v>
      </c>
      <c r="C9" s="341">
        <v>262</v>
      </c>
      <c r="D9" s="123">
        <v>6</v>
      </c>
      <c r="E9" s="123" t="s">
        <v>484</v>
      </c>
      <c r="F9" s="361">
        <v>0.75307938551362719</v>
      </c>
      <c r="G9" s="361">
        <v>5.5886173079308445</v>
      </c>
      <c r="H9" s="361">
        <v>4.2077376600961172</v>
      </c>
      <c r="I9" s="362">
        <v>221772.42992600001</v>
      </c>
      <c r="J9" s="362">
        <v>252597.43866399999</v>
      </c>
      <c r="K9" s="361">
        <v>0.10160673409813485</v>
      </c>
      <c r="L9" s="361">
        <v>0.6777509170873337</v>
      </c>
      <c r="M9" s="361">
        <v>0.39393672289016263</v>
      </c>
      <c r="N9" s="245">
        <v>2856000.5000300002</v>
      </c>
      <c r="O9" s="240">
        <f t="shared" si="0"/>
        <v>1.1734795239882654E-3</v>
      </c>
      <c r="P9" s="240">
        <f t="shared" si="1"/>
        <v>8.708415214141587E-3</v>
      </c>
      <c r="Q9" s="240">
        <f t="shared" si="2"/>
        <v>6.5566712904634936E-3</v>
      </c>
      <c r="R9" s="240">
        <f t="shared" si="3"/>
        <v>1.5832782606598647E-4</v>
      </c>
      <c r="S9" s="240">
        <f t="shared" si="4"/>
        <v>1.0560995810870765E-3</v>
      </c>
      <c r="T9" s="240">
        <f t="shared" si="5"/>
        <v>6.1384853569369173E-4</v>
      </c>
    </row>
    <row r="10" spans="1:20" x14ac:dyDescent="0.45">
      <c r="A10" s="2" t="s">
        <v>490</v>
      </c>
      <c r="B10" s="2">
        <v>11661</v>
      </c>
      <c r="C10" s="341">
        <v>277</v>
      </c>
      <c r="D10" s="171">
        <v>7</v>
      </c>
      <c r="E10" s="171" t="s">
        <v>599</v>
      </c>
      <c r="F10" s="363">
        <v>0.60866318906536343</v>
      </c>
      <c r="G10" s="363">
        <v>2.0337941280722793</v>
      </c>
      <c r="H10" s="363">
        <v>0.13466745099813721</v>
      </c>
      <c r="I10" s="364">
        <v>27122.220466999999</v>
      </c>
      <c r="J10" s="364">
        <v>46942.344633000001</v>
      </c>
      <c r="K10" s="363">
        <v>3.8181051179071883E-2</v>
      </c>
      <c r="L10" s="363">
        <v>0.19003851598248675</v>
      </c>
      <c r="M10" s="363">
        <v>1.5182539421272673E-2</v>
      </c>
      <c r="N10" s="245">
        <v>516766.07874700002</v>
      </c>
      <c r="O10" s="240">
        <f t="shared" si="0"/>
        <v>1.7161194466737236E-4</v>
      </c>
      <c r="P10" s="240">
        <f t="shared" si="1"/>
        <v>5.7342611092928391E-4</v>
      </c>
      <c r="Q10" s="240">
        <f t="shared" si="2"/>
        <v>3.7969345878589992E-5</v>
      </c>
      <c r="R10" s="240">
        <f t="shared" si="3"/>
        <v>1.0765107139708019E-5</v>
      </c>
      <c r="S10" s="240">
        <f t="shared" si="4"/>
        <v>5.3581159293590573E-5</v>
      </c>
      <c r="T10" s="240">
        <f t="shared" si="5"/>
        <v>4.2807009884638252E-6</v>
      </c>
    </row>
    <row r="11" spans="1:20" x14ac:dyDescent="0.45">
      <c r="A11" s="2" t="s">
        <v>488</v>
      </c>
      <c r="B11" s="2">
        <v>11621</v>
      </c>
      <c r="C11" s="341">
        <v>271</v>
      </c>
      <c r="D11" s="123">
        <v>8</v>
      </c>
      <c r="E11" s="123" t="s">
        <v>488</v>
      </c>
      <c r="F11" s="361">
        <v>0.60716936993264925</v>
      </c>
      <c r="G11" s="361">
        <v>1.9434693021797376</v>
      </c>
      <c r="H11" s="361">
        <v>0.87378446295413226</v>
      </c>
      <c r="I11" s="362">
        <v>159015.982471</v>
      </c>
      <c r="J11" s="362">
        <v>216776.56228300001</v>
      </c>
      <c r="K11" s="361">
        <v>8.1577166854753913E-2</v>
      </c>
      <c r="L11" s="361">
        <v>0.12539676044603693</v>
      </c>
      <c r="M11" s="361">
        <v>4.5454265551535436E-2</v>
      </c>
      <c r="N11" s="245">
        <v>1010907.675326</v>
      </c>
      <c r="O11" s="240">
        <f t="shared" si="0"/>
        <v>3.3488664277024177E-4</v>
      </c>
      <c r="P11" s="240">
        <f t="shared" si="1"/>
        <v>1.0719281013898839E-3</v>
      </c>
      <c r="Q11" s="240">
        <f t="shared" si="2"/>
        <v>4.8193924099953692E-4</v>
      </c>
      <c r="R11" s="240">
        <f t="shared" si="3"/>
        <v>4.4994205715164409E-5</v>
      </c>
      <c r="S11" s="240">
        <f t="shared" si="4"/>
        <v>6.9163074093635078E-5</v>
      </c>
      <c r="T11" s="240">
        <f t="shared" si="5"/>
        <v>2.5070478097123491E-5</v>
      </c>
    </row>
    <row r="12" spans="1:20" x14ac:dyDescent="0.45">
      <c r="A12" s="2" t="s">
        <v>422</v>
      </c>
      <c r="B12" s="2">
        <v>10766</v>
      </c>
      <c r="C12" s="341">
        <v>56</v>
      </c>
      <c r="D12" s="171">
        <v>9</v>
      </c>
      <c r="E12" s="171" t="s">
        <v>422</v>
      </c>
      <c r="F12" s="363">
        <v>0.57976841348637942</v>
      </c>
      <c r="G12" s="363">
        <v>6.1378075437253594</v>
      </c>
      <c r="H12" s="363">
        <v>1.7396032595632918</v>
      </c>
      <c r="I12" s="364">
        <v>552438.10256999999</v>
      </c>
      <c r="J12" s="364">
        <v>568751.57101700001</v>
      </c>
      <c r="K12" s="363">
        <v>2.7412488506018368E-2</v>
      </c>
      <c r="L12" s="363">
        <v>0.45009033563207268</v>
      </c>
      <c r="M12" s="363">
        <v>0.1143169389137086</v>
      </c>
      <c r="N12" s="245">
        <v>9345656.3589069992</v>
      </c>
      <c r="O12" s="240">
        <f t="shared" si="0"/>
        <v>2.956247807370554E-3</v>
      </c>
      <c r="P12" s="240">
        <f t="shared" si="1"/>
        <v>3.1296772420022184E-2</v>
      </c>
      <c r="Q12" s="240">
        <f t="shared" si="2"/>
        <v>8.8702630259788508E-3</v>
      </c>
      <c r="R12" s="240">
        <f t="shared" si="3"/>
        <v>1.3977668868362929E-4</v>
      </c>
      <c r="S12" s="240">
        <f t="shared" si="4"/>
        <v>2.2950173498236825E-3</v>
      </c>
      <c r="T12" s="240">
        <f t="shared" si="5"/>
        <v>5.8290378045388995E-4</v>
      </c>
    </row>
    <row r="13" spans="1:20" x14ac:dyDescent="0.45">
      <c r="A13" s="2" t="s">
        <v>466</v>
      </c>
      <c r="B13" s="2">
        <v>11411</v>
      </c>
      <c r="C13" s="341">
        <v>220</v>
      </c>
      <c r="D13" s="123">
        <v>10</v>
      </c>
      <c r="E13" s="123" t="s">
        <v>466</v>
      </c>
      <c r="F13" s="361">
        <v>0.54887464253120721</v>
      </c>
      <c r="G13" s="361">
        <v>2.2133620878534113</v>
      </c>
      <c r="H13" s="361">
        <v>1.4382387455169441</v>
      </c>
      <c r="I13" s="362">
        <v>133793.112008</v>
      </c>
      <c r="J13" s="362">
        <v>214160.649294</v>
      </c>
      <c r="K13" s="361">
        <v>6.0939547474791141E-2</v>
      </c>
      <c r="L13" s="361">
        <v>6.143677322310899E-2</v>
      </c>
      <c r="M13" s="361">
        <v>4.9129025986895031E-2</v>
      </c>
      <c r="N13" s="245">
        <v>1055789.796358</v>
      </c>
      <c r="O13" s="240">
        <f t="shared" si="0"/>
        <v>3.1617469263124702E-4</v>
      </c>
      <c r="P13" s="240">
        <f t="shared" si="1"/>
        <v>1.2749889019857911E-3</v>
      </c>
      <c r="Q13" s="240">
        <f t="shared" si="2"/>
        <v>8.2848551938399188E-4</v>
      </c>
      <c r="R13" s="240">
        <f t="shared" si="3"/>
        <v>3.510372168602029E-5</v>
      </c>
      <c r="S13" s="240">
        <f t="shared" si="4"/>
        <v>3.5390144460841413E-5</v>
      </c>
      <c r="T13" s="240">
        <f t="shared" si="5"/>
        <v>2.8300368585156323E-5</v>
      </c>
    </row>
    <row r="14" spans="1:20" x14ac:dyDescent="0.45">
      <c r="A14" s="2" t="s">
        <v>420</v>
      </c>
      <c r="B14" s="2">
        <v>10720</v>
      </c>
      <c r="C14" s="341">
        <v>53</v>
      </c>
      <c r="D14" s="171">
        <v>11</v>
      </c>
      <c r="E14" s="171" t="s">
        <v>420</v>
      </c>
      <c r="F14" s="363">
        <v>0.54069460221346122</v>
      </c>
      <c r="G14" s="363">
        <v>5.7840505882533648</v>
      </c>
      <c r="H14" s="363">
        <v>1.1085042145700024</v>
      </c>
      <c r="I14" s="364">
        <v>516055.07857000001</v>
      </c>
      <c r="J14" s="364">
        <v>763875.67851400003</v>
      </c>
      <c r="K14" s="363">
        <v>5.0678529633879435E-2</v>
      </c>
      <c r="L14" s="363">
        <v>0.54397176364299071</v>
      </c>
      <c r="M14" s="363">
        <v>7.27377138438072E-2</v>
      </c>
      <c r="N14" s="245">
        <v>3571196.860442</v>
      </c>
      <c r="O14" s="240">
        <f t="shared" si="0"/>
        <v>1.0535188302027781E-3</v>
      </c>
      <c r="P14" s="240">
        <f t="shared" si="1"/>
        <v>1.1269959390429933E-2</v>
      </c>
      <c r="Q14" s="240">
        <f t="shared" si="2"/>
        <v>2.1598700239060082E-3</v>
      </c>
      <c r="R14" s="240">
        <f t="shared" si="3"/>
        <v>9.8744809061739616E-5</v>
      </c>
      <c r="S14" s="240">
        <f t="shared" si="4"/>
        <v>1.0599042301336996E-3</v>
      </c>
      <c r="T14" s="240">
        <f t="shared" si="5"/>
        <v>1.4172612577718899E-4</v>
      </c>
    </row>
    <row r="15" spans="1:20" x14ac:dyDescent="0.45">
      <c r="A15" s="2" t="s">
        <v>458</v>
      </c>
      <c r="B15" s="2">
        <v>11340</v>
      </c>
      <c r="C15" s="341">
        <v>201</v>
      </c>
      <c r="D15" s="123">
        <v>12</v>
      </c>
      <c r="E15" s="123" t="s">
        <v>458</v>
      </c>
      <c r="F15" s="361">
        <v>0.53993190588031903</v>
      </c>
      <c r="G15" s="361">
        <v>1.744637903073111</v>
      </c>
      <c r="H15" s="361">
        <v>0</v>
      </c>
      <c r="I15" s="362">
        <v>300312.68354300002</v>
      </c>
      <c r="J15" s="362">
        <v>268700.48880799999</v>
      </c>
      <c r="K15" s="361">
        <v>1.5893691493417211E-2</v>
      </c>
      <c r="L15" s="361">
        <v>1.1329479273601595</v>
      </c>
      <c r="M15" s="361">
        <v>0</v>
      </c>
      <c r="N15" s="245">
        <v>1039270.803477</v>
      </c>
      <c r="O15" s="240">
        <f t="shared" si="0"/>
        <v>3.0615700148933517E-4</v>
      </c>
      <c r="P15" s="240">
        <f t="shared" si="1"/>
        <v>9.8926013312482524E-4</v>
      </c>
      <c r="Q15" s="240">
        <f t="shared" si="2"/>
        <v>0</v>
      </c>
      <c r="R15" s="240">
        <f t="shared" si="3"/>
        <v>9.0121826053001463E-6</v>
      </c>
      <c r="S15" s="240">
        <f t="shared" si="4"/>
        <v>6.4241423132536328E-4</v>
      </c>
      <c r="T15" s="240">
        <f t="shared" si="5"/>
        <v>0</v>
      </c>
    </row>
    <row r="16" spans="1:20" x14ac:dyDescent="0.45">
      <c r="A16" s="2" t="s">
        <v>470</v>
      </c>
      <c r="B16" s="2">
        <v>11421</v>
      </c>
      <c r="C16" s="341">
        <v>225</v>
      </c>
      <c r="D16" s="171">
        <v>13</v>
      </c>
      <c r="E16" s="171" t="s">
        <v>470</v>
      </c>
      <c r="F16" s="363">
        <v>0.47369335506078014</v>
      </c>
      <c r="G16" s="363">
        <v>2.1546106889600045</v>
      </c>
      <c r="H16" s="363">
        <v>1.0446707678929041</v>
      </c>
      <c r="I16" s="364">
        <v>263425.55257900001</v>
      </c>
      <c r="J16" s="364">
        <v>234372.474877</v>
      </c>
      <c r="K16" s="363">
        <v>5.2225508586507798E-2</v>
      </c>
      <c r="L16" s="363">
        <v>0.15795931787273529</v>
      </c>
      <c r="M16" s="363">
        <v>0.13394519156066645</v>
      </c>
      <c r="N16" s="245">
        <v>1951055.3763540001</v>
      </c>
      <c r="O16" s="240">
        <f t="shared" si="0"/>
        <v>5.0424704968904713E-4</v>
      </c>
      <c r="P16" s="240">
        <f t="shared" si="1"/>
        <v>2.2935852308866842E-3</v>
      </c>
      <c r="Q16" s="240">
        <f t="shared" si="2"/>
        <v>1.1120530760639392E-3</v>
      </c>
      <c r="R16" s="240">
        <f t="shared" si="3"/>
        <v>5.5594106064412783E-5</v>
      </c>
      <c r="S16" s="240">
        <f t="shared" si="4"/>
        <v>1.6814785167928119E-4</v>
      </c>
      <c r="T16" s="240">
        <f t="shared" si="5"/>
        <v>1.4258479022960749E-4</v>
      </c>
    </row>
    <row r="17" spans="1:20" x14ac:dyDescent="0.45">
      <c r="A17" s="2" t="s">
        <v>492</v>
      </c>
      <c r="B17" s="2">
        <v>11665</v>
      </c>
      <c r="C17" s="341">
        <v>280</v>
      </c>
      <c r="D17" s="123">
        <v>14</v>
      </c>
      <c r="E17" s="123" t="s">
        <v>492</v>
      </c>
      <c r="F17" s="361">
        <v>0.43167475600563532</v>
      </c>
      <c r="G17" s="361">
        <v>2.8125641472530454</v>
      </c>
      <c r="H17" s="361">
        <v>0.61926063634075024</v>
      </c>
      <c r="I17" s="362">
        <v>2455</v>
      </c>
      <c r="J17" s="362">
        <v>27783.538128</v>
      </c>
      <c r="K17" s="361">
        <v>7.0799992207352433E-2</v>
      </c>
      <c r="L17" s="361">
        <v>0.46493658416451178</v>
      </c>
      <c r="M17" s="361">
        <v>0.10599064154660756</v>
      </c>
      <c r="N17" s="245">
        <v>459478.08702799998</v>
      </c>
      <c r="O17" s="240">
        <f t="shared" si="0"/>
        <v>1.0821760888638312E-4</v>
      </c>
      <c r="P17" s="240">
        <f t="shared" si="1"/>
        <v>7.0508864051184027E-4</v>
      </c>
      <c r="Q17" s="240">
        <f t="shared" si="2"/>
        <v>1.5524397572458742E-4</v>
      </c>
      <c r="R17" s="240">
        <f t="shared" si="3"/>
        <v>1.7749024605354076E-5</v>
      </c>
      <c r="S17" s="240">
        <f t="shared" si="4"/>
        <v>1.1655609859527958E-4</v>
      </c>
      <c r="T17" s="240">
        <f t="shared" si="5"/>
        <v>2.6571055251509473E-5</v>
      </c>
    </row>
    <row r="18" spans="1:20" x14ac:dyDescent="0.45">
      <c r="A18" s="2" t="s">
        <v>425</v>
      </c>
      <c r="B18" s="2">
        <v>10784</v>
      </c>
      <c r="C18" s="341">
        <v>42</v>
      </c>
      <c r="D18" s="171">
        <v>15</v>
      </c>
      <c r="E18" s="171" t="s">
        <v>425</v>
      </c>
      <c r="F18" s="363">
        <v>0.40751659880371455</v>
      </c>
      <c r="G18" s="363">
        <v>1.9928917941034721</v>
      </c>
      <c r="H18" s="363">
        <v>1.0630127574651929</v>
      </c>
      <c r="I18" s="364">
        <v>1819798.03067</v>
      </c>
      <c r="J18" s="364">
        <v>1737864.427923</v>
      </c>
      <c r="K18" s="363">
        <v>3.5663375675144916E-2</v>
      </c>
      <c r="L18" s="363">
        <v>0.23106684079123802</v>
      </c>
      <c r="M18" s="363">
        <v>8.2514569702699769E-2</v>
      </c>
      <c r="N18" s="245">
        <v>11440941.593674</v>
      </c>
      <c r="O18" s="240">
        <f t="shared" si="0"/>
        <v>2.5438034311300486E-3</v>
      </c>
      <c r="P18" s="240">
        <f t="shared" si="1"/>
        <v>1.244004538365597E-2</v>
      </c>
      <c r="Q18" s="240">
        <f t="shared" si="2"/>
        <v>6.6355468899008778E-3</v>
      </c>
      <c r="R18" s="240">
        <f t="shared" si="3"/>
        <v>2.2261821401736392E-4</v>
      </c>
      <c r="S18" s="240">
        <f t="shared" si="4"/>
        <v>1.4423673149771446E-3</v>
      </c>
      <c r="T18" s="240">
        <f t="shared" si="5"/>
        <v>5.1507311884748188E-4</v>
      </c>
    </row>
    <row r="19" spans="1:20" x14ac:dyDescent="0.45">
      <c r="A19" s="2" t="s">
        <v>483</v>
      </c>
      <c r="B19" s="2">
        <v>11518</v>
      </c>
      <c r="C19" s="341">
        <v>259</v>
      </c>
      <c r="D19" s="123">
        <v>16</v>
      </c>
      <c r="E19" s="123" t="s">
        <v>483</v>
      </c>
      <c r="F19" s="361">
        <v>0.35969593109115516</v>
      </c>
      <c r="G19" s="361">
        <v>2.915318080796522</v>
      </c>
      <c r="H19" s="361">
        <v>0.27449527106969673</v>
      </c>
      <c r="I19" s="362">
        <v>71768.732432999997</v>
      </c>
      <c r="J19" s="362">
        <v>82336.999158999999</v>
      </c>
      <c r="K19" s="361">
        <v>1.4871560063560805E-2</v>
      </c>
      <c r="L19" s="361">
        <v>0</v>
      </c>
      <c r="M19" s="361">
        <v>0</v>
      </c>
      <c r="N19" s="245">
        <v>1659842.949303</v>
      </c>
      <c r="O19" s="240">
        <f t="shared" si="0"/>
        <v>3.2574593164955021E-4</v>
      </c>
      <c r="P19" s="240">
        <f t="shared" si="1"/>
        <v>2.6401549814673271E-3</v>
      </c>
      <c r="Q19" s="240">
        <f t="shared" si="2"/>
        <v>2.4858695937078645E-4</v>
      </c>
      <c r="R19" s="240">
        <f t="shared" si="3"/>
        <v>1.3467903774422151E-5</v>
      </c>
      <c r="S19" s="240">
        <f t="shared" si="4"/>
        <v>0</v>
      </c>
      <c r="T19" s="240">
        <f t="shared" si="5"/>
        <v>0</v>
      </c>
    </row>
    <row r="20" spans="1:20" x14ac:dyDescent="0.45">
      <c r="A20" s="2" t="s">
        <v>446</v>
      </c>
      <c r="B20" s="2">
        <v>11168</v>
      </c>
      <c r="C20" s="341">
        <v>139</v>
      </c>
      <c r="D20" s="171">
        <v>17</v>
      </c>
      <c r="E20" s="171" t="s">
        <v>446</v>
      </c>
      <c r="F20" s="363">
        <v>0.35372408032534047</v>
      </c>
      <c r="G20" s="363">
        <v>2.1079253687811002</v>
      </c>
      <c r="H20" s="363">
        <v>0.14854211042662824</v>
      </c>
      <c r="I20" s="364">
        <v>73879.053658999997</v>
      </c>
      <c r="J20" s="364">
        <v>95088.459654999999</v>
      </c>
      <c r="K20" s="363">
        <v>8.3518920416853201E-2</v>
      </c>
      <c r="L20" s="363">
        <v>0.85254937074068549</v>
      </c>
      <c r="M20" s="363">
        <v>3.6653235835447447E-2</v>
      </c>
      <c r="N20" s="245">
        <v>621171.24186800001</v>
      </c>
      <c r="O20" s="240">
        <f t="shared" si="0"/>
        <v>1.1988157624292284E-4</v>
      </c>
      <c r="P20" s="240">
        <f t="shared" si="1"/>
        <v>7.1440263716142426E-4</v>
      </c>
      <c r="Q20" s="240">
        <f t="shared" si="2"/>
        <v>5.0342804821249223E-5</v>
      </c>
      <c r="R20" s="240">
        <f t="shared" si="3"/>
        <v>2.8305621196246034E-5</v>
      </c>
      <c r="S20" s="240">
        <f t="shared" si="4"/>
        <v>2.8893979255045793E-4</v>
      </c>
      <c r="T20" s="240">
        <f t="shared" si="5"/>
        <v>1.2422246408317933E-5</v>
      </c>
    </row>
    <row r="21" spans="1:20" x14ac:dyDescent="0.45">
      <c r="A21" s="2" t="s">
        <v>428</v>
      </c>
      <c r="B21" s="2">
        <v>10883</v>
      </c>
      <c r="C21" s="341">
        <v>16</v>
      </c>
      <c r="D21" s="123">
        <v>18</v>
      </c>
      <c r="E21" s="123" t="s">
        <v>428</v>
      </c>
      <c r="F21" s="361">
        <v>0.30565222029760203</v>
      </c>
      <c r="G21" s="361">
        <v>1.9622698326706127</v>
      </c>
      <c r="H21" s="361">
        <v>1.1928128468436414</v>
      </c>
      <c r="I21" s="362">
        <v>2168738.4758270001</v>
      </c>
      <c r="J21" s="362">
        <v>2787609.9081990002</v>
      </c>
      <c r="K21" s="361">
        <v>1.3657497132140159E-2</v>
      </c>
      <c r="L21" s="361">
        <v>0.17911939453165732</v>
      </c>
      <c r="M21" s="361">
        <v>8.8622893546553352E-2</v>
      </c>
      <c r="N21" s="245">
        <v>23214739.726227999</v>
      </c>
      <c r="O21" s="240">
        <f t="shared" si="0"/>
        <v>3.8713982652341834E-3</v>
      </c>
      <c r="P21" s="240">
        <f t="shared" si="1"/>
        <v>2.4854156199898478E-2</v>
      </c>
      <c r="Q21" s="240">
        <f t="shared" si="2"/>
        <v>1.510819578383331E-2</v>
      </c>
      <c r="R21" s="240">
        <f t="shared" si="3"/>
        <v>1.729861823131113E-4</v>
      </c>
      <c r="S21" s="240">
        <f t="shared" si="4"/>
        <v>2.2687304956740591E-3</v>
      </c>
      <c r="T21" s="240">
        <f t="shared" si="5"/>
        <v>1.1224996697295449E-3</v>
      </c>
    </row>
    <row r="22" spans="1:20" x14ac:dyDescent="0.45">
      <c r="A22" s="2" t="s">
        <v>467</v>
      </c>
      <c r="B22" s="2">
        <v>11409</v>
      </c>
      <c r="C22" s="341">
        <v>219</v>
      </c>
      <c r="D22" s="171">
        <v>19</v>
      </c>
      <c r="E22" s="171" t="s">
        <v>467</v>
      </c>
      <c r="F22" s="363">
        <v>0.30406547653633031</v>
      </c>
      <c r="G22" s="363">
        <v>6.9605004506152461</v>
      </c>
      <c r="H22" s="363">
        <v>4.0426215099626122</v>
      </c>
      <c r="I22" s="364">
        <v>521373.84563400003</v>
      </c>
      <c r="J22" s="364">
        <v>466142.22356499999</v>
      </c>
      <c r="K22" s="363">
        <v>1.8880562457044149E-2</v>
      </c>
      <c r="L22" s="363">
        <v>1.033185471099145</v>
      </c>
      <c r="M22" s="363">
        <v>0.27116623515575705</v>
      </c>
      <c r="N22" s="245">
        <v>8571143.4047350008</v>
      </c>
      <c r="O22" s="240">
        <f t="shared" si="0"/>
        <v>1.4219435383095284E-3</v>
      </c>
      <c r="P22" s="240">
        <f t="shared" si="1"/>
        <v>3.2550353140700421E-2</v>
      </c>
      <c r="Q22" s="240">
        <f t="shared" si="2"/>
        <v>1.8905071366218117E-2</v>
      </c>
      <c r="R22" s="240">
        <f t="shared" si="3"/>
        <v>8.8293791492753245E-5</v>
      </c>
      <c r="S22" s="240">
        <f t="shared" si="4"/>
        <v>4.8316284414787244E-3</v>
      </c>
      <c r="T22" s="240">
        <f t="shared" si="5"/>
        <v>1.2680922552593065E-3</v>
      </c>
    </row>
    <row r="23" spans="1:20" x14ac:dyDescent="0.45">
      <c r="A23" s="2" t="s">
        <v>457</v>
      </c>
      <c r="B23" s="2">
        <v>11323</v>
      </c>
      <c r="C23" s="341">
        <v>197</v>
      </c>
      <c r="D23" s="123">
        <v>20</v>
      </c>
      <c r="E23" s="123" t="s">
        <v>457</v>
      </c>
      <c r="F23" s="361">
        <v>0.27851640930429733</v>
      </c>
      <c r="G23" s="361">
        <v>6.6785576091409844</v>
      </c>
      <c r="H23" s="361">
        <v>2.140932990394683</v>
      </c>
      <c r="I23" s="362">
        <v>46964.530704999997</v>
      </c>
      <c r="J23" s="362">
        <v>50111.776253999997</v>
      </c>
      <c r="K23" s="361">
        <v>2.7206164732490991E-3</v>
      </c>
      <c r="L23" s="361">
        <v>0.30456889787212332</v>
      </c>
      <c r="M23" s="361">
        <v>0</v>
      </c>
      <c r="N23" s="245">
        <v>467668.203393</v>
      </c>
      <c r="O23" s="240">
        <f t="shared" si="0"/>
        <v>7.1066529630540339E-5</v>
      </c>
      <c r="P23" s="240">
        <f t="shared" si="1"/>
        <v>1.704107536804889E-3</v>
      </c>
      <c r="Q23" s="240">
        <f t="shared" si="2"/>
        <v>5.4628263440181259E-4</v>
      </c>
      <c r="R23" s="240">
        <f t="shared" si="3"/>
        <v>6.9419526013726351E-7</v>
      </c>
      <c r="S23" s="240">
        <f t="shared" si="4"/>
        <v>7.7714109051011312E-5</v>
      </c>
      <c r="T23" s="240">
        <f t="shared" si="5"/>
        <v>0</v>
      </c>
    </row>
    <row r="24" spans="1:20" x14ac:dyDescent="0.45">
      <c r="A24" s="2" t="s">
        <v>478</v>
      </c>
      <c r="B24" s="2">
        <v>11500</v>
      </c>
      <c r="C24" s="341">
        <v>247</v>
      </c>
      <c r="D24" s="171">
        <v>21</v>
      </c>
      <c r="E24" s="171" t="s">
        <v>478</v>
      </c>
      <c r="F24" s="363">
        <v>0.23468206838091443</v>
      </c>
      <c r="G24" s="363">
        <v>2.4815197691274147</v>
      </c>
      <c r="H24" s="363">
        <v>0.44703343586530281</v>
      </c>
      <c r="I24" s="364">
        <v>247176.84586999999</v>
      </c>
      <c r="J24" s="364">
        <v>467286.62759799999</v>
      </c>
      <c r="K24" s="363">
        <v>2.7225695165606405E-2</v>
      </c>
      <c r="L24" s="363">
        <v>0.35110778512320279</v>
      </c>
      <c r="M24" s="363">
        <v>4.0394448773915743E-2</v>
      </c>
      <c r="N24" s="245">
        <v>4939405.6696990002</v>
      </c>
      <c r="O24" s="240">
        <f t="shared" si="0"/>
        <v>6.3245711178429407E-4</v>
      </c>
      <c r="P24" s="240">
        <f t="shared" si="1"/>
        <v>6.6875788032963717E-3</v>
      </c>
      <c r="Q24" s="240">
        <f t="shared" si="2"/>
        <v>1.2047340372826367E-3</v>
      </c>
      <c r="R24" s="240">
        <f t="shared" si="3"/>
        <v>7.3371965099653906E-5</v>
      </c>
      <c r="S24" s="240">
        <f t="shared" si="4"/>
        <v>9.4621893030008976E-4</v>
      </c>
      <c r="T24" s="240">
        <f t="shared" si="5"/>
        <v>1.0886113532203317E-4</v>
      </c>
    </row>
    <row r="25" spans="1:20" x14ac:dyDescent="0.45">
      <c r="A25" s="2" t="s">
        <v>444</v>
      </c>
      <c r="B25" s="2">
        <v>11158</v>
      </c>
      <c r="C25" s="341">
        <v>136</v>
      </c>
      <c r="D25" s="123">
        <v>22</v>
      </c>
      <c r="E25" s="123" t="s">
        <v>444</v>
      </c>
      <c r="F25" s="361">
        <v>0.22413349063719495</v>
      </c>
      <c r="G25" s="361">
        <v>1.2992678945424689</v>
      </c>
      <c r="H25" s="361">
        <v>1.2364874061664388</v>
      </c>
      <c r="I25" s="362">
        <v>995692.68833300006</v>
      </c>
      <c r="J25" s="362">
        <v>1029995.1672</v>
      </c>
      <c r="K25" s="361">
        <v>3.4386262405007313E-2</v>
      </c>
      <c r="L25" s="361">
        <v>0.35674262883918834</v>
      </c>
      <c r="M25" s="361">
        <v>6.2346195065114837E-2</v>
      </c>
      <c r="N25" s="245">
        <v>7500897.6178489998</v>
      </c>
      <c r="O25" s="240">
        <f t="shared" si="0"/>
        <v>9.1726847932875589E-4</v>
      </c>
      <c r="P25" s="240">
        <f t="shared" si="1"/>
        <v>5.3172664311768375E-3</v>
      </c>
      <c r="Q25" s="240">
        <f t="shared" si="2"/>
        <v>5.0603366749834037E-3</v>
      </c>
      <c r="R25" s="240">
        <f t="shared" si="3"/>
        <v>1.4072611164164114E-4</v>
      </c>
      <c r="S25" s="240">
        <f t="shared" si="4"/>
        <v>1.4599726606531573E-3</v>
      </c>
      <c r="T25" s="240">
        <f t="shared" si="5"/>
        <v>2.5515240661594141E-4</v>
      </c>
    </row>
    <row r="26" spans="1:20" x14ac:dyDescent="0.45">
      <c r="A26" s="2" t="s">
        <v>437</v>
      </c>
      <c r="B26" s="2">
        <v>11049</v>
      </c>
      <c r="C26" s="341">
        <v>115</v>
      </c>
      <c r="D26" s="171">
        <v>23</v>
      </c>
      <c r="E26" s="171" t="s">
        <v>437</v>
      </c>
      <c r="F26" s="363">
        <v>0.22189564228127226</v>
      </c>
      <c r="G26" s="363">
        <v>2.0231002850832982</v>
      </c>
      <c r="H26" s="363">
        <v>1.4673864270442498</v>
      </c>
      <c r="I26" s="364">
        <v>3725164.1873809998</v>
      </c>
      <c r="J26" s="364">
        <v>3843143.9398449999</v>
      </c>
      <c r="K26" s="363">
        <v>1.3455063343223553E-2</v>
      </c>
      <c r="L26" s="363">
        <v>0.26088540511406427</v>
      </c>
      <c r="M26" s="363">
        <v>0.15477926093987537</v>
      </c>
      <c r="N26" s="245">
        <v>27828755.629448999</v>
      </c>
      <c r="O26" s="240">
        <f t="shared" si="0"/>
        <v>3.36913984473553E-3</v>
      </c>
      <c r="P26" s="240">
        <f t="shared" si="1"/>
        <v>3.0717627936694372E-2</v>
      </c>
      <c r="Q26" s="240">
        <f t="shared" si="2"/>
        <v>2.227997822828872E-2</v>
      </c>
      <c r="R26" s="240">
        <f t="shared" si="3"/>
        <v>2.0429418783101939E-4</v>
      </c>
      <c r="S26" s="240">
        <f t="shared" si="4"/>
        <v>3.9611386877332448E-3</v>
      </c>
      <c r="T26" s="240">
        <f t="shared" si="5"/>
        <v>2.3500820917890714E-3</v>
      </c>
    </row>
    <row r="27" spans="1:20" x14ac:dyDescent="0.45">
      <c r="A27" s="2" t="s">
        <v>419</v>
      </c>
      <c r="B27" s="2">
        <v>10639</v>
      </c>
      <c r="C27" s="341">
        <v>11</v>
      </c>
      <c r="D27" s="123">
        <v>24</v>
      </c>
      <c r="E27" s="123" t="s">
        <v>419</v>
      </c>
      <c r="F27" s="361">
        <v>0.19227272079350133</v>
      </c>
      <c r="G27" s="361">
        <v>1.3073634890205712</v>
      </c>
      <c r="H27" s="361">
        <v>1.1999517226176346</v>
      </c>
      <c r="I27" s="362">
        <v>3588460.3329190002</v>
      </c>
      <c r="J27" s="362">
        <v>3961757.9578519999</v>
      </c>
      <c r="K27" s="361">
        <v>7.0206154553020414E-2</v>
      </c>
      <c r="L27" s="361">
        <v>0.1059932322206406</v>
      </c>
      <c r="M27" s="361">
        <v>9.6767970074614781E-2</v>
      </c>
      <c r="N27" s="245">
        <v>22298498.902736001</v>
      </c>
      <c r="O27" s="240">
        <f t="shared" si="0"/>
        <v>2.339213045453991E-3</v>
      </c>
      <c r="P27" s="240">
        <f t="shared" si="1"/>
        <v>1.5905541441584108E-2</v>
      </c>
      <c r="Q27" s="240">
        <f t="shared" si="2"/>
        <v>1.4598756973313878E-2</v>
      </c>
      <c r="R27" s="240">
        <f t="shared" si="3"/>
        <v>8.5413651985484995E-4</v>
      </c>
      <c r="S27" s="240">
        <f t="shared" si="4"/>
        <v>1.2895264108039658E-3</v>
      </c>
      <c r="T27" s="240">
        <f t="shared" si="5"/>
        <v>1.1772907620304042E-3</v>
      </c>
    </row>
    <row r="28" spans="1:20" x14ac:dyDescent="0.45">
      <c r="A28" s="2" t="s">
        <v>465</v>
      </c>
      <c r="B28" s="2">
        <v>11394</v>
      </c>
      <c r="C28" s="341">
        <v>217</v>
      </c>
      <c r="D28" s="171">
        <v>25</v>
      </c>
      <c r="E28" s="171" t="s">
        <v>465</v>
      </c>
      <c r="F28" s="363">
        <v>0.18439945598963417</v>
      </c>
      <c r="G28" s="363">
        <v>1.2027310128213291</v>
      </c>
      <c r="H28" s="363">
        <v>1.1026921362810473</v>
      </c>
      <c r="I28" s="364">
        <v>444078.53387699998</v>
      </c>
      <c r="J28" s="364">
        <v>372044.16006899998</v>
      </c>
      <c r="K28" s="363">
        <v>3.5414661404856065E-2</v>
      </c>
      <c r="L28" s="363">
        <v>0.1617959397861318</v>
      </c>
      <c r="M28" s="363">
        <v>7.0247302730055625E-2</v>
      </c>
      <c r="N28" s="245">
        <v>4612750.2290019998</v>
      </c>
      <c r="O28" s="240">
        <f t="shared" si="0"/>
        <v>4.6408341884455535E-4</v>
      </c>
      <c r="P28" s="240">
        <f t="shared" si="1"/>
        <v>3.0269477606911918E-3</v>
      </c>
      <c r="Q28" s="240">
        <f t="shared" si="2"/>
        <v>2.7751770404739252E-3</v>
      </c>
      <c r="R28" s="240">
        <f t="shared" si="3"/>
        <v>8.9129097771914378E-5</v>
      </c>
      <c r="S28" s="240">
        <f t="shared" si="4"/>
        <v>4.0719649897089062E-4</v>
      </c>
      <c r="T28" s="240">
        <f t="shared" si="5"/>
        <v>1.7679340885585524E-4</v>
      </c>
    </row>
    <row r="29" spans="1:20" x14ac:dyDescent="0.45">
      <c r="A29" s="2" t="s">
        <v>448</v>
      </c>
      <c r="B29" s="2">
        <v>11217</v>
      </c>
      <c r="C29" s="341">
        <v>154</v>
      </c>
      <c r="D29" s="123">
        <v>26</v>
      </c>
      <c r="E29" s="123" t="s">
        <v>448</v>
      </c>
      <c r="F29" s="361">
        <v>0.18347421721675036</v>
      </c>
      <c r="G29" s="361">
        <v>3.0000573467375533</v>
      </c>
      <c r="H29" s="361">
        <v>2.3634600501943774</v>
      </c>
      <c r="I29" s="362">
        <v>639742.26666199998</v>
      </c>
      <c r="J29" s="362">
        <v>702044.90013800003</v>
      </c>
      <c r="K29" s="361">
        <v>3.6435463063539419E-3</v>
      </c>
      <c r="L29" s="361">
        <v>0.40739841340095073</v>
      </c>
      <c r="M29" s="361">
        <v>0.26559570104635805</v>
      </c>
      <c r="N29" s="245">
        <v>8073646.5677429996</v>
      </c>
      <c r="O29" s="240">
        <f t="shared" si="0"/>
        <v>8.0820448206331654E-4</v>
      </c>
      <c r="P29" s="240">
        <f t="shared" si="1"/>
        <v>1.3215261691051985E-2</v>
      </c>
      <c r="Q29" s="240">
        <f t="shared" si="2"/>
        <v>1.0411048673329879E-2</v>
      </c>
      <c r="R29" s="240">
        <f t="shared" si="3"/>
        <v>1.6049832505466916E-5</v>
      </c>
      <c r="S29" s="240">
        <f t="shared" si="4"/>
        <v>1.7945912438866217E-3</v>
      </c>
      <c r="T29" s="240">
        <f t="shared" si="5"/>
        <v>1.1699498668460223E-3</v>
      </c>
    </row>
    <row r="30" spans="1:20" x14ac:dyDescent="0.45">
      <c r="A30" s="2" t="s">
        <v>487</v>
      </c>
      <c r="B30" s="2">
        <v>11588</v>
      </c>
      <c r="C30" s="341">
        <v>253</v>
      </c>
      <c r="D30" s="171">
        <v>27</v>
      </c>
      <c r="E30" s="171" t="s">
        <v>487</v>
      </c>
      <c r="F30" s="363">
        <v>0.17073930816539379</v>
      </c>
      <c r="G30" s="363">
        <v>4.5421917642925331</v>
      </c>
      <c r="H30" s="363">
        <v>0</v>
      </c>
      <c r="I30" s="364">
        <v>292550.21601899998</v>
      </c>
      <c r="J30" s="364">
        <v>308255.29189699999</v>
      </c>
      <c r="K30" s="363">
        <v>1.8318261094875915E-2</v>
      </c>
      <c r="L30" s="363">
        <v>0.60306760733463316</v>
      </c>
      <c r="M30" s="363">
        <v>0</v>
      </c>
      <c r="N30" s="245">
        <v>6472923.4021460004</v>
      </c>
      <c r="O30" s="240">
        <f t="shared" si="0"/>
        <v>6.0299048952554464E-4</v>
      </c>
      <c r="P30" s="240">
        <f t="shared" si="1"/>
        <v>1.6041405256348486E-2</v>
      </c>
      <c r="Q30" s="240">
        <f t="shared" si="2"/>
        <v>0</v>
      </c>
      <c r="R30" s="240">
        <f t="shared" si="3"/>
        <v>6.4693580778458175E-5</v>
      </c>
      <c r="S30" s="240">
        <f t="shared" si="4"/>
        <v>2.1298202251789048E-3</v>
      </c>
      <c r="T30" s="240">
        <f t="shared" si="5"/>
        <v>0</v>
      </c>
    </row>
    <row r="31" spans="1:20" x14ac:dyDescent="0.45">
      <c r="A31" s="2" t="s">
        <v>491</v>
      </c>
      <c r="B31" s="2">
        <v>11660</v>
      </c>
      <c r="C31" s="341">
        <v>279</v>
      </c>
      <c r="D31" s="123">
        <v>28</v>
      </c>
      <c r="E31" s="123" t="s">
        <v>491</v>
      </c>
      <c r="F31" s="361">
        <v>0.16061687098964592</v>
      </c>
      <c r="G31" s="361">
        <v>3.1054012463487446</v>
      </c>
      <c r="H31" s="361">
        <v>0</v>
      </c>
      <c r="I31" s="362">
        <v>82289.221749999997</v>
      </c>
      <c r="J31" s="362">
        <v>96472.329375000001</v>
      </c>
      <c r="K31" s="361">
        <v>1.8669907139185631E-2</v>
      </c>
      <c r="L31" s="361">
        <v>2.3014429748821705E-2</v>
      </c>
      <c r="M31" s="361">
        <v>0</v>
      </c>
      <c r="N31" s="245">
        <v>1317848.3359419999</v>
      </c>
      <c r="O31" s="240">
        <f t="shared" si="0"/>
        <v>1.1548699230228152E-4</v>
      </c>
      <c r="P31" s="240">
        <f t="shared" si="1"/>
        <v>2.2328504323539714E-3</v>
      </c>
      <c r="Q31" s="240">
        <f t="shared" si="2"/>
        <v>0</v>
      </c>
      <c r="R31" s="240">
        <f t="shared" si="3"/>
        <v>1.3424065658746619E-5</v>
      </c>
      <c r="S31" s="240">
        <f t="shared" si="4"/>
        <v>1.6547871060287989E-5</v>
      </c>
      <c r="T31" s="240">
        <f t="shared" si="5"/>
        <v>0</v>
      </c>
    </row>
    <row r="32" spans="1:20" x14ac:dyDescent="0.45">
      <c r="A32" s="2" t="s">
        <v>453</v>
      </c>
      <c r="B32" s="2">
        <v>11310</v>
      </c>
      <c r="C32" s="341">
        <v>183</v>
      </c>
      <c r="D32" s="171">
        <v>29</v>
      </c>
      <c r="E32" s="171" t="s">
        <v>453</v>
      </c>
      <c r="F32" s="363">
        <v>0.15668421876872105</v>
      </c>
      <c r="G32" s="363">
        <v>1.0797605173095794</v>
      </c>
      <c r="H32" s="363">
        <v>0.68824846506606807</v>
      </c>
      <c r="I32" s="364">
        <v>8360358.135268</v>
      </c>
      <c r="J32" s="364">
        <v>9491538.4502009992</v>
      </c>
      <c r="K32" s="363">
        <v>1.2715818389885079E-2</v>
      </c>
      <c r="L32" s="363">
        <v>7.2329193385207949E-2</v>
      </c>
      <c r="M32" s="363">
        <v>6.0706573325666022E-2</v>
      </c>
      <c r="N32" s="245">
        <v>60422334.923831999</v>
      </c>
      <c r="O32" s="240">
        <f t="shared" si="0"/>
        <v>5.1653438559126378E-3</v>
      </c>
      <c r="P32" s="240">
        <f t="shared" si="1"/>
        <v>3.5596018525482116E-2</v>
      </c>
      <c r="Q32" s="240">
        <f t="shared" si="2"/>
        <v>2.2689202577688142E-2</v>
      </c>
      <c r="R32" s="240">
        <f t="shared" si="3"/>
        <v>4.1919712724894966E-4</v>
      </c>
      <c r="S32" s="240">
        <f t="shared" si="4"/>
        <v>2.384446612373089E-3</v>
      </c>
      <c r="T32" s="240">
        <f t="shared" si="5"/>
        <v>2.0012885024757658E-3</v>
      </c>
    </row>
    <row r="33" spans="1:20" x14ac:dyDescent="0.45">
      <c r="A33" s="2" t="s">
        <v>486</v>
      </c>
      <c r="B33" s="2">
        <v>11569</v>
      </c>
      <c r="C33" s="341">
        <v>263</v>
      </c>
      <c r="D33" s="123">
        <v>30</v>
      </c>
      <c r="E33" s="123" t="s">
        <v>486</v>
      </c>
      <c r="F33" s="361">
        <v>0.15237395121518646</v>
      </c>
      <c r="G33" s="361">
        <v>2.2418708296812198</v>
      </c>
      <c r="H33" s="361">
        <v>0</v>
      </c>
      <c r="I33" s="362">
        <v>589961.75003800006</v>
      </c>
      <c r="J33" s="362">
        <v>589944.04980899999</v>
      </c>
      <c r="K33" s="361">
        <v>1.8248500183756958E-2</v>
      </c>
      <c r="L33" s="361">
        <v>0</v>
      </c>
      <c r="M33" s="361">
        <v>0</v>
      </c>
      <c r="N33" s="245">
        <v>4541795.7047870001</v>
      </c>
      <c r="O33" s="240">
        <f t="shared" si="0"/>
        <v>3.7758505985270737E-4</v>
      </c>
      <c r="P33" s="240">
        <f t="shared" si="1"/>
        <v>5.5553913556509217E-3</v>
      </c>
      <c r="Q33" s="240">
        <f t="shared" si="2"/>
        <v>0</v>
      </c>
      <c r="R33" s="240">
        <f t="shared" si="3"/>
        <v>4.5220071929323829E-5</v>
      </c>
      <c r="S33" s="240">
        <f t="shared" si="4"/>
        <v>0</v>
      </c>
      <c r="T33" s="240">
        <f t="shared" si="5"/>
        <v>0</v>
      </c>
    </row>
    <row r="34" spans="1:20" x14ac:dyDescent="0.45">
      <c r="A34" s="2" t="s">
        <v>434</v>
      </c>
      <c r="B34" s="2">
        <v>10923</v>
      </c>
      <c r="C34" s="341">
        <v>108</v>
      </c>
      <c r="D34" s="171">
        <v>31</v>
      </c>
      <c r="E34" s="171" t="s">
        <v>434</v>
      </c>
      <c r="F34" s="363">
        <v>0.15065838554272065</v>
      </c>
      <c r="G34" s="363">
        <v>1.5363623868910894</v>
      </c>
      <c r="H34" s="363">
        <v>0.78908315419463038</v>
      </c>
      <c r="I34" s="364">
        <v>93135.596900000004</v>
      </c>
      <c r="J34" s="364">
        <v>106153.138897</v>
      </c>
      <c r="K34" s="363">
        <v>3.4980833962298531E-3</v>
      </c>
      <c r="L34" s="363">
        <v>8.8184074110671251E-2</v>
      </c>
      <c r="M34" s="363">
        <v>6.0180931737478689E-2</v>
      </c>
      <c r="N34" s="245">
        <v>1465040.532386</v>
      </c>
      <c r="O34" s="240">
        <f t="shared" si="0"/>
        <v>1.2042576857774107E-4</v>
      </c>
      <c r="P34" s="240">
        <f t="shared" si="1"/>
        <v>1.2280605595818539E-3</v>
      </c>
      <c r="Q34" s="240">
        <f t="shared" si="2"/>
        <v>6.3073784425156344E-4</v>
      </c>
      <c r="R34" s="240">
        <f t="shared" si="3"/>
        <v>2.7961230304075085E-6</v>
      </c>
      <c r="S34" s="240">
        <f t="shared" si="4"/>
        <v>7.0488176697491308E-5</v>
      </c>
      <c r="T34" s="240">
        <f t="shared" si="5"/>
        <v>4.8104424669779762E-5</v>
      </c>
    </row>
    <row r="35" spans="1:20" x14ac:dyDescent="0.45">
      <c r="A35" s="2" t="s">
        <v>455</v>
      </c>
      <c r="B35" s="2">
        <v>11338</v>
      </c>
      <c r="C35" s="341">
        <v>195</v>
      </c>
      <c r="D35" s="123">
        <v>32</v>
      </c>
      <c r="E35" s="123" t="s">
        <v>455</v>
      </c>
      <c r="F35" s="361">
        <v>0.13957083286688157</v>
      </c>
      <c r="G35" s="361">
        <v>1.2976638034403705</v>
      </c>
      <c r="H35" s="361">
        <v>0.61926385961680275</v>
      </c>
      <c r="I35" s="362">
        <v>3888189.8164209998</v>
      </c>
      <c r="J35" s="362">
        <v>3848523.8476209999</v>
      </c>
      <c r="K35" s="361">
        <v>1.0206532833100534E-2</v>
      </c>
      <c r="L35" s="361">
        <v>7.1290131802963841E-2</v>
      </c>
      <c r="M35" s="361">
        <v>3.682277803205114E-2</v>
      </c>
      <c r="N35" s="245">
        <v>30038895.393263999</v>
      </c>
      <c r="O35" s="240">
        <f t="shared" si="0"/>
        <v>2.2874684139043248E-3</v>
      </c>
      <c r="P35" s="240">
        <f t="shared" si="1"/>
        <v>2.1267802887354942E-2</v>
      </c>
      <c r="Q35" s="240">
        <f t="shared" si="2"/>
        <v>1.014930189674355E-2</v>
      </c>
      <c r="R35" s="240">
        <f t="shared" si="3"/>
        <v>1.6727794046670675E-4</v>
      </c>
      <c r="S35" s="240">
        <f t="shared" si="4"/>
        <v>1.1683954403130267E-3</v>
      </c>
      <c r="T35" s="240">
        <f t="shared" si="5"/>
        <v>6.0349959895176629E-4</v>
      </c>
    </row>
    <row r="36" spans="1:20" x14ac:dyDescent="0.45">
      <c r="A36" s="2" t="s">
        <v>473</v>
      </c>
      <c r="B36" s="2">
        <v>11416</v>
      </c>
      <c r="C36" s="341">
        <v>231</v>
      </c>
      <c r="D36" s="171">
        <v>33</v>
      </c>
      <c r="E36" s="171" t="s">
        <v>473</v>
      </c>
      <c r="F36" s="363">
        <v>0.13573378427797544</v>
      </c>
      <c r="G36" s="363">
        <v>4.407417061329399</v>
      </c>
      <c r="H36" s="363">
        <v>0.17508615150289156</v>
      </c>
      <c r="I36" s="364">
        <v>3223267.1069459999</v>
      </c>
      <c r="J36" s="364">
        <v>3475775.7948449999</v>
      </c>
      <c r="K36" s="363">
        <v>6.947119438861408E-3</v>
      </c>
      <c r="L36" s="363">
        <v>0.55980251748069332</v>
      </c>
      <c r="M36" s="363">
        <v>0</v>
      </c>
      <c r="N36" s="245">
        <v>40633048.522862002</v>
      </c>
      <c r="O36" s="240">
        <f t="shared" ref="O36:O67" si="6">$N36/$N$84*F36</f>
        <v>3.0091500317298912E-3</v>
      </c>
      <c r="P36" s="240">
        <f t="shared" ref="P36:P67" si="7">$N36/$N$84*G36</f>
        <v>9.7710229332331741E-2</v>
      </c>
      <c r="Q36" s="240">
        <f t="shared" ref="Q36:Q67" si="8">$N36/$N$84*H36</f>
        <v>3.8815723082722639E-3</v>
      </c>
      <c r="R36" s="240">
        <f t="shared" ref="R36:R67" si="9">$N36/$N$84*K36</f>
        <v>1.5401415934200284E-4</v>
      </c>
      <c r="S36" s="240">
        <f t="shared" ref="S36:S67" si="10">$N36/$N$84*L36</f>
        <v>1.2410541503725229E-2</v>
      </c>
      <c r="T36" s="240">
        <f t="shared" ref="T36:T67" si="11">$N36/$N$84*M36</f>
        <v>0</v>
      </c>
    </row>
    <row r="37" spans="1:20" x14ac:dyDescent="0.45">
      <c r="A37" s="2" t="s">
        <v>423</v>
      </c>
      <c r="B37" s="2">
        <v>10765</v>
      </c>
      <c r="C37" s="341">
        <v>5</v>
      </c>
      <c r="D37" s="123">
        <v>34</v>
      </c>
      <c r="E37" s="123" t="s">
        <v>423</v>
      </c>
      <c r="F37" s="361">
        <v>0.12989704075464212</v>
      </c>
      <c r="G37" s="361">
        <v>1.0593085390874299</v>
      </c>
      <c r="H37" s="361">
        <v>1.0233089109936602</v>
      </c>
      <c r="I37" s="362">
        <v>14179730.839958001</v>
      </c>
      <c r="J37" s="362">
        <v>15203679.463695999</v>
      </c>
      <c r="K37" s="361">
        <v>1.9809372662708331E-2</v>
      </c>
      <c r="L37" s="361">
        <v>8.6069668171416383E-2</v>
      </c>
      <c r="M37" s="361">
        <v>9.4644646586778916E-2</v>
      </c>
      <c r="N37" s="245">
        <v>96540055.839932993</v>
      </c>
      <c r="O37" s="240">
        <f t="shared" si="6"/>
        <v>6.8420033156044481E-3</v>
      </c>
      <c r="P37" s="240">
        <f t="shared" si="7"/>
        <v>5.5796440739357543E-2</v>
      </c>
      <c r="Q37" s="240">
        <f t="shared" si="8"/>
        <v>5.3900249930489579E-2</v>
      </c>
      <c r="R37" s="240">
        <f t="shared" si="9"/>
        <v>1.0434094006367954E-3</v>
      </c>
      <c r="S37" s="240">
        <f t="shared" si="10"/>
        <v>4.5335055485531571E-3</v>
      </c>
      <c r="T37" s="240">
        <f t="shared" si="11"/>
        <v>4.985171193962021E-3</v>
      </c>
    </row>
    <row r="38" spans="1:20" x14ac:dyDescent="0.45">
      <c r="A38" s="2" t="s">
        <v>459</v>
      </c>
      <c r="B38" s="2">
        <v>11367</v>
      </c>
      <c r="C38" s="341">
        <v>207</v>
      </c>
      <c r="D38" s="171">
        <v>35</v>
      </c>
      <c r="E38" s="171" t="s">
        <v>459</v>
      </c>
      <c r="F38" s="363">
        <v>0.12908299130481121</v>
      </c>
      <c r="G38" s="363">
        <v>1.6421705350871689</v>
      </c>
      <c r="H38" s="363">
        <v>0.34823043385172614</v>
      </c>
      <c r="I38" s="364">
        <v>295969.01423099998</v>
      </c>
      <c r="J38" s="364">
        <v>263290.95873000001</v>
      </c>
      <c r="K38" s="363">
        <v>1.2934257058217038E-2</v>
      </c>
      <c r="L38" s="363">
        <v>0</v>
      </c>
      <c r="M38" s="363">
        <v>0</v>
      </c>
      <c r="N38" s="245">
        <v>5036000</v>
      </c>
      <c r="O38" s="240">
        <f t="shared" si="6"/>
        <v>3.5467552454996433E-4</v>
      </c>
      <c r="P38" s="240">
        <f t="shared" si="7"/>
        <v>4.5121180571125212E-3</v>
      </c>
      <c r="Q38" s="240">
        <f t="shared" si="8"/>
        <v>9.5681708753536741E-4</v>
      </c>
      <c r="R38" s="240">
        <f t="shared" si="9"/>
        <v>3.5538875884542823E-5</v>
      </c>
      <c r="S38" s="240">
        <f t="shared" si="10"/>
        <v>0</v>
      </c>
      <c r="T38" s="240">
        <f t="shared" si="11"/>
        <v>0</v>
      </c>
    </row>
    <row r="39" spans="1:20" x14ac:dyDescent="0.45">
      <c r="A39" s="2" t="s">
        <v>468</v>
      </c>
      <c r="B39" s="2">
        <v>11420</v>
      </c>
      <c r="C39" s="341">
        <v>223</v>
      </c>
      <c r="D39" s="123">
        <v>36</v>
      </c>
      <c r="E39" s="123" t="s">
        <v>468</v>
      </c>
      <c r="F39" s="361">
        <v>0.1193576926596842</v>
      </c>
      <c r="G39" s="361">
        <v>1.0247969900782987</v>
      </c>
      <c r="H39" s="361">
        <v>1.8014497595839567</v>
      </c>
      <c r="I39" s="362">
        <v>12187.432706</v>
      </c>
      <c r="J39" s="362">
        <v>13108.757591</v>
      </c>
      <c r="K39" s="361">
        <v>2.8609558011608544E-2</v>
      </c>
      <c r="L39" s="361">
        <v>0.53220360082784801</v>
      </c>
      <c r="M39" s="361">
        <v>3.9587320853368191E-2</v>
      </c>
      <c r="N39" s="245">
        <v>93499.805959999998</v>
      </c>
      <c r="O39" s="240">
        <f t="shared" si="6"/>
        <v>6.0888826158388951E-6</v>
      </c>
      <c r="P39" s="240">
        <f t="shared" si="7"/>
        <v>5.2278729913479942E-5</v>
      </c>
      <c r="Q39" s="240">
        <f t="shared" si="8"/>
        <v>9.189869442024561E-5</v>
      </c>
      <c r="R39" s="240">
        <f t="shared" si="9"/>
        <v>1.4594806295426803E-6</v>
      </c>
      <c r="S39" s="240">
        <f t="shared" si="10"/>
        <v>2.7149697526467918E-5</v>
      </c>
      <c r="T39" s="240">
        <f t="shared" si="11"/>
        <v>2.0194973979513578E-6</v>
      </c>
    </row>
    <row r="40" spans="1:20" x14ac:dyDescent="0.45">
      <c r="A40" s="2" t="s">
        <v>489</v>
      </c>
      <c r="B40" s="2">
        <v>11626</v>
      </c>
      <c r="C40" s="341">
        <v>272</v>
      </c>
      <c r="D40" s="171">
        <v>37</v>
      </c>
      <c r="E40" s="171" t="s">
        <v>489</v>
      </c>
      <c r="F40" s="363">
        <v>0.10809685401968634</v>
      </c>
      <c r="G40" s="363">
        <v>1.2961979438829518</v>
      </c>
      <c r="H40" s="363">
        <v>8.9946230816373346E-2</v>
      </c>
      <c r="I40" s="364">
        <v>250201.33421900001</v>
      </c>
      <c r="J40" s="364">
        <v>220243.10300100001</v>
      </c>
      <c r="K40" s="363">
        <v>4.627135532568479E-3</v>
      </c>
      <c r="L40" s="363">
        <v>0.11118810072142486</v>
      </c>
      <c r="M40" s="363">
        <v>0</v>
      </c>
      <c r="N40" s="245">
        <v>3712285.9103160002</v>
      </c>
      <c r="O40" s="240">
        <f t="shared" si="6"/>
        <v>2.1894294175823852E-4</v>
      </c>
      <c r="P40" s="240">
        <f t="shared" si="7"/>
        <v>2.625362167182311E-3</v>
      </c>
      <c r="Q40" s="240">
        <f t="shared" si="8"/>
        <v>1.8218006947191866E-4</v>
      </c>
      <c r="R40" s="240">
        <f t="shared" si="9"/>
        <v>9.3719532784008401E-6</v>
      </c>
      <c r="S40" s="240">
        <f t="shared" si="10"/>
        <v>2.2520405502297631E-4</v>
      </c>
      <c r="T40" s="240">
        <f t="shared" si="11"/>
        <v>0</v>
      </c>
    </row>
    <row r="41" spans="1:20" x14ac:dyDescent="0.45">
      <c r="A41" s="2" t="s">
        <v>482</v>
      </c>
      <c r="B41" s="2">
        <v>11521</v>
      </c>
      <c r="C41" s="341">
        <v>255</v>
      </c>
      <c r="D41" s="123">
        <v>38</v>
      </c>
      <c r="E41" s="123" t="s">
        <v>482</v>
      </c>
      <c r="F41" s="361">
        <v>0.10037063498172366</v>
      </c>
      <c r="G41" s="361">
        <v>0.94320595528182438</v>
      </c>
      <c r="H41" s="361">
        <v>0.96266600428428395</v>
      </c>
      <c r="I41" s="362">
        <v>421884.17475300003</v>
      </c>
      <c r="J41" s="362">
        <v>349952.10070000001</v>
      </c>
      <c r="K41" s="361">
        <v>1.4935075886681208E-2</v>
      </c>
      <c r="L41" s="361">
        <v>0.11447410602043609</v>
      </c>
      <c r="M41" s="361">
        <v>0.10558322489322489</v>
      </c>
      <c r="N41" s="245">
        <v>2947631.4762980002</v>
      </c>
      <c r="O41" s="240">
        <f t="shared" si="6"/>
        <v>1.6141962515302973E-4</v>
      </c>
      <c r="P41" s="240">
        <f t="shared" si="7"/>
        <v>1.5168973651648288E-3</v>
      </c>
      <c r="Q41" s="240">
        <f t="shared" si="8"/>
        <v>1.5481937081241873E-3</v>
      </c>
      <c r="R41" s="240">
        <f t="shared" si="9"/>
        <v>2.4019120250650158E-5</v>
      </c>
      <c r="S41" s="240">
        <f t="shared" si="10"/>
        <v>1.8410132890871596E-4</v>
      </c>
      <c r="T41" s="240">
        <f t="shared" si="11"/>
        <v>1.6980269764972365E-4</v>
      </c>
    </row>
    <row r="42" spans="1:20" x14ac:dyDescent="0.45">
      <c r="A42" s="2" t="s">
        <v>464</v>
      </c>
      <c r="B42" s="2">
        <v>11391</v>
      </c>
      <c r="C42" s="341">
        <v>215</v>
      </c>
      <c r="D42" s="171">
        <v>39</v>
      </c>
      <c r="E42" s="171" t="s">
        <v>464</v>
      </c>
      <c r="F42" s="363">
        <v>9.450577490791226E-2</v>
      </c>
      <c r="G42" s="363">
        <v>1.3306269115808838</v>
      </c>
      <c r="H42" s="363">
        <v>0.67671399062912885</v>
      </c>
      <c r="I42" s="364">
        <v>14080.905579</v>
      </c>
      <c r="J42" s="364">
        <v>16248.321882</v>
      </c>
      <c r="K42" s="363">
        <v>7.9179906393410954E-3</v>
      </c>
      <c r="L42" s="363">
        <v>0.12551735978093068</v>
      </c>
      <c r="M42" s="363">
        <v>3.7121942430518542E-2</v>
      </c>
      <c r="N42" s="245">
        <v>269193.89985799999</v>
      </c>
      <c r="O42" s="240">
        <f t="shared" si="6"/>
        <v>1.3880337912482969E-5</v>
      </c>
      <c r="P42" s="240">
        <f t="shared" si="7"/>
        <v>1.9543304296677373E-4</v>
      </c>
      <c r="Q42" s="240">
        <f t="shared" si="8"/>
        <v>9.9390951179330892E-5</v>
      </c>
      <c r="R42" s="240">
        <f t="shared" si="9"/>
        <v>1.1629383047652254E-6</v>
      </c>
      <c r="S42" s="240">
        <f t="shared" si="10"/>
        <v>1.8435099541162048E-5</v>
      </c>
      <c r="T42" s="240">
        <f t="shared" si="11"/>
        <v>5.4522076074760319E-6</v>
      </c>
    </row>
    <row r="43" spans="1:20" x14ac:dyDescent="0.45">
      <c r="A43" s="2" t="s">
        <v>421</v>
      </c>
      <c r="B43" s="2">
        <v>10748</v>
      </c>
      <c r="C43" s="341">
        <v>6</v>
      </c>
      <c r="D43" s="123">
        <v>40</v>
      </c>
      <c r="E43" s="123" t="s">
        <v>421</v>
      </c>
      <c r="F43" s="361">
        <v>9.1817530015578838E-2</v>
      </c>
      <c r="G43" s="361">
        <v>2.1668762514889441</v>
      </c>
      <c r="H43" s="361">
        <v>1.35967752119839</v>
      </c>
      <c r="I43" s="362">
        <v>371373.14852300001</v>
      </c>
      <c r="J43" s="362">
        <v>368880.16513699997</v>
      </c>
      <c r="K43" s="361">
        <v>3.190834427197425E-3</v>
      </c>
      <c r="L43" s="361">
        <v>0.13195321144341415</v>
      </c>
      <c r="M43" s="361">
        <v>0.23497564801152238</v>
      </c>
      <c r="N43" s="245">
        <v>3667438.072309</v>
      </c>
      <c r="O43" s="240">
        <f t="shared" si="6"/>
        <v>1.8372356844565473E-4</v>
      </c>
      <c r="P43" s="240">
        <f t="shared" si="7"/>
        <v>4.3358412847322881E-3</v>
      </c>
      <c r="Q43" s="240">
        <f t="shared" si="8"/>
        <v>2.7206657169663107E-3</v>
      </c>
      <c r="R43" s="240">
        <f t="shared" si="9"/>
        <v>6.3847446907414157E-6</v>
      </c>
      <c r="S43" s="240">
        <f t="shared" si="10"/>
        <v>2.6403362048766407E-4</v>
      </c>
      <c r="T43" s="240">
        <f t="shared" si="11"/>
        <v>4.7017780311866565E-4</v>
      </c>
    </row>
    <row r="44" spans="1:20" x14ac:dyDescent="0.45">
      <c r="A44" s="2" t="s">
        <v>432</v>
      </c>
      <c r="B44" s="2">
        <v>10929</v>
      </c>
      <c r="C44" s="341">
        <v>110</v>
      </c>
      <c r="D44" s="171">
        <v>41</v>
      </c>
      <c r="E44" s="171" t="s">
        <v>432</v>
      </c>
      <c r="F44" s="363">
        <v>8.8901221470947964E-2</v>
      </c>
      <c r="G44" s="363">
        <v>2.0218755193435411</v>
      </c>
      <c r="H44" s="363">
        <v>0.93880165627173551</v>
      </c>
      <c r="I44" s="364">
        <v>137284.01592199999</v>
      </c>
      <c r="J44" s="364">
        <v>152950.08465899999</v>
      </c>
      <c r="K44" s="363">
        <v>2.1342879037550003E-2</v>
      </c>
      <c r="L44" s="363">
        <v>0.44635904428772183</v>
      </c>
      <c r="M44" s="363">
        <v>0.14632856889672557</v>
      </c>
      <c r="N44" s="245">
        <v>2171928.7807109999</v>
      </c>
      <c r="O44" s="240">
        <f t="shared" si="6"/>
        <v>1.0534884672230858E-4</v>
      </c>
      <c r="P44" s="240">
        <f t="shared" si="7"/>
        <v>2.3959429426795645E-3</v>
      </c>
      <c r="Q44" s="240">
        <f t="shared" si="8"/>
        <v>1.1124894591188555E-3</v>
      </c>
      <c r="R44" s="240">
        <f t="shared" si="9"/>
        <v>2.5291527553132647E-5</v>
      </c>
      <c r="S44" s="240">
        <f t="shared" si="10"/>
        <v>5.2893998262048777E-4</v>
      </c>
      <c r="T44" s="240">
        <f t="shared" si="11"/>
        <v>1.734008343274964E-4</v>
      </c>
    </row>
    <row r="45" spans="1:20" x14ac:dyDescent="0.45">
      <c r="A45" s="2" t="s">
        <v>461</v>
      </c>
      <c r="B45" s="2">
        <v>11385</v>
      </c>
      <c r="C45" s="341">
        <v>210</v>
      </c>
      <c r="D45" s="123">
        <v>42</v>
      </c>
      <c r="E45" s="123" t="s">
        <v>461</v>
      </c>
      <c r="F45" s="361">
        <v>8.8204953256046326E-2</v>
      </c>
      <c r="G45" s="361">
        <v>1.7795820577262149</v>
      </c>
      <c r="H45" s="361">
        <v>1.488055338941372</v>
      </c>
      <c r="I45" s="362">
        <v>4034065.220555</v>
      </c>
      <c r="J45" s="362">
        <v>3171337.643586</v>
      </c>
      <c r="K45" s="361">
        <v>8.747060362364301E-3</v>
      </c>
      <c r="L45" s="361">
        <v>0.22340978524541288</v>
      </c>
      <c r="M45" s="361">
        <v>0.15621160113847271</v>
      </c>
      <c r="N45" s="245">
        <v>46607100.407895997</v>
      </c>
      <c r="O45" s="240">
        <f t="shared" si="6"/>
        <v>2.2429600392815602E-3</v>
      </c>
      <c r="P45" s="240">
        <f t="shared" si="7"/>
        <v>4.5252917152118516E-2</v>
      </c>
      <c r="Q45" s="240">
        <f t="shared" si="8"/>
        <v>3.7839696505437281E-2</v>
      </c>
      <c r="R45" s="240">
        <f t="shared" si="9"/>
        <v>2.2242862934255831E-4</v>
      </c>
      <c r="S45" s="240">
        <f t="shared" si="10"/>
        <v>5.681078014239371E-3</v>
      </c>
      <c r="T45" s="240">
        <f t="shared" si="11"/>
        <v>3.9722982223990505E-3</v>
      </c>
    </row>
    <row r="46" spans="1:20" x14ac:dyDescent="0.45">
      <c r="A46" s="2" t="s">
        <v>440</v>
      </c>
      <c r="B46" s="2">
        <v>11098</v>
      </c>
      <c r="C46" s="341">
        <v>123</v>
      </c>
      <c r="D46" s="171">
        <v>43</v>
      </c>
      <c r="E46" s="171" t="s">
        <v>440</v>
      </c>
      <c r="F46" s="363">
        <v>8.4215361268703368E-2</v>
      </c>
      <c r="G46" s="363">
        <v>1.73942178842085</v>
      </c>
      <c r="H46" s="363">
        <v>1.3344204512106996</v>
      </c>
      <c r="I46" s="364">
        <v>10555204.124988001</v>
      </c>
      <c r="J46" s="364">
        <v>11403884.800135</v>
      </c>
      <c r="K46" s="363">
        <v>8.1477310988309747E-3</v>
      </c>
      <c r="L46" s="363">
        <v>0.24065478154149864</v>
      </c>
      <c r="M46" s="363">
        <v>0.13290626357317994</v>
      </c>
      <c r="N46" s="245">
        <v>158411621.93665901</v>
      </c>
      <c r="O46" s="240">
        <f t="shared" si="6"/>
        <v>7.2787169971309327E-3</v>
      </c>
      <c r="P46" s="240">
        <f t="shared" si="7"/>
        <v>0.15033788071231366</v>
      </c>
      <c r="Q46" s="240">
        <f t="shared" si="8"/>
        <v>0.1153336953404011</v>
      </c>
      <c r="R46" s="240">
        <f t="shared" si="9"/>
        <v>7.0420678536176518E-4</v>
      </c>
      <c r="S46" s="240">
        <f t="shared" si="10"/>
        <v>2.0799745111322102E-2</v>
      </c>
      <c r="T46" s="240">
        <f t="shared" si="11"/>
        <v>1.1487062040957782E-2</v>
      </c>
    </row>
    <row r="47" spans="1:20" x14ac:dyDescent="0.45">
      <c r="A47" s="2" t="s">
        <v>416</v>
      </c>
      <c r="B47" s="2">
        <v>11405</v>
      </c>
      <c r="C47" s="341">
        <v>218</v>
      </c>
      <c r="D47" s="123">
        <v>44</v>
      </c>
      <c r="E47" s="123" t="s">
        <v>416</v>
      </c>
      <c r="F47" s="361">
        <v>8.315460406013167E-2</v>
      </c>
      <c r="G47" s="361">
        <v>1.9025711428791074</v>
      </c>
      <c r="H47" s="361">
        <v>1.4813515000924475</v>
      </c>
      <c r="I47" s="362">
        <v>1123823.1841909999</v>
      </c>
      <c r="J47" s="362">
        <v>1368181.80953</v>
      </c>
      <c r="K47" s="361">
        <v>1.4122428565338447E-2</v>
      </c>
      <c r="L47" s="361">
        <v>0.15642342232902831</v>
      </c>
      <c r="M47" s="361">
        <v>0.14933328597590473</v>
      </c>
      <c r="N47" s="245">
        <v>20134608.580609001</v>
      </c>
      <c r="O47" s="240">
        <f t="shared" si="6"/>
        <v>9.134945667092655E-4</v>
      </c>
      <c r="P47" s="240">
        <f t="shared" si="7"/>
        <v>2.0900687598020537E-2</v>
      </c>
      <c r="Q47" s="240">
        <f t="shared" si="8"/>
        <v>1.6273380915174888E-2</v>
      </c>
      <c r="R47" s="240">
        <f t="shared" si="9"/>
        <v>1.5514188190767476E-4</v>
      </c>
      <c r="S47" s="240">
        <f t="shared" si="10"/>
        <v>1.7183888735770609E-3</v>
      </c>
      <c r="T47" s="240">
        <f t="shared" si="11"/>
        <v>1.640500209335179E-3</v>
      </c>
    </row>
    <row r="48" spans="1:20" x14ac:dyDescent="0.45">
      <c r="A48" s="2" t="s">
        <v>460</v>
      </c>
      <c r="B48" s="2">
        <v>11379</v>
      </c>
      <c r="C48" s="341">
        <v>208</v>
      </c>
      <c r="D48" s="171">
        <v>45</v>
      </c>
      <c r="E48" s="171" t="s">
        <v>460</v>
      </c>
      <c r="F48" s="363">
        <v>8.1980488111320193E-2</v>
      </c>
      <c r="G48" s="363">
        <v>8.3233133753163053E-5</v>
      </c>
      <c r="H48" s="363">
        <v>0.49082893479513767</v>
      </c>
      <c r="I48" s="364">
        <v>18666083.902146999</v>
      </c>
      <c r="J48" s="364">
        <v>17483232.816537999</v>
      </c>
      <c r="K48" s="363">
        <v>3.8371487133802083E-2</v>
      </c>
      <c r="L48" s="363">
        <v>0</v>
      </c>
      <c r="M48" s="363">
        <v>0.11012543882075863</v>
      </c>
      <c r="N48" s="245">
        <v>34408150.024645999</v>
      </c>
      <c r="O48" s="240">
        <f t="shared" si="6"/>
        <v>1.5390343045531909E-3</v>
      </c>
      <c r="P48" s="240">
        <f t="shared" si="7"/>
        <v>1.5625504442915565E-6</v>
      </c>
      <c r="Q48" s="240">
        <f t="shared" si="8"/>
        <v>9.2144190126224584E-3</v>
      </c>
      <c r="R48" s="240">
        <f t="shared" si="9"/>
        <v>7.2035476216551395E-4</v>
      </c>
      <c r="S48" s="240">
        <f t="shared" si="10"/>
        <v>0</v>
      </c>
      <c r="T48" s="240">
        <f t="shared" si="11"/>
        <v>2.0674044770138157E-3</v>
      </c>
    </row>
    <row r="49" spans="1:20" x14ac:dyDescent="0.45">
      <c r="A49" s="2" t="s">
        <v>493</v>
      </c>
      <c r="B49" s="2">
        <v>11673</v>
      </c>
      <c r="C49" s="341">
        <v>283</v>
      </c>
      <c r="D49" s="123">
        <v>46</v>
      </c>
      <c r="E49" s="123" t="s">
        <v>493</v>
      </c>
      <c r="F49" s="361">
        <v>8.0952944574824159E-2</v>
      </c>
      <c r="G49" s="361">
        <v>0</v>
      </c>
      <c r="H49" s="361">
        <v>0</v>
      </c>
      <c r="I49" s="362">
        <v>74472.308409000005</v>
      </c>
      <c r="J49" s="362">
        <v>110745.338388</v>
      </c>
      <c r="K49" s="361">
        <v>1.3690810893762409E-2</v>
      </c>
      <c r="L49" s="361">
        <v>0</v>
      </c>
      <c r="M49" s="361">
        <v>0</v>
      </c>
      <c r="N49" s="245">
        <v>1020145.76957</v>
      </c>
      <c r="O49" s="240">
        <f t="shared" si="6"/>
        <v>4.5057942928954765E-5</v>
      </c>
      <c r="P49" s="240">
        <f t="shared" si="7"/>
        <v>0</v>
      </c>
      <c r="Q49" s="240">
        <f t="shared" si="8"/>
        <v>0</v>
      </c>
      <c r="R49" s="240">
        <f t="shared" si="9"/>
        <v>7.6202265296487369E-6</v>
      </c>
      <c r="S49" s="240">
        <f t="shared" si="10"/>
        <v>0</v>
      </c>
      <c r="T49" s="240">
        <f t="shared" si="11"/>
        <v>0</v>
      </c>
    </row>
    <row r="50" spans="1:20" x14ac:dyDescent="0.45">
      <c r="A50" s="2" t="s">
        <v>442</v>
      </c>
      <c r="B50" s="2">
        <v>11145</v>
      </c>
      <c r="C50" s="341">
        <v>132</v>
      </c>
      <c r="D50" s="171">
        <v>47</v>
      </c>
      <c r="E50" s="171" t="s">
        <v>442</v>
      </c>
      <c r="F50" s="363">
        <v>8.0371251646559089E-2</v>
      </c>
      <c r="G50" s="363">
        <v>1.676957659568957</v>
      </c>
      <c r="H50" s="363">
        <v>1.1485167080005396</v>
      </c>
      <c r="I50" s="364">
        <v>7403689.120542</v>
      </c>
      <c r="J50" s="364">
        <v>8706760.5457160007</v>
      </c>
      <c r="K50" s="363">
        <v>8.9526407156841001E-3</v>
      </c>
      <c r="L50" s="363">
        <v>0.23352109375183822</v>
      </c>
      <c r="M50" s="363">
        <v>0.14946333411964693</v>
      </c>
      <c r="N50" s="245">
        <v>75093229.879316002</v>
      </c>
      <c r="O50" s="240">
        <f t="shared" si="6"/>
        <v>3.2928958405360731E-3</v>
      </c>
      <c r="P50" s="240">
        <f t="shared" si="7"/>
        <v>6.8706742632720225E-2</v>
      </c>
      <c r="Q50" s="240">
        <f t="shared" si="8"/>
        <v>4.7055953628701214E-2</v>
      </c>
      <c r="R50" s="240">
        <f t="shared" si="9"/>
        <v>3.6679923194591919E-4</v>
      </c>
      <c r="S50" s="240">
        <f t="shared" si="10"/>
        <v>9.5676081003994631E-3</v>
      </c>
      <c r="T50" s="240">
        <f t="shared" si="11"/>
        <v>6.1236720985707047E-3</v>
      </c>
    </row>
    <row r="51" spans="1:20" x14ac:dyDescent="0.45">
      <c r="A51" s="2" t="s">
        <v>424</v>
      </c>
      <c r="B51" s="2">
        <v>10778</v>
      </c>
      <c r="C51" s="341">
        <v>2</v>
      </c>
      <c r="D51" s="123">
        <v>48</v>
      </c>
      <c r="E51" s="123" t="s">
        <v>424</v>
      </c>
      <c r="F51" s="361">
        <v>7.8964370167600065E-2</v>
      </c>
      <c r="G51" s="361">
        <v>0.55857221099062204</v>
      </c>
      <c r="H51" s="361">
        <v>1.1526779315457982</v>
      </c>
      <c r="I51" s="362">
        <v>182256.268392</v>
      </c>
      <c r="J51" s="362">
        <v>178290.74804400001</v>
      </c>
      <c r="K51" s="361">
        <v>6.760874793944472E-5</v>
      </c>
      <c r="L51" s="361">
        <v>0.2645221095060285</v>
      </c>
      <c r="M51" s="361">
        <v>0.26857349064309166</v>
      </c>
      <c r="N51" s="245">
        <v>1572020.9364199999</v>
      </c>
      <c r="O51" s="240">
        <f t="shared" si="6"/>
        <v>6.7727645626953318E-5</v>
      </c>
      <c r="P51" s="240">
        <f t="shared" si="7"/>
        <v>4.7908671572687386E-4</v>
      </c>
      <c r="Q51" s="240">
        <f t="shared" si="8"/>
        <v>9.8865048000820505E-4</v>
      </c>
      <c r="R51" s="240">
        <f t="shared" si="9"/>
        <v>5.7987942055460453E-8</v>
      </c>
      <c r="S51" s="240">
        <f t="shared" si="10"/>
        <v>2.2688029620312664E-4</v>
      </c>
      <c r="T51" s="240">
        <f t="shared" si="11"/>
        <v>2.3035516094742017E-4</v>
      </c>
    </row>
    <row r="52" spans="1:20" x14ac:dyDescent="0.45">
      <c r="A52" s="2" t="s">
        <v>462</v>
      </c>
      <c r="B52" s="2">
        <v>11383</v>
      </c>
      <c r="C52" s="341">
        <v>214</v>
      </c>
      <c r="D52" s="171">
        <v>49</v>
      </c>
      <c r="E52" s="171" t="s">
        <v>462</v>
      </c>
      <c r="F52" s="363">
        <v>7.8189058183090257E-2</v>
      </c>
      <c r="G52" s="363">
        <v>1.0431670450062445</v>
      </c>
      <c r="H52" s="363">
        <v>1.0347070773786942</v>
      </c>
      <c r="I52" s="364">
        <v>4700198.1528209997</v>
      </c>
      <c r="J52" s="364">
        <v>5972761.2063180003</v>
      </c>
      <c r="K52" s="363">
        <v>3.3250339433638219E-2</v>
      </c>
      <c r="L52" s="363">
        <v>0.15600842522305022</v>
      </c>
      <c r="M52" s="363">
        <v>0.14390828126170443</v>
      </c>
      <c r="N52" s="245">
        <v>39999789.758412004</v>
      </c>
      <c r="O52" s="240">
        <f t="shared" si="6"/>
        <v>1.7063973495423611E-3</v>
      </c>
      <c r="P52" s="240">
        <f t="shared" si="7"/>
        <v>2.276606883485343E-2</v>
      </c>
      <c r="Q52" s="240">
        <f t="shared" si="8"/>
        <v>2.258143857235478E-2</v>
      </c>
      <c r="R52" s="240">
        <f t="shared" si="9"/>
        <v>7.2565512872765046E-4</v>
      </c>
      <c r="S52" s="240">
        <f t="shared" si="10"/>
        <v>3.4047265626798865E-3</v>
      </c>
      <c r="T52" s="240">
        <f t="shared" si="11"/>
        <v>3.1406531224247016E-3</v>
      </c>
    </row>
    <row r="53" spans="1:20" x14ac:dyDescent="0.45">
      <c r="A53" s="2" t="s">
        <v>429</v>
      </c>
      <c r="B53" s="2">
        <v>10895</v>
      </c>
      <c r="C53" s="341">
        <v>102</v>
      </c>
      <c r="D53" s="123">
        <v>50</v>
      </c>
      <c r="E53" s="123" t="s">
        <v>429</v>
      </c>
      <c r="F53" s="361">
        <v>7.8079246064881244E-2</v>
      </c>
      <c r="G53" s="361">
        <v>0.15842268013907151</v>
      </c>
      <c r="H53" s="361">
        <v>0.7539191865862509</v>
      </c>
      <c r="I53" s="362">
        <v>44104.312761000001</v>
      </c>
      <c r="J53" s="362">
        <v>63773.998017999998</v>
      </c>
      <c r="K53" s="361">
        <v>9.8646526355595249E-3</v>
      </c>
      <c r="L53" s="361">
        <v>0</v>
      </c>
      <c r="M53" s="361">
        <v>1.286725667057295E-2</v>
      </c>
      <c r="N53" s="245">
        <v>603499.35986900004</v>
      </c>
      <c r="O53" s="240">
        <f t="shared" si="6"/>
        <v>2.5709220091975966E-5</v>
      </c>
      <c r="P53" s="240">
        <f t="shared" si="7"/>
        <v>5.2163971305148564E-5</v>
      </c>
      <c r="Q53" s="240">
        <f t="shared" si="8"/>
        <v>2.4824361499857544E-4</v>
      </c>
      <c r="R53" s="240">
        <f t="shared" si="9"/>
        <v>3.2481426053697682E-6</v>
      </c>
      <c r="S53" s="240">
        <f t="shared" si="10"/>
        <v>0</v>
      </c>
      <c r="T53" s="240">
        <f t="shared" si="11"/>
        <v>4.2368126025296933E-6</v>
      </c>
    </row>
    <row r="54" spans="1:20" x14ac:dyDescent="0.45">
      <c r="A54" s="2" t="s">
        <v>485</v>
      </c>
      <c r="B54" s="2">
        <v>11562</v>
      </c>
      <c r="C54" s="341">
        <v>261</v>
      </c>
      <c r="D54" s="171">
        <v>51</v>
      </c>
      <c r="E54" s="171" t="s">
        <v>485</v>
      </c>
      <c r="F54" s="363">
        <v>7.5394604194922485E-2</v>
      </c>
      <c r="G54" s="363">
        <v>2.0636557328003362</v>
      </c>
      <c r="H54" s="363">
        <v>2.2274777490417579</v>
      </c>
      <c r="I54" s="364">
        <v>97578.571725000002</v>
      </c>
      <c r="J54" s="364">
        <v>98135.418995999993</v>
      </c>
      <c r="K54" s="363">
        <v>3.6007905180847062E-3</v>
      </c>
      <c r="L54" s="363">
        <v>0.11922976342289465</v>
      </c>
      <c r="M54" s="363">
        <v>0.20336719250917321</v>
      </c>
      <c r="N54" s="245">
        <v>1045568.350486</v>
      </c>
      <c r="O54" s="240">
        <f t="shared" si="6"/>
        <v>4.3009973157904861E-5</v>
      </c>
      <c r="P54" s="240">
        <f t="shared" si="7"/>
        <v>1.1772431014483186E-3</v>
      </c>
      <c r="Q54" s="240">
        <f t="shared" si="8"/>
        <v>1.2706978068142488E-3</v>
      </c>
      <c r="R54" s="240">
        <f t="shared" si="9"/>
        <v>2.054124498480906E-6</v>
      </c>
      <c r="S54" s="240">
        <f t="shared" si="10"/>
        <v>6.8016391613173293E-5</v>
      </c>
      <c r="T54" s="240">
        <f t="shared" si="11"/>
        <v>1.1601383924510439E-4</v>
      </c>
    </row>
    <row r="55" spans="1:20" x14ac:dyDescent="0.45">
      <c r="A55" s="2" t="s">
        <v>406</v>
      </c>
      <c r="B55" s="2">
        <v>11495</v>
      </c>
      <c r="C55" s="341">
        <v>248</v>
      </c>
      <c r="D55" s="123">
        <v>52</v>
      </c>
      <c r="E55" s="123" t="s">
        <v>406</v>
      </c>
      <c r="F55" s="361">
        <v>7.3401962942066093E-2</v>
      </c>
      <c r="G55" s="361">
        <v>1.4396446099561593</v>
      </c>
      <c r="H55" s="361">
        <v>1.189660894426142</v>
      </c>
      <c r="I55" s="362">
        <v>2027372.804306</v>
      </c>
      <c r="J55" s="362">
        <v>20491045.289517999</v>
      </c>
      <c r="K55" s="361">
        <v>2.7587492085080724E-3</v>
      </c>
      <c r="L55" s="361">
        <v>5.8766115266731915E-2</v>
      </c>
      <c r="M55" s="361">
        <v>5.7935588134664893E-2</v>
      </c>
      <c r="N55" s="245">
        <v>20491045.289517999</v>
      </c>
      <c r="O55" s="240">
        <f t="shared" si="6"/>
        <v>8.2063165355134981E-4</v>
      </c>
      <c r="P55" s="240">
        <f t="shared" si="7"/>
        <v>1.6095181783177485E-2</v>
      </c>
      <c r="Q55" s="240">
        <f t="shared" si="8"/>
        <v>1.3300371649854177E-2</v>
      </c>
      <c r="R55" s="240">
        <f t="shared" si="9"/>
        <v>3.0842730002987754E-5</v>
      </c>
      <c r="S55" s="240">
        <f t="shared" si="10"/>
        <v>6.5700333357828877E-4</v>
      </c>
      <c r="T55" s="240">
        <f t="shared" si="11"/>
        <v>6.4771806617685212E-4</v>
      </c>
    </row>
    <row r="56" spans="1:20" x14ac:dyDescent="0.45">
      <c r="A56" s="2" t="s">
        <v>435</v>
      </c>
      <c r="B56" s="2">
        <v>11008</v>
      </c>
      <c r="C56" s="341">
        <v>113</v>
      </c>
      <c r="D56" s="171">
        <v>53</v>
      </c>
      <c r="E56" s="171" t="s">
        <v>435</v>
      </c>
      <c r="F56" s="363">
        <v>7.2835789938447151E-2</v>
      </c>
      <c r="G56" s="363">
        <v>1.4554433113042065</v>
      </c>
      <c r="H56" s="363">
        <v>1.402252407305558</v>
      </c>
      <c r="I56" s="364">
        <v>5918330.3259509997</v>
      </c>
      <c r="J56" s="364">
        <v>5525573.9722379996</v>
      </c>
      <c r="K56" s="363">
        <v>9.3054498350117407E-3</v>
      </c>
      <c r="L56" s="363">
        <v>0.1525066143827796</v>
      </c>
      <c r="M56" s="363">
        <v>0.14552989577140876</v>
      </c>
      <c r="N56" s="245">
        <v>38893593.692689002</v>
      </c>
      <c r="O56" s="240">
        <f t="shared" si="6"/>
        <v>1.5456080997264382E-3</v>
      </c>
      <c r="P56" s="240">
        <f t="shared" si="7"/>
        <v>3.0885159240333891E-2</v>
      </c>
      <c r="Q56" s="240">
        <f t="shared" si="8"/>
        <v>2.9756424422992592E-2</v>
      </c>
      <c r="R56" s="240">
        <f t="shared" si="9"/>
        <v>1.9746581520907203E-4</v>
      </c>
      <c r="S56" s="240">
        <f t="shared" si="10"/>
        <v>3.2362586944012224E-3</v>
      </c>
      <c r="T56" s="240">
        <f t="shared" si="11"/>
        <v>3.0882095992467687E-3</v>
      </c>
    </row>
    <row r="57" spans="1:20" x14ac:dyDescent="0.45">
      <c r="A57" s="2" t="s">
        <v>445</v>
      </c>
      <c r="B57" s="2">
        <v>11161</v>
      </c>
      <c r="C57" s="341">
        <v>138</v>
      </c>
      <c r="D57" s="123">
        <v>54</v>
      </c>
      <c r="E57" s="123" t="s">
        <v>445</v>
      </c>
      <c r="F57" s="361">
        <v>7.030150699450953E-2</v>
      </c>
      <c r="G57" s="361">
        <v>1.0508409992350976</v>
      </c>
      <c r="H57" s="361">
        <v>1.0504060394193209</v>
      </c>
      <c r="I57" s="362">
        <v>1371090.7262870001</v>
      </c>
      <c r="J57" s="362">
        <v>2621907.502012</v>
      </c>
      <c r="K57" s="361">
        <v>5.7263804994450655E-2</v>
      </c>
      <c r="L57" s="361">
        <v>0.12402497955634625</v>
      </c>
      <c r="M57" s="361">
        <v>0.11838758183895789</v>
      </c>
      <c r="N57" s="245">
        <v>19985014.153967999</v>
      </c>
      <c r="O57" s="240">
        <f t="shared" si="6"/>
        <v>7.6655897395064938E-4</v>
      </c>
      <c r="P57" s="240">
        <f t="shared" si="7"/>
        <v>1.1458240834322977E-2</v>
      </c>
      <c r="Q57" s="240">
        <f t="shared" si="8"/>
        <v>1.1453498086061298E-2</v>
      </c>
      <c r="R57" s="240">
        <f t="shared" si="9"/>
        <v>6.2439747706239637E-4</v>
      </c>
      <c r="S57" s="240">
        <f t="shared" si="10"/>
        <v>1.352353102194354E-3</v>
      </c>
      <c r="T57" s="240">
        <f t="shared" si="11"/>
        <v>1.2908836117845616E-3</v>
      </c>
    </row>
    <row r="58" spans="1:20" x14ac:dyDescent="0.45">
      <c r="A58" s="2" t="s">
        <v>426</v>
      </c>
      <c r="B58" s="2">
        <v>10837</v>
      </c>
      <c r="C58" s="341">
        <v>1</v>
      </c>
      <c r="D58" s="171">
        <v>55</v>
      </c>
      <c r="E58" s="171" t="s">
        <v>426</v>
      </c>
      <c r="F58" s="363">
        <v>7.023399927672791E-2</v>
      </c>
      <c r="G58" s="363">
        <v>5.4368730803645415E-3</v>
      </c>
      <c r="H58" s="363">
        <v>0.92123345992802497</v>
      </c>
      <c r="I58" s="364">
        <v>3985115.8900649999</v>
      </c>
      <c r="J58" s="364">
        <v>4095580.9927770002</v>
      </c>
      <c r="K58" s="363">
        <v>3.875911629988437E-3</v>
      </c>
      <c r="L58" s="363">
        <v>2.6352164261662513E-4</v>
      </c>
      <c r="M58" s="363">
        <v>6.9764566998388594E-2</v>
      </c>
      <c r="N58" s="245">
        <v>61110018.354673997</v>
      </c>
      <c r="O58" s="240">
        <f t="shared" si="6"/>
        <v>2.3417271450093631E-3</v>
      </c>
      <c r="P58" s="240">
        <f t="shared" si="7"/>
        <v>1.8127507200745393E-4</v>
      </c>
      <c r="Q58" s="240">
        <f t="shared" si="8"/>
        <v>3.0715571122534195E-2</v>
      </c>
      <c r="R58" s="240">
        <f t="shared" si="9"/>
        <v>1.2922982556980573E-4</v>
      </c>
      <c r="S58" s="240">
        <f t="shared" si="10"/>
        <v>8.7862828568454089E-6</v>
      </c>
      <c r="T58" s="240">
        <f t="shared" si="11"/>
        <v>2.3260754332992055E-3</v>
      </c>
    </row>
    <row r="59" spans="1:20" x14ac:dyDescent="0.45">
      <c r="A59" s="2" t="s">
        <v>405</v>
      </c>
      <c r="B59" s="2">
        <v>10919</v>
      </c>
      <c r="C59" s="341">
        <v>104</v>
      </c>
      <c r="D59" s="123">
        <v>56</v>
      </c>
      <c r="E59" s="123" t="s">
        <v>405</v>
      </c>
      <c r="F59" s="361">
        <v>6.9857917827403457E-2</v>
      </c>
      <c r="G59" s="361">
        <v>1.2379213482210905</v>
      </c>
      <c r="H59" s="361">
        <v>1.2757209558660514</v>
      </c>
      <c r="I59" s="362">
        <v>37836910.918516003</v>
      </c>
      <c r="J59" s="362">
        <v>31913841.782184999</v>
      </c>
      <c r="K59" s="361">
        <v>1.7665197061728158E-2</v>
      </c>
      <c r="L59" s="361">
        <v>0.12876667452211613</v>
      </c>
      <c r="M59" s="361">
        <v>0.11572642408592777</v>
      </c>
      <c r="N59" s="245">
        <v>277872512.73695701</v>
      </c>
      <c r="O59" s="240">
        <f t="shared" si="6"/>
        <v>1.059101791373415E-2</v>
      </c>
      <c r="P59" s="240">
        <f t="shared" si="7"/>
        <v>0.18767875686183783</v>
      </c>
      <c r="Q59" s="240">
        <f t="shared" si="8"/>
        <v>0.19340947907845193</v>
      </c>
      <c r="R59" s="240">
        <f t="shared" si="9"/>
        <v>2.6781848693608681E-3</v>
      </c>
      <c r="S59" s="240">
        <f t="shared" si="10"/>
        <v>1.9522055609002633E-2</v>
      </c>
      <c r="T59" s="240">
        <f t="shared" si="11"/>
        <v>1.7545049562093608E-2</v>
      </c>
    </row>
    <row r="60" spans="1:20" x14ac:dyDescent="0.45">
      <c r="A60" s="2" t="s">
        <v>452</v>
      </c>
      <c r="B60" s="2">
        <v>11302</v>
      </c>
      <c r="C60" s="341">
        <v>178</v>
      </c>
      <c r="D60" s="171">
        <v>57</v>
      </c>
      <c r="E60" s="171" t="s">
        <v>452</v>
      </c>
      <c r="F60" s="363">
        <v>6.9377723382312365E-2</v>
      </c>
      <c r="G60" s="363">
        <v>2.6206822575287827</v>
      </c>
      <c r="H60" s="363">
        <v>1.7998169185687514</v>
      </c>
      <c r="I60" s="364">
        <v>497727.96847199998</v>
      </c>
      <c r="J60" s="364">
        <v>493288.049375</v>
      </c>
      <c r="K60" s="363">
        <v>3.7778221529922071E-3</v>
      </c>
      <c r="L60" s="363">
        <v>0.17037936673775236</v>
      </c>
      <c r="M60" s="363">
        <v>0.15470646398838322</v>
      </c>
      <c r="N60" s="245">
        <v>7015270.6025510002</v>
      </c>
      <c r="O60" s="240">
        <f t="shared" si="6"/>
        <v>2.655467250099733E-4</v>
      </c>
      <c r="P60" s="240">
        <f t="shared" si="7"/>
        <v>1.003079312567833E-2</v>
      </c>
      <c r="Q60" s="240">
        <f t="shared" si="8"/>
        <v>6.8888897623487298E-3</v>
      </c>
      <c r="R60" s="240">
        <f t="shared" si="9"/>
        <v>1.4459804264101388E-5</v>
      </c>
      <c r="S60" s="240">
        <f t="shared" si="10"/>
        <v>6.5213559397393045E-4</v>
      </c>
      <c r="T60" s="240">
        <f t="shared" si="11"/>
        <v>5.9214677056500546E-4</v>
      </c>
    </row>
    <row r="61" spans="1:20" x14ac:dyDescent="0.45">
      <c r="A61" s="2" t="s">
        <v>450</v>
      </c>
      <c r="B61" s="2">
        <v>11277</v>
      </c>
      <c r="C61" s="341">
        <v>172</v>
      </c>
      <c r="D61" s="123">
        <v>58</v>
      </c>
      <c r="E61" s="123" t="s">
        <v>450</v>
      </c>
      <c r="F61" s="361">
        <v>6.6658761296369592E-2</v>
      </c>
      <c r="G61" s="361">
        <v>18.355812935755917</v>
      </c>
      <c r="H61" s="361">
        <v>17.016622374345285</v>
      </c>
      <c r="I61" s="362">
        <v>1614091.9191360001</v>
      </c>
      <c r="J61" s="362">
        <v>1746820.9480109999</v>
      </c>
      <c r="K61" s="361">
        <v>5.0886238025267738E-3</v>
      </c>
      <c r="L61" s="361">
        <v>1.9613066835994954</v>
      </c>
      <c r="M61" s="361">
        <v>1.8496735871270478</v>
      </c>
      <c r="N61" s="245">
        <v>32725739.339370001</v>
      </c>
      <c r="O61" s="240">
        <f t="shared" si="6"/>
        <v>1.1902088719500054E-3</v>
      </c>
      <c r="P61" s="240">
        <f t="shared" si="7"/>
        <v>0.32774763561622355</v>
      </c>
      <c r="Q61" s="240">
        <f t="shared" si="8"/>
        <v>0.30383605285614229</v>
      </c>
      <c r="R61" s="240">
        <f t="shared" si="9"/>
        <v>9.085865200608209E-5</v>
      </c>
      <c r="S61" s="240">
        <f t="shared" si="10"/>
        <v>3.5019621877703529E-2</v>
      </c>
      <c r="T61" s="240">
        <f t="shared" si="11"/>
        <v>3.3026384991196991E-2</v>
      </c>
    </row>
    <row r="62" spans="1:20" x14ac:dyDescent="0.45">
      <c r="A62" s="2" t="s">
        <v>418</v>
      </c>
      <c r="B62" s="2">
        <v>10581</v>
      </c>
      <c r="C62" s="341">
        <v>7</v>
      </c>
      <c r="D62" s="171">
        <v>59</v>
      </c>
      <c r="E62" s="171" t="s">
        <v>418</v>
      </c>
      <c r="F62" s="363">
        <v>6.6070269015348695E-2</v>
      </c>
      <c r="G62" s="363">
        <v>1.1212226823051414</v>
      </c>
      <c r="H62" s="363">
        <v>0.57317981595814327</v>
      </c>
      <c r="I62" s="364">
        <v>1397230.6006499999</v>
      </c>
      <c r="J62" s="364">
        <v>1687828.5521170001</v>
      </c>
      <c r="K62" s="363">
        <v>1.6572937377856506E-2</v>
      </c>
      <c r="L62" s="363">
        <v>0.17507708963731347</v>
      </c>
      <c r="M62" s="363">
        <v>4.881803917477566E-2</v>
      </c>
      <c r="N62" s="245">
        <v>16756307.301031001</v>
      </c>
      <c r="O62" s="240">
        <f t="shared" si="6"/>
        <v>6.0403328220419667E-4</v>
      </c>
      <c r="P62" s="240">
        <f t="shared" si="7"/>
        <v>1.0250538206787617E-2</v>
      </c>
      <c r="Q62" s="240">
        <f t="shared" si="8"/>
        <v>5.2401736921332169E-3</v>
      </c>
      <c r="R62" s="240">
        <f t="shared" si="9"/>
        <v>1.5151453004960111E-4</v>
      </c>
      <c r="S62" s="240">
        <f t="shared" si="10"/>
        <v>1.6006047904514754E-3</v>
      </c>
      <c r="T62" s="240">
        <f t="shared" si="11"/>
        <v>4.4630846631883009E-4</v>
      </c>
    </row>
    <row r="63" spans="1:20" x14ac:dyDescent="0.45">
      <c r="A63" s="2" t="s">
        <v>456</v>
      </c>
      <c r="B63" s="2">
        <v>11343</v>
      </c>
      <c r="C63" s="341">
        <v>196</v>
      </c>
      <c r="D63" s="123">
        <v>60</v>
      </c>
      <c r="E63" s="123" t="s">
        <v>456</v>
      </c>
      <c r="F63" s="361">
        <v>6.5562548752316749E-2</v>
      </c>
      <c r="G63" s="361">
        <v>0.94743841206406143</v>
      </c>
      <c r="H63" s="361">
        <v>0.86113145310436379</v>
      </c>
      <c r="I63" s="362">
        <v>2058717.7985499999</v>
      </c>
      <c r="J63" s="362">
        <v>2312759.121059</v>
      </c>
      <c r="K63" s="361">
        <v>8.95071345652621E-3</v>
      </c>
      <c r="L63" s="361">
        <v>9.0081772965560442E-2</v>
      </c>
      <c r="M63" s="361">
        <v>9.267105636993607E-2</v>
      </c>
      <c r="N63" s="245">
        <v>27187820.866296001</v>
      </c>
      <c r="O63" s="240">
        <f t="shared" si="6"/>
        <v>9.7253828228573602E-4</v>
      </c>
      <c r="P63" s="240">
        <f t="shared" si="7"/>
        <v>1.4054062012159769E-2</v>
      </c>
      <c r="Q63" s="240">
        <f t="shared" si="8"/>
        <v>1.2773806390416512E-2</v>
      </c>
      <c r="R63" s="240">
        <f t="shared" si="9"/>
        <v>1.3277262180772407E-4</v>
      </c>
      <c r="S63" s="240">
        <f t="shared" si="10"/>
        <v>1.3362502589114803E-3</v>
      </c>
      <c r="T63" s="240">
        <f t="shared" si="11"/>
        <v>1.374659034689183E-3</v>
      </c>
    </row>
    <row r="64" spans="1:20" x14ac:dyDescent="0.45">
      <c r="A64" s="2" t="s">
        <v>427</v>
      </c>
      <c r="B64" s="2">
        <v>10845</v>
      </c>
      <c r="C64" s="341">
        <v>3</v>
      </c>
      <c r="D64" s="171">
        <v>61</v>
      </c>
      <c r="E64" s="171" t="s">
        <v>427</v>
      </c>
      <c r="F64" s="363">
        <v>6.1177003511900051E-2</v>
      </c>
      <c r="G64" s="363">
        <v>0.91697998979065931</v>
      </c>
      <c r="H64" s="363">
        <v>0.62302271914457996</v>
      </c>
      <c r="I64" s="364">
        <v>1506643.5102570001</v>
      </c>
      <c r="J64" s="364">
        <v>1608224.011259</v>
      </c>
      <c r="K64" s="363">
        <v>9.0241686922076583E-3</v>
      </c>
      <c r="L64" s="363">
        <v>7.3832333337210163E-2</v>
      </c>
      <c r="M64" s="363">
        <v>6.3399655034470856E-2</v>
      </c>
      <c r="N64" s="245">
        <v>14609445.054329</v>
      </c>
      <c r="O64" s="240">
        <f t="shared" si="6"/>
        <v>4.8763896166822773E-4</v>
      </c>
      <c r="P64" s="240">
        <f t="shared" si="7"/>
        <v>7.3092035311124589E-3</v>
      </c>
      <c r="Q64" s="240">
        <f t="shared" si="8"/>
        <v>4.966084221504608E-3</v>
      </c>
      <c r="R64" s="240">
        <f t="shared" si="9"/>
        <v>7.1931215953247621E-5</v>
      </c>
      <c r="S64" s="240">
        <f t="shared" si="10"/>
        <v>5.885139889059178E-4</v>
      </c>
      <c r="T64" s="240">
        <f t="shared" si="11"/>
        <v>5.0535561038257519E-4</v>
      </c>
    </row>
    <row r="65" spans="1:20" x14ac:dyDescent="0.45">
      <c r="A65" s="2" t="s">
        <v>476</v>
      </c>
      <c r="B65" s="2">
        <v>11460</v>
      </c>
      <c r="C65" s="341">
        <v>243</v>
      </c>
      <c r="D65" s="123">
        <v>62</v>
      </c>
      <c r="E65" s="123" t="s">
        <v>476</v>
      </c>
      <c r="F65" s="361">
        <v>5.8544270412435359E-2</v>
      </c>
      <c r="G65" s="361">
        <v>1.1148071359745131</v>
      </c>
      <c r="H65" s="361">
        <v>0.13077998543293151</v>
      </c>
      <c r="I65" s="362">
        <v>1607058.5914660001</v>
      </c>
      <c r="J65" s="362">
        <v>1683622.2993940001</v>
      </c>
      <c r="K65" s="361">
        <v>4.6973918618147296E-4</v>
      </c>
      <c r="L65" s="361">
        <v>0.19035373511173326</v>
      </c>
      <c r="M65" s="361">
        <v>0</v>
      </c>
      <c r="N65" s="245">
        <v>19934821.783050001</v>
      </c>
      <c r="O65" s="240">
        <f t="shared" si="6"/>
        <v>6.3675627410677172E-4</v>
      </c>
      <c r="P65" s="240">
        <f t="shared" si="7"/>
        <v>1.2125190616432913E-2</v>
      </c>
      <c r="Q65" s="240">
        <f t="shared" si="8"/>
        <v>1.4224274325284436E-3</v>
      </c>
      <c r="R65" s="240">
        <f t="shared" si="9"/>
        <v>5.1091143828026626E-6</v>
      </c>
      <c r="S65" s="240">
        <f t="shared" si="10"/>
        <v>2.0703808293818741E-3</v>
      </c>
      <c r="T65" s="240">
        <f t="shared" si="11"/>
        <v>0</v>
      </c>
    </row>
    <row r="66" spans="1:20" x14ac:dyDescent="0.45">
      <c r="A66" s="2" t="s">
        <v>481</v>
      </c>
      <c r="B66" s="2">
        <v>11513</v>
      </c>
      <c r="C66" s="341">
        <v>254</v>
      </c>
      <c r="D66" s="171">
        <v>63</v>
      </c>
      <c r="E66" s="171" t="s">
        <v>481</v>
      </c>
      <c r="F66" s="363">
        <v>5.3358696991509455E-2</v>
      </c>
      <c r="G66" s="363">
        <v>3.0658455018850095</v>
      </c>
      <c r="H66" s="363">
        <v>0.58819225574495659</v>
      </c>
      <c r="I66" s="364">
        <v>1346396.41179</v>
      </c>
      <c r="J66" s="364">
        <v>1446901.48223</v>
      </c>
      <c r="K66" s="363">
        <v>1.5199825518445165E-3</v>
      </c>
      <c r="L66" s="363">
        <v>3.6079827972143701E-2</v>
      </c>
      <c r="M66" s="363">
        <v>0</v>
      </c>
      <c r="N66" s="245">
        <v>20457051.814746998</v>
      </c>
      <c r="O66" s="240">
        <f t="shared" si="6"/>
        <v>5.9555892609216426E-4</v>
      </c>
      <c r="P66" s="240">
        <f t="shared" si="7"/>
        <v>3.4219194950687579E-2</v>
      </c>
      <c r="Q66" s="240">
        <f t="shared" si="8"/>
        <v>6.5650618909029014E-3</v>
      </c>
      <c r="R66" s="240">
        <f t="shared" si="9"/>
        <v>1.6965166454484285E-5</v>
      </c>
      <c r="S66" s="240">
        <f t="shared" si="10"/>
        <v>4.0270218000449098E-4</v>
      </c>
      <c r="T66" s="240">
        <f t="shared" si="11"/>
        <v>0</v>
      </c>
    </row>
    <row r="67" spans="1:20" x14ac:dyDescent="0.45">
      <c r="A67" s="2" t="s">
        <v>433</v>
      </c>
      <c r="B67" s="2">
        <v>10911</v>
      </c>
      <c r="C67" s="341">
        <v>107</v>
      </c>
      <c r="D67" s="123">
        <v>64</v>
      </c>
      <c r="E67" s="123" t="s">
        <v>433</v>
      </c>
      <c r="F67" s="361">
        <v>5.3320555204728746E-2</v>
      </c>
      <c r="G67" s="361">
        <v>1.2197681064143822</v>
      </c>
      <c r="H67" s="361">
        <v>0.88652638930643934</v>
      </c>
      <c r="I67" s="362">
        <v>9590652.715938</v>
      </c>
      <c r="J67" s="362">
        <v>8856689.7173369993</v>
      </c>
      <c r="K67" s="361">
        <v>1.128789934652402E-2</v>
      </c>
      <c r="L67" s="361">
        <v>7.2772817334215797E-2</v>
      </c>
      <c r="M67" s="361">
        <v>9.1681488979048459E-2</v>
      </c>
      <c r="N67" s="245">
        <v>65508495.578290001</v>
      </c>
      <c r="O67" s="240">
        <f t="shared" si="6"/>
        <v>1.90576245186196E-3</v>
      </c>
      <c r="P67" s="240">
        <f t="shared" si="7"/>
        <v>4.3596475097789987E-2</v>
      </c>
      <c r="Q67" s="240">
        <f t="shared" si="8"/>
        <v>3.1685879841985141E-2</v>
      </c>
      <c r="R67" s="240">
        <f t="shared" si="9"/>
        <v>4.034476882771624E-4</v>
      </c>
      <c r="S67" s="240">
        <f t="shared" si="10"/>
        <v>2.6010176049228026E-3</v>
      </c>
      <c r="T67" s="240">
        <f t="shared" si="11"/>
        <v>3.2768439592611612E-3</v>
      </c>
    </row>
    <row r="68" spans="1:20" x14ac:dyDescent="0.45">
      <c r="A68" s="2" t="s">
        <v>430</v>
      </c>
      <c r="B68" s="2">
        <v>10915</v>
      </c>
      <c r="C68" s="341">
        <v>105</v>
      </c>
      <c r="D68" s="171">
        <v>65</v>
      </c>
      <c r="E68" s="171" t="s">
        <v>430</v>
      </c>
      <c r="F68" s="363">
        <v>5.266470181299391E-2</v>
      </c>
      <c r="G68" s="363">
        <v>0.31446176029234812</v>
      </c>
      <c r="H68" s="363">
        <v>0.35599119459483408</v>
      </c>
      <c r="I68" s="364">
        <v>7688149.4906510003</v>
      </c>
      <c r="J68" s="364">
        <v>8997753.1022810005</v>
      </c>
      <c r="K68" s="363">
        <v>1.7994652813830943E-2</v>
      </c>
      <c r="L68" s="363">
        <v>7.0121029405441496E-3</v>
      </c>
      <c r="M68" s="363">
        <v>4.5126114193605238E-2</v>
      </c>
      <c r="N68" s="245">
        <v>58153035.843546003</v>
      </c>
      <c r="O68" s="240">
        <f t="shared" ref="O68:O81" si="12">$N68/$N$84*F68</f>
        <v>1.6709694066999882E-3</v>
      </c>
      <c r="P68" s="240">
        <f t="shared" ref="P68:P81" si="13">$N68/$N$84*G68</f>
        <v>9.9773845277121385E-3</v>
      </c>
      <c r="Q68" s="240">
        <f t="shared" ref="Q68:Q81" si="14">$N68/$N$84*H68</f>
        <v>1.1295049145721795E-2</v>
      </c>
      <c r="R68" s="240">
        <f t="shared" ref="R68:R82" si="15">$N68/$N$84*K68</f>
        <v>5.7094245862948363E-4</v>
      </c>
      <c r="S68" s="240">
        <f t="shared" ref="S68:S82" si="16">$N68/$N$84*L68</f>
        <v>2.2248316399637097E-4</v>
      </c>
      <c r="T68" s="240">
        <f t="shared" ref="T68:T82" si="17">$N68/$N$84*M68</f>
        <v>1.431781699410667E-3</v>
      </c>
    </row>
    <row r="69" spans="1:20" x14ac:dyDescent="0.45">
      <c r="A69" s="2" t="s">
        <v>474</v>
      </c>
      <c r="B69" s="2">
        <v>11449</v>
      </c>
      <c r="C69" s="341">
        <v>235</v>
      </c>
      <c r="D69" s="123">
        <v>66</v>
      </c>
      <c r="E69" s="123" t="s">
        <v>474</v>
      </c>
      <c r="F69" s="361">
        <v>5.2057647239288976E-2</v>
      </c>
      <c r="G69" s="361">
        <v>2.2524087440469636</v>
      </c>
      <c r="H69" s="361">
        <v>1.5846488777205454</v>
      </c>
      <c r="I69" s="362">
        <v>102940.126611</v>
      </c>
      <c r="J69" s="362">
        <v>128629.388418</v>
      </c>
      <c r="K69" s="361">
        <v>4.4555837203727492E-3</v>
      </c>
      <c r="L69" s="361">
        <v>0.31368506522511647</v>
      </c>
      <c r="M69" s="361">
        <v>0.12748676340087786</v>
      </c>
      <c r="N69" s="245">
        <v>2104490.4106800002</v>
      </c>
      <c r="O69" s="240">
        <f t="shared" si="12"/>
        <v>5.9773400658132077E-5</v>
      </c>
      <c r="P69" s="240">
        <f t="shared" si="13"/>
        <v>2.5862507708989979E-3</v>
      </c>
      <c r="Q69" s="240">
        <f t="shared" si="14"/>
        <v>1.8195185010006078E-3</v>
      </c>
      <c r="R69" s="240">
        <f t="shared" si="15"/>
        <v>5.1159705635465174E-6</v>
      </c>
      <c r="S69" s="240">
        <f t="shared" si="16"/>
        <v>3.6017807331911364E-4</v>
      </c>
      <c r="T69" s="240">
        <f t="shared" si="17"/>
        <v>1.4638228562926584E-4</v>
      </c>
    </row>
    <row r="70" spans="1:20" x14ac:dyDescent="0.45">
      <c r="A70" s="2" t="s">
        <v>436</v>
      </c>
      <c r="B70" s="2">
        <v>11014</v>
      </c>
      <c r="C70" s="341">
        <v>114</v>
      </c>
      <c r="D70" s="171">
        <v>67</v>
      </c>
      <c r="E70" s="171" t="s">
        <v>436</v>
      </c>
      <c r="F70" s="363">
        <v>4.896585085683898E-2</v>
      </c>
      <c r="G70" s="363">
        <v>5.6982558492157546E-2</v>
      </c>
      <c r="H70" s="363">
        <v>0.58198432811518874</v>
      </c>
      <c r="I70" s="364">
        <v>22381.656073999999</v>
      </c>
      <c r="J70" s="364">
        <v>127870.90171000001</v>
      </c>
      <c r="K70" s="363">
        <v>1.4092652253828851E-2</v>
      </c>
      <c r="L70" s="363">
        <v>0</v>
      </c>
      <c r="M70" s="363">
        <v>4.9646445078686284E-2</v>
      </c>
      <c r="N70" s="245">
        <v>3737874.552255</v>
      </c>
      <c r="O70" s="240">
        <f t="shared" si="12"/>
        <v>9.9860676668998635E-5</v>
      </c>
      <c r="P70" s="240">
        <f t="shared" si="13"/>
        <v>1.162099044494167E-4</v>
      </c>
      <c r="Q70" s="240">
        <f t="shared" si="14"/>
        <v>1.186895515943396E-3</v>
      </c>
      <c r="R70" s="240">
        <f t="shared" si="15"/>
        <v>2.8740474545061076E-5</v>
      </c>
      <c r="S70" s="240">
        <f t="shared" si="16"/>
        <v>0</v>
      </c>
      <c r="T70" s="240">
        <f t="shared" si="17"/>
        <v>1.0124867663921032E-4</v>
      </c>
    </row>
    <row r="71" spans="1:20" x14ac:dyDescent="0.45">
      <c r="A71" s="2" t="s">
        <v>480</v>
      </c>
      <c r="B71" s="2">
        <v>11517</v>
      </c>
      <c r="C71" s="341">
        <v>250</v>
      </c>
      <c r="D71" s="123">
        <v>68</v>
      </c>
      <c r="E71" s="123" t="s">
        <v>480</v>
      </c>
      <c r="F71" s="361">
        <v>4.8015241071108057E-2</v>
      </c>
      <c r="G71" s="361">
        <v>1.870257367841734</v>
      </c>
      <c r="H71" s="361">
        <v>0.90860612814153185</v>
      </c>
      <c r="I71" s="362">
        <v>5135470.0955830002</v>
      </c>
      <c r="J71" s="362">
        <v>5307291.3591409996</v>
      </c>
      <c r="K71" s="361">
        <v>2.7715914831178091E-3</v>
      </c>
      <c r="L71" s="361">
        <v>0.17111665316000302</v>
      </c>
      <c r="M71" s="361">
        <v>8.5184268940259669E-2</v>
      </c>
      <c r="N71" s="245">
        <v>70748055.672101006</v>
      </c>
      <c r="O71" s="240">
        <f t="shared" si="12"/>
        <v>1.8534040166391515E-3</v>
      </c>
      <c r="P71" s="240">
        <f t="shared" si="13"/>
        <v>7.2192546374459834E-2</v>
      </c>
      <c r="Q71" s="240">
        <f t="shared" si="14"/>
        <v>3.5072493855576523E-2</v>
      </c>
      <c r="R71" s="240">
        <f t="shared" si="15"/>
        <v>1.0698433815391996E-4</v>
      </c>
      <c r="S71" s="240">
        <f t="shared" si="16"/>
        <v>6.6051588038664255E-3</v>
      </c>
      <c r="T71" s="240">
        <f t="shared" si="17"/>
        <v>3.2881406546420061E-3</v>
      </c>
    </row>
    <row r="72" spans="1:20" x14ac:dyDescent="0.45">
      <c r="A72" s="2" t="s">
        <v>431</v>
      </c>
      <c r="B72" s="2">
        <v>10920</v>
      </c>
      <c r="C72" s="341">
        <v>106</v>
      </c>
      <c r="D72" s="171">
        <v>69</v>
      </c>
      <c r="E72" s="171" t="s">
        <v>431</v>
      </c>
      <c r="F72" s="363">
        <v>4.6324847948291586E-2</v>
      </c>
      <c r="G72" s="363">
        <v>1.2501528723917825</v>
      </c>
      <c r="H72" s="363">
        <v>0</v>
      </c>
      <c r="I72" s="364">
        <v>23396.403595</v>
      </c>
      <c r="J72" s="364">
        <v>24730.223496999999</v>
      </c>
      <c r="K72" s="363">
        <v>2.345639998494564E-4</v>
      </c>
      <c r="L72" s="363">
        <v>7.5252983821267105E-2</v>
      </c>
      <c r="M72" s="363">
        <v>0</v>
      </c>
      <c r="N72" s="245">
        <v>214462.04122700001</v>
      </c>
      <c r="O72" s="240">
        <f t="shared" si="12"/>
        <v>5.4205195492605945E-6</v>
      </c>
      <c r="P72" s="240">
        <f t="shared" si="13"/>
        <v>1.4628171239607603E-4</v>
      </c>
      <c r="Q72" s="240">
        <f t="shared" si="14"/>
        <v>0</v>
      </c>
      <c r="R72" s="240">
        <f t="shared" si="15"/>
        <v>2.7446582191828385E-8</v>
      </c>
      <c r="S72" s="240">
        <f t="shared" si="16"/>
        <v>8.8054313831463517E-6</v>
      </c>
      <c r="T72" s="240">
        <f t="shared" si="17"/>
        <v>0</v>
      </c>
    </row>
    <row r="73" spans="1:20" x14ac:dyDescent="0.45">
      <c r="A73" s="2" t="s">
        <v>441</v>
      </c>
      <c r="B73" s="2">
        <v>11142</v>
      </c>
      <c r="C73" s="341">
        <v>130</v>
      </c>
      <c r="D73" s="123">
        <v>70</v>
      </c>
      <c r="E73" s="123" t="s">
        <v>441</v>
      </c>
      <c r="F73" s="361">
        <v>3.930783167494032E-2</v>
      </c>
      <c r="G73" s="361">
        <v>0.4811378923821244</v>
      </c>
      <c r="H73" s="361">
        <v>0.42589194187049495</v>
      </c>
      <c r="I73" s="362">
        <v>10102920.018592</v>
      </c>
      <c r="J73" s="362">
        <v>9558032.5499709994</v>
      </c>
      <c r="K73" s="361">
        <v>5.1975207603461174E-3</v>
      </c>
      <c r="L73" s="361">
        <v>3.9479512220023653E-2</v>
      </c>
      <c r="M73" s="361">
        <v>3.9044251096758041E-2</v>
      </c>
      <c r="N73" s="245">
        <v>151064247.4244</v>
      </c>
      <c r="O73" s="240">
        <f t="shared" si="12"/>
        <v>3.2397929527085835E-3</v>
      </c>
      <c r="P73" s="240">
        <f t="shared" si="13"/>
        <v>3.9655892645292651E-2</v>
      </c>
      <c r="Q73" s="240">
        <f t="shared" si="14"/>
        <v>3.5102463124849992E-2</v>
      </c>
      <c r="R73" s="240">
        <f t="shared" si="15"/>
        <v>4.2838514396257335E-4</v>
      </c>
      <c r="S73" s="240">
        <f t="shared" si="16"/>
        <v>3.2539430443411562E-3</v>
      </c>
      <c r="T73" s="240">
        <f t="shared" si="17"/>
        <v>3.2180683634021167E-3</v>
      </c>
    </row>
    <row r="74" spans="1:20" x14ac:dyDescent="0.45">
      <c r="A74" s="2" t="s">
        <v>439</v>
      </c>
      <c r="B74" s="2">
        <v>11090</v>
      </c>
      <c r="C74" s="341">
        <v>121</v>
      </c>
      <c r="D74" s="171">
        <v>71</v>
      </c>
      <c r="E74" s="171" t="s">
        <v>439</v>
      </c>
      <c r="F74" s="363">
        <v>3.8731384240010512E-2</v>
      </c>
      <c r="G74" s="363">
        <v>1.1264878313561553</v>
      </c>
      <c r="H74" s="363">
        <v>1.0458430594020638</v>
      </c>
      <c r="I74" s="364">
        <v>5381949.6824470004</v>
      </c>
      <c r="J74" s="364">
        <v>5594694.9297089996</v>
      </c>
      <c r="K74" s="363">
        <v>7.9997814300146845E-3</v>
      </c>
      <c r="L74" s="363">
        <v>0.1807310850935066</v>
      </c>
      <c r="M74" s="363">
        <v>0.10866619127210594</v>
      </c>
      <c r="N74" s="245">
        <v>52175630.706820004</v>
      </c>
      <c r="O74" s="240">
        <f t="shared" si="12"/>
        <v>1.1025726202559649E-3</v>
      </c>
      <c r="P74" s="240">
        <f t="shared" si="13"/>
        <v>3.2067912476563695E-2</v>
      </c>
      <c r="Q74" s="240">
        <f t="shared" si="14"/>
        <v>2.9772184625155948E-2</v>
      </c>
      <c r="R74" s="240">
        <f t="shared" si="15"/>
        <v>2.2773108025544474E-4</v>
      </c>
      <c r="S74" s="240">
        <f t="shared" si="16"/>
        <v>5.1449012206334008E-3</v>
      </c>
      <c r="T74" s="240">
        <f t="shared" si="17"/>
        <v>3.0934181567503203E-3</v>
      </c>
    </row>
    <row r="75" spans="1:20" x14ac:dyDescent="0.45">
      <c r="A75" s="2" t="s">
        <v>438</v>
      </c>
      <c r="B75" s="2">
        <v>11075</v>
      </c>
      <c r="C75" s="341">
        <v>118</v>
      </c>
      <c r="D75" s="123">
        <v>72</v>
      </c>
      <c r="E75" s="123" t="s">
        <v>438</v>
      </c>
      <c r="F75" s="361">
        <v>3.2964931838309001E-2</v>
      </c>
      <c r="G75" s="361">
        <v>1.7350295620615896</v>
      </c>
      <c r="H75" s="361">
        <v>1.0641786729663671</v>
      </c>
      <c r="I75" s="362">
        <v>3135029.867319</v>
      </c>
      <c r="J75" s="362">
        <v>3619297.9783640001</v>
      </c>
      <c r="K75" s="361">
        <v>2.5110742419377748E-3</v>
      </c>
      <c r="L75" s="361">
        <v>0.24342641370519935</v>
      </c>
      <c r="M75" s="361">
        <v>0.15099986842498356</v>
      </c>
      <c r="N75" s="245">
        <v>68333297.009059995</v>
      </c>
      <c r="O75" s="240">
        <f t="shared" si="12"/>
        <v>1.2290258992540494E-3</v>
      </c>
      <c r="P75" s="240">
        <f t="shared" si="13"/>
        <v>6.468680955278111E-2</v>
      </c>
      <c r="Q75" s="240">
        <f t="shared" si="14"/>
        <v>3.9675590925673875E-2</v>
      </c>
      <c r="R75" s="240">
        <f t="shared" si="15"/>
        <v>9.3619950237687662E-5</v>
      </c>
      <c r="S75" s="240">
        <f t="shared" si="16"/>
        <v>9.0756252272465726E-3</v>
      </c>
      <c r="T75" s="240">
        <f t="shared" si="17"/>
        <v>5.6297021934864216E-3</v>
      </c>
    </row>
    <row r="76" spans="1:20" x14ac:dyDescent="0.45">
      <c r="A76" s="2" t="s">
        <v>449</v>
      </c>
      <c r="B76" s="2">
        <v>11256</v>
      </c>
      <c r="C76" s="341">
        <v>164</v>
      </c>
      <c r="D76" s="171">
        <v>73</v>
      </c>
      <c r="E76" s="171" t="s">
        <v>449</v>
      </c>
      <c r="F76" s="363">
        <v>2.5942157583144696E-2</v>
      </c>
      <c r="G76" s="363">
        <v>1.1111962388995298</v>
      </c>
      <c r="H76" s="363">
        <v>5.9237332404666554E-2</v>
      </c>
      <c r="I76" s="364">
        <v>3808.7974819999999</v>
      </c>
      <c r="J76" s="364">
        <v>4125.5763390000002</v>
      </c>
      <c r="K76" s="363">
        <v>3.8364439484484122E-4</v>
      </c>
      <c r="L76" s="363">
        <v>0.14171886624907001</v>
      </c>
      <c r="M76" s="363">
        <v>0</v>
      </c>
      <c r="N76" s="245">
        <v>46221.496519</v>
      </c>
      <c r="O76" s="240">
        <f t="shared" si="12"/>
        <v>6.5422415203755688E-7</v>
      </c>
      <c r="P76" s="240">
        <f t="shared" si="13"/>
        <v>2.802278163685583E-5</v>
      </c>
      <c r="Q76" s="240">
        <f t="shared" si="14"/>
        <v>1.4938808939542362E-6</v>
      </c>
      <c r="R76" s="240">
        <f t="shared" si="15"/>
        <v>9.6749635452219431E-9</v>
      </c>
      <c r="S76" s="240">
        <f t="shared" si="16"/>
        <v>3.573947340438705E-6</v>
      </c>
      <c r="T76" s="240">
        <f t="shared" si="17"/>
        <v>0</v>
      </c>
    </row>
    <row r="77" spans="1:20" x14ac:dyDescent="0.45">
      <c r="A77" s="2" t="s">
        <v>475</v>
      </c>
      <c r="B77" s="2">
        <v>11459</v>
      </c>
      <c r="C77" s="341">
        <v>241</v>
      </c>
      <c r="D77" s="123">
        <v>74</v>
      </c>
      <c r="E77" s="123" t="s">
        <v>475</v>
      </c>
      <c r="F77" s="361">
        <v>1.9307675305522694E-2</v>
      </c>
      <c r="G77" s="361">
        <v>0.96457591547990396</v>
      </c>
      <c r="H77" s="361">
        <v>0.38808314224680235</v>
      </c>
      <c r="I77" s="362">
        <v>311353.62233500002</v>
      </c>
      <c r="J77" s="362">
        <v>279089.81275099999</v>
      </c>
      <c r="K77" s="361">
        <v>4.6448687314123126E-3</v>
      </c>
      <c r="L77" s="361">
        <v>0</v>
      </c>
      <c r="M77" s="361">
        <v>0</v>
      </c>
      <c r="N77" s="245">
        <v>6177847.652454</v>
      </c>
      <c r="O77" s="240">
        <f t="shared" si="12"/>
        <v>6.5079417683371713E-5</v>
      </c>
      <c r="P77" s="240">
        <f t="shared" si="13"/>
        <v>3.2512479051728031E-3</v>
      </c>
      <c r="Q77" s="240">
        <f t="shared" si="14"/>
        <v>1.3080924819017861E-3</v>
      </c>
      <c r="R77" s="240">
        <f t="shared" si="15"/>
        <v>1.5656227250183258E-5</v>
      </c>
      <c r="S77" s="240">
        <f t="shared" si="16"/>
        <v>0</v>
      </c>
      <c r="T77" s="240">
        <f t="shared" si="17"/>
        <v>0</v>
      </c>
    </row>
    <row r="78" spans="1:20" x14ac:dyDescent="0.45">
      <c r="A78" s="2" t="s">
        <v>451</v>
      </c>
      <c r="B78" s="2">
        <v>11290</v>
      </c>
      <c r="C78" s="341">
        <v>175</v>
      </c>
      <c r="D78" s="171">
        <v>75</v>
      </c>
      <c r="E78" s="171" t="s">
        <v>451</v>
      </c>
      <c r="F78" s="363">
        <v>1.5402678591985035E-2</v>
      </c>
      <c r="G78" s="363">
        <v>8.0221598676163755E-3</v>
      </c>
      <c r="H78" s="363">
        <v>1.5684581624577306E-2</v>
      </c>
      <c r="I78" s="364">
        <v>12588.392793000001</v>
      </c>
      <c r="J78" s="364">
        <v>12484.790369</v>
      </c>
      <c r="K78" s="363">
        <v>1.0655335276673183E-2</v>
      </c>
      <c r="L78" s="363">
        <v>0</v>
      </c>
      <c r="M78" s="363">
        <v>1.6849767473208871E-4</v>
      </c>
      <c r="N78" s="245">
        <v>52697.011170999998</v>
      </c>
      <c r="O78" s="240">
        <f t="shared" si="12"/>
        <v>4.4285210598752018E-7</v>
      </c>
      <c r="P78" s="240">
        <f t="shared" si="13"/>
        <v>2.3065016715931026E-7</v>
      </c>
      <c r="Q78" s="240">
        <f t="shared" si="14"/>
        <v>4.5095727749533304E-7</v>
      </c>
      <c r="R78" s="240">
        <f t="shared" si="15"/>
        <v>3.0635825055346451E-7</v>
      </c>
      <c r="S78" s="240">
        <f t="shared" si="16"/>
        <v>0</v>
      </c>
      <c r="T78" s="240">
        <f t="shared" si="17"/>
        <v>4.8445826914764562E-9</v>
      </c>
    </row>
    <row r="79" spans="1:20" x14ac:dyDescent="0.45">
      <c r="A79" s="2" t="s">
        <v>471</v>
      </c>
      <c r="B79" s="2">
        <v>11427</v>
      </c>
      <c r="C79" s="341">
        <v>227</v>
      </c>
      <c r="D79" s="123">
        <v>76</v>
      </c>
      <c r="E79" s="123" t="s">
        <v>471</v>
      </c>
      <c r="F79" s="361">
        <v>1.2731442150730811E-2</v>
      </c>
      <c r="G79" s="361">
        <v>0.5719941446536696</v>
      </c>
      <c r="H79" s="361">
        <v>0.57221593807527671</v>
      </c>
      <c r="I79" s="362">
        <v>10672.050641</v>
      </c>
      <c r="J79" s="362">
        <v>11089.758787999999</v>
      </c>
      <c r="K79" s="361">
        <v>6.5613043296599985E-4</v>
      </c>
      <c r="L79" s="361">
        <v>0</v>
      </c>
      <c r="M79" s="361">
        <v>4.1782002402465136E-5</v>
      </c>
      <c r="N79" s="245">
        <v>96591.466880000007</v>
      </c>
      <c r="O79" s="240">
        <f t="shared" si="12"/>
        <v>6.7095414442762268E-7</v>
      </c>
      <c r="P79" s="240">
        <f t="shared" si="13"/>
        <v>3.0144412345437463E-5</v>
      </c>
      <c r="Q79" s="240">
        <f t="shared" si="14"/>
        <v>3.0156100983195246E-5</v>
      </c>
      <c r="R79" s="240">
        <f t="shared" si="15"/>
        <v>3.4578441944878791E-8</v>
      </c>
      <c r="S79" s="240">
        <f t="shared" si="16"/>
        <v>0</v>
      </c>
      <c r="T79" s="240">
        <f t="shared" si="17"/>
        <v>2.2019349687584036E-9</v>
      </c>
    </row>
    <row r="80" spans="1:20" x14ac:dyDescent="0.45">
      <c r="A80" s="2" t="s">
        <v>477</v>
      </c>
      <c r="B80" s="2">
        <v>11476</v>
      </c>
      <c r="C80" s="341">
        <v>246</v>
      </c>
      <c r="D80" s="171">
        <v>77</v>
      </c>
      <c r="E80" s="171" t="s">
        <v>477</v>
      </c>
      <c r="F80" s="363">
        <v>4.6676035208965327E-3</v>
      </c>
      <c r="G80" s="363">
        <v>0.26225395160002735</v>
      </c>
      <c r="H80" s="363">
        <v>0.27345300275984763</v>
      </c>
      <c r="I80" s="364">
        <v>20508.364161000001</v>
      </c>
      <c r="J80" s="364">
        <v>20825.174942000001</v>
      </c>
      <c r="K80" s="363">
        <v>1.1337289539553694E-3</v>
      </c>
      <c r="L80" s="363">
        <v>2.7505161637016714E-2</v>
      </c>
      <c r="M80" s="363">
        <v>9.0717538252679808E-3</v>
      </c>
      <c r="N80" s="245">
        <v>128166.097629</v>
      </c>
      <c r="O80" s="240">
        <f t="shared" si="12"/>
        <v>3.2639507519963268E-7</v>
      </c>
      <c r="P80" s="240">
        <f t="shared" si="13"/>
        <v>1.8338832308844088E-5</v>
      </c>
      <c r="Q80" s="240">
        <f t="shared" si="14"/>
        <v>1.9121956909961018E-5</v>
      </c>
      <c r="R80" s="240">
        <f t="shared" si="15"/>
        <v>7.9279130184387929E-8</v>
      </c>
      <c r="S80" s="240">
        <f t="shared" si="16"/>
        <v>1.9233744384458247E-6</v>
      </c>
      <c r="T80" s="240">
        <f t="shared" si="17"/>
        <v>6.3436745617634783E-7</v>
      </c>
    </row>
    <row r="81" spans="1:20" x14ac:dyDescent="0.45">
      <c r="A81" s="2" t="s">
        <v>454</v>
      </c>
      <c r="B81" s="2">
        <v>11315</v>
      </c>
      <c r="C81" s="341">
        <v>191</v>
      </c>
      <c r="D81" s="123">
        <v>78</v>
      </c>
      <c r="E81" s="123" t="s">
        <v>454</v>
      </c>
      <c r="F81" s="361">
        <v>8.9765520742388625E-4</v>
      </c>
      <c r="G81" s="361">
        <v>0.52800741184727518</v>
      </c>
      <c r="H81" s="361">
        <v>0.34159410389482997</v>
      </c>
      <c r="I81" s="362">
        <v>4681.6968960000004</v>
      </c>
      <c r="J81" s="362">
        <v>6721.7014289999997</v>
      </c>
      <c r="K81" s="361">
        <v>0</v>
      </c>
      <c r="L81" s="361">
        <v>0.15532552218571619</v>
      </c>
      <c r="M81" s="361">
        <v>7.1923302197783784E-2</v>
      </c>
      <c r="N81" s="245">
        <v>13795509.024092</v>
      </c>
      <c r="O81" s="240">
        <f t="shared" si="12"/>
        <v>6.7565308109174419E-6</v>
      </c>
      <c r="P81" s="240">
        <f t="shared" si="13"/>
        <v>3.9742412421100827E-3</v>
      </c>
      <c r="Q81" s="240">
        <f t="shared" si="14"/>
        <v>2.5711331797613965E-3</v>
      </c>
      <c r="R81" s="240">
        <f t="shared" si="15"/>
        <v>0</v>
      </c>
      <c r="S81" s="240">
        <f t="shared" si="16"/>
        <v>1.1691144525094485E-3</v>
      </c>
      <c r="T81" s="240">
        <f t="shared" si="17"/>
        <v>5.4135708599836426E-4</v>
      </c>
    </row>
    <row r="82" spans="1:20" x14ac:dyDescent="0.45">
      <c r="A82" s="2" t="s">
        <v>469</v>
      </c>
      <c r="B82" s="2">
        <v>11419</v>
      </c>
      <c r="C82" s="341">
        <v>224</v>
      </c>
      <c r="D82" s="171">
        <v>79</v>
      </c>
      <c r="E82" s="171" t="s">
        <v>469</v>
      </c>
      <c r="F82" s="363">
        <v>0</v>
      </c>
      <c r="G82" s="363">
        <v>0</v>
      </c>
      <c r="H82" s="363">
        <v>0</v>
      </c>
      <c r="I82" s="364">
        <v>0</v>
      </c>
      <c r="J82" s="364">
        <v>0</v>
      </c>
      <c r="K82" s="363">
        <v>0</v>
      </c>
      <c r="L82" s="363">
        <v>0</v>
      </c>
      <c r="M82" s="363">
        <v>0</v>
      </c>
      <c r="N82" s="245">
        <v>0</v>
      </c>
      <c r="O82" s="240">
        <f t="shared" ref="O82:O83" si="18">$N82/$N$84*F82</f>
        <v>0</v>
      </c>
      <c r="P82" s="240">
        <f t="shared" ref="P82:P83" si="19">$N82/$N$84*G82</f>
        <v>0</v>
      </c>
      <c r="Q82" s="240">
        <f>$N82/$N$84*H82</f>
        <v>0</v>
      </c>
      <c r="R82" s="240">
        <f t="shared" si="15"/>
        <v>0</v>
      </c>
      <c r="S82" s="240">
        <f t="shared" si="16"/>
        <v>0</v>
      </c>
      <c r="T82" s="240">
        <f t="shared" si="17"/>
        <v>0</v>
      </c>
    </row>
    <row r="83" spans="1:20" x14ac:dyDescent="0.45">
      <c r="A83" s="2" t="s">
        <v>592</v>
      </c>
      <c r="B83" s="2">
        <v>11692</v>
      </c>
      <c r="C83" s="381">
        <v>300</v>
      </c>
      <c r="D83" s="123">
        <v>80</v>
      </c>
      <c r="E83" s="123" t="s">
        <v>592</v>
      </c>
      <c r="F83" s="361">
        <v>0</v>
      </c>
      <c r="G83" s="361">
        <v>0</v>
      </c>
      <c r="H83" s="361">
        <v>0</v>
      </c>
      <c r="I83" s="362">
        <v>0</v>
      </c>
      <c r="J83" s="362">
        <v>0</v>
      </c>
      <c r="K83" s="361">
        <v>0</v>
      </c>
      <c r="L83" s="361">
        <v>0</v>
      </c>
      <c r="M83" s="361">
        <v>0</v>
      </c>
      <c r="N83" s="245">
        <v>433189</v>
      </c>
      <c r="O83" s="240">
        <f t="shared" si="18"/>
        <v>0</v>
      </c>
      <c r="P83" s="240">
        <f t="shared" si="19"/>
        <v>0</v>
      </c>
      <c r="Q83" s="240"/>
      <c r="R83" s="240"/>
      <c r="S83" s="240"/>
      <c r="T83" s="240"/>
    </row>
    <row r="84" spans="1:20" x14ac:dyDescent="0.45">
      <c r="C84" s="188"/>
      <c r="D84" s="343" t="s">
        <v>23</v>
      </c>
      <c r="E84" s="343"/>
      <c r="F84" s="310">
        <f>O84</f>
        <v>9.3664871978030015E-2</v>
      </c>
      <c r="G84" s="310">
        <f>P84</f>
        <v>1.7061483686529546</v>
      </c>
      <c r="H84" s="310">
        <f>Q84</f>
        <v>1.2781962730674605</v>
      </c>
      <c r="I84" s="172">
        <f>SUM(I4:I82)</f>
        <v>198551237.84873003</v>
      </c>
      <c r="J84" s="172">
        <f>SUM(J4:J82)</f>
        <v>219746031.54742095</v>
      </c>
      <c r="K84" s="310">
        <f>R84</f>
        <v>1.3520822291073225E-2</v>
      </c>
      <c r="L84" s="310">
        <f>S84</f>
        <v>0.18490260703266673</v>
      </c>
      <c r="M84" s="310">
        <f>T84</f>
        <v>0.12867739214509069</v>
      </c>
      <c r="N84" s="245">
        <f t="shared" ref="N84:T84" si="20">SUM(N4:N83)</f>
        <v>1832835646.1469133</v>
      </c>
      <c r="O84" s="379">
        <f t="shared" si="20"/>
        <v>9.3664871978030015E-2</v>
      </c>
      <c r="P84" s="379">
        <f t="shared" si="20"/>
        <v>1.7061483686529546</v>
      </c>
      <c r="Q84" s="379">
        <f t="shared" si="20"/>
        <v>1.2781962730674605</v>
      </c>
      <c r="R84" s="379">
        <f t="shared" si="20"/>
        <v>1.3520822291073225E-2</v>
      </c>
      <c r="S84" s="379">
        <f t="shared" si="20"/>
        <v>0.18490260703266673</v>
      </c>
      <c r="T84" s="379">
        <f t="shared" si="20"/>
        <v>0.12867739214509069</v>
      </c>
    </row>
    <row r="85" spans="1:20" x14ac:dyDescent="0.45">
      <c r="A85" s="2" t="s">
        <v>503</v>
      </c>
      <c r="B85" s="2">
        <v>11172</v>
      </c>
      <c r="C85" s="366">
        <v>143</v>
      </c>
      <c r="D85" s="171">
        <v>82</v>
      </c>
      <c r="E85" s="171" t="s">
        <v>503</v>
      </c>
      <c r="F85" s="363">
        <v>3.0398977086540566</v>
      </c>
      <c r="G85" s="363">
        <v>2.7812940589557147E-2</v>
      </c>
      <c r="H85" s="363">
        <v>0.42385636859955883</v>
      </c>
      <c r="I85" s="364">
        <v>107730.96726799999</v>
      </c>
      <c r="J85" s="364">
        <v>105861.313544</v>
      </c>
      <c r="K85" s="363">
        <v>0.36861673802540912</v>
      </c>
      <c r="L85" s="363">
        <v>2.7810737952858454E-2</v>
      </c>
      <c r="M85" s="363">
        <v>2.7938336972313731E-2</v>
      </c>
      <c r="N85" s="245">
        <v>305275.86044999998</v>
      </c>
      <c r="O85" s="240">
        <f t="shared" ref="O85:O104" si="21">$N85/$N$105*F85</f>
        <v>7.0281869676323508E-2</v>
      </c>
      <c r="P85" s="240">
        <f t="shared" ref="P85:P104" si="22">$N85/$N$105*G85</f>
        <v>6.4303001389348256E-4</v>
      </c>
      <c r="Q85" s="240">
        <f t="shared" ref="Q85:Q104" si="23">$N85/$N$105*H85</f>
        <v>9.7994804149457646E-3</v>
      </c>
      <c r="R85" s="240">
        <f t="shared" ref="R85:R104" si="24">$N85/$N$105*K85</f>
        <v>8.5223504293122712E-3</v>
      </c>
      <c r="S85" s="240">
        <f t="shared" ref="S85:S104" si="25">$N85/$N$105*L85</f>
        <v>6.4297908934264614E-4</v>
      </c>
      <c r="T85" s="240">
        <f t="shared" ref="T85:T104" si="26">$N85/$N$105*M85</f>
        <v>6.459291549421077E-4</v>
      </c>
    </row>
    <row r="86" spans="1:20" x14ac:dyDescent="0.45">
      <c r="A86" s="2" t="s">
        <v>510</v>
      </c>
      <c r="B86" s="2">
        <v>11239</v>
      </c>
      <c r="C86" s="342">
        <v>165</v>
      </c>
      <c r="D86" s="123">
        <v>81</v>
      </c>
      <c r="E86" s="123" t="s">
        <v>510</v>
      </c>
      <c r="F86" s="361">
        <v>3.0338151819616481</v>
      </c>
      <c r="G86" s="361">
        <v>0.72664337737373508</v>
      </c>
      <c r="H86" s="361">
        <v>0.74445910520289005</v>
      </c>
      <c r="I86" s="362">
        <v>130156.946398</v>
      </c>
      <c r="J86" s="362">
        <v>142460.19252800001</v>
      </c>
      <c r="K86" s="361">
        <v>9.3708226901672825E-2</v>
      </c>
      <c r="L86" s="361">
        <v>6.3482328956146637E-3</v>
      </c>
      <c r="M86" s="361">
        <v>7.0941088232978492E-3</v>
      </c>
      <c r="N86" s="245">
        <v>240445.403296</v>
      </c>
      <c r="O86" s="240">
        <f t="shared" si="21"/>
        <v>5.5245571613685776E-2</v>
      </c>
      <c r="P86" s="240">
        <f t="shared" si="22"/>
        <v>1.3232127316455183E-2</v>
      </c>
      <c r="Q86" s="240">
        <f t="shared" si="23"/>
        <v>1.355655052901196E-2</v>
      </c>
      <c r="R86" s="240">
        <f t="shared" si="24"/>
        <v>1.706420546270879E-3</v>
      </c>
      <c r="S86" s="240">
        <f t="shared" si="25"/>
        <v>1.1560089656755802E-4</v>
      </c>
      <c r="T86" s="240">
        <f t="shared" si="26"/>
        <v>1.2918324733920324E-4</v>
      </c>
    </row>
    <row r="87" spans="1:20" x14ac:dyDescent="0.45">
      <c r="A87" s="2" t="s">
        <v>512</v>
      </c>
      <c r="B87" s="2">
        <v>11381</v>
      </c>
      <c r="C87" s="340">
        <v>213</v>
      </c>
      <c r="D87" s="171">
        <v>83</v>
      </c>
      <c r="E87" s="171" t="s">
        <v>512</v>
      </c>
      <c r="F87" s="363">
        <v>1.860151731217198</v>
      </c>
      <c r="G87" s="363">
        <v>0</v>
      </c>
      <c r="H87" s="363">
        <v>0</v>
      </c>
      <c r="I87" s="364">
        <v>392998.06825399998</v>
      </c>
      <c r="J87" s="364">
        <v>383985.33516199997</v>
      </c>
      <c r="K87" s="363">
        <v>8.3828336726317648E-2</v>
      </c>
      <c r="L87" s="363">
        <v>0</v>
      </c>
      <c r="M87" s="363">
        <v>0</v>
      </c>
      <c r="N87" s="245">
        <v>581263.06530200003</v>
      </c>
      <c r="O87" s="240">
        <f t="shared" si="21"/>
        <v>8.1886624820608808E-2</v>
      </c>
      <c r="P87" s="240">
        <f t="shared" si="22"/>
        <v>0</v>
      </c>
      <c r="Q87" s="240">
        <f t="shared" si="23"/>
        <v>0</v>
      </c>
      <c r="R87" s="240">
        <f t="shared" si="24"/>
        <v>3.6902471146006317E-3</v>
      </c>
      <c r="S87" s="240">
        <f t="shared" si="25"/>
        <v>0</v>
      </c>
      <c r="T87" s="240">
        <f t="shared" si="26"/>
        <v>0</v>
      </c>
    </row>
    <row r="88" spans="1:20" x14ac:dyDescent="0.45">
      <c r="A88" s="2" t="s">
        <v>495</v>
      </c>
      <c r="B88" s="2">
        <v>10767</v>
      </c>
      <c r="C88" s="340">
        <v>32</v>
      </c>
      <c r="D88" s="123">
        <v>84</v>
      </c>
      <c r="E88" s="123" t="s">
        <v>495</v>
      </c>
      <c r="F88" s="361">
        <v>1.810840366897668</v>
      </c>
      <c r="G88" s="361">
        <v>0.12598240349602682</v>
      </c>
      <c r="H88" s="361">
        <v>0.11830923558429517</v>
      </c>
      <c r="I88" s="362">
        <v>130104.379644</v>
      </c>
      <c r="J88" s="362">
        <v>105131.30063</v>
      </c>
      <c r="K88" s="361">
        <v>0.18867067511500063</v>
      </c>
      <c r="L88" s="361">
        <v>4.6142225740782666E-2</v>
      </c>
      <c r="M88" s="361">
        <v>5.6066940967945948E-2</v>
      </c>
      <c r="N88" s="245">
        <v>225557.50727999999</v>
      </c>
      <c r="O88" s="240">
        <f t="shared" si="21"/>
        <v>3.0933518830104249E-2</v>
      </c>
      <c r="P88" s="240">
        <f t="shared" si="22"/>
        <v>2.1520831554482154E-3</v>
      </c>
      <c r="Q88" s="240">
        <f t="shared" si="23"/>
        <v>2.0210069499344489E-3</v>
      </c>
      <c r="R88" s="240">
        <f t="shared" si="24"/>
        <v>3.2229499562995796E-3</v>
      </c>
      <c r="S88" s="240">
        <f t="shared" si="25"/>
        <v>7.88220449967516E-4</v>
      </c>
      <c r="T88" s="240">
        <f t="shared" si="26"/>
        <v>9.5775851139743716E-4</v>
      </c>
    </row>
    <row r="89" spans="1:20" x14ac:dyDescent="0.45">
      <c r="A89" s="2" t="s">
        <v>501</v>
      </c>
      <c r="B89" s="2">
        <v>11131</v>
      </c>
      <c r="C89" s="340">
        <v>128</v>
      </c>
      <c r="D89" s="171">
        <v>90</v>
      </c>
      <c r="E89" s="171" t="s">
        <v>501</v>
      </c>
      <c r="F89" s="363">
        <v>1.5401953223750871</v>
      </c>
      <c r="G89" s="363">
        <v>3.3229563094738301</v>
      </c>
      <c r="H89" s="363">
        <v>1.0574945796714617</v>
      </c>
      <c r="I89" s="364">
        <v>309629.59063699999</v>
      </c>
      <c r="J89" s="364">
        <v>479769.710762</v>
      </c>
      <c r="K89" s="363">
        <v>0.25467525273333452</v>
      </c>
      <c r="L89" s="363">
        <v>0.47961038977610571</v>
      </c>
      <c r="M89" s="363">
        <v>6.4305211283908328E-2</v>
      </c>
      <c r="N89" s="245">
        <v>992954.47466599999</v>
      </c>
      <c r="O89" s="240">
        <f t="shared" si="21"/>
        <v>0.11582358671629261</v>
      </c>
      <c r="P89" s="240">
        <f t="shared" si="22"/>
        <v>0.24988825292060196</v>
      </c>
      <c r="Q89" s="240">
        <f t="shared" si="23"/>
        <v>7.9524209281268313E-2</v>
      </c>
      <c r="R89" s="240">
        <f t="shared" si="24"/>
        <v>1.9151727570478585E-2</v>
      </c>
      <c r="S89" s="240">
        <f t="shared" si="25"/>
        <v>3.6066981092115938E-2</v>
      </c>
      <c r="T89" s="240">
        <f t="shared" si="26"/>
        <v>4.8357894010260033E-3</v>
      </c>
    </row>
    <row r="90" spans="1:20" x14ac:dyDescent="0.45">
      <c r="A90" s="2" t="s">
        <v>30</v>
      </c>
      <c r="B90" s="2">
        <v>10615</v>
      </c>
      <c r="C90" s="340">
        <v>65</v>
      </c>
      <c r="D90" s="123">
        <v>85</v>
      </c>
      <c r="E90" s="123" t="s">
        <v>30</v>
      </c>
      <c r="F90" s="361">
        <v>1.4108481204301457</v>
      </c>
      <c r="G90" s="361">
        <v>0.42723426946320653</v>
      </c>
      <c r="H90" s="361">
        <v>0.16370423035904727</v>
      </c>
      <c r="I90" s="362">
        <v>242518.93054900001</v>
      </c>
      <c r="J90" s="362">
        <v>225853.986913</v>
      </c>
      <c r="K90" s="361">
        <v>0.12396311003654127</v>
      </c>
      <c r="L90" s="361">
        <v>6.2266577258683328E-2</v>
      </c>
      <c r="M90" s="361">
        <v>4.9296760941160492E-2</v>
      </c>
      <c r="N90" s="245">
        <v>482219.03378</v>
      </c>
      <c r="O90" s="240">
        <f t="shared" si="21"/>
        <v>5.1524820173054202E-2</v>
      </c>
      <c r="P90" s="240">
        <f t="shared" si="22"/>
        <v>1.560279138986727E-2</v>
      </c>
      <c r="Q90" s="240">
        <f t="shared" si="23"/>
        <v>5.9785535442656301E-3</v>
      </c>
      <c r="R90" s="240">
        <f t="shared" si="24"/>
        <v>4.5271896104436583E-3</v>
      </c>
      <c r="S90" s="240">
        <f t="shared" si="25"/>
        <v>2.2740039481124953E-3</v>
      </c>
      <c r="T90" s="240">
        <f t="shared" si="26"/>
        <v>1.8003403100774079E-3</v>
      </c>
    </row>
    <row r="91" spans="1:20" x14ac:dyDescent="0.45">
      <c r="A91" s="2" t="s">
        <v>509</v>
      </c>
      <c r="B91" s="2">
        <v>11305</v>
      </c>
      <c r="C91" s="340">
        <v>180</v>
      </c>
      <c r="D91" s="171">
        <v>86</v>
      </c>
      <c r="E91" s="171" t="s">
        <v>509</v>
      </c>
      <c r="F91" s="363">
        <v>1.3909267232149138</v>
      </c>
      <c r="G91" s="363">
        <v>0.10592879196466956</v>
      </c>
      <c r="H91" s="363">
        <v>0.23908234650408411</v>
      </c>
      <c r="I91" s="364">
        <v>104106.19710999999</v>
      </c>
      <c r="J91" s="364">
        <v>104062.69532300001</v>
      </c>
      <c r="K91" s="363">
        <v>0.10880575344267619</v>
      </c>
      <c r="L91" s="363">
        <v>1.4230810869329868E-2</v>
      </c>
      <c r="M91" s="363">
        <v>3.6180578109775902E-2</v>
      </c>
      <c r="N91" s="245">
        <v>179713.247699</v>
      </c>
      <c r="O91" s="240">
        <f t="shared" si="21"/>
        <v>1.8931115973390089E-2</v>
      </c>
      <c r="P91" s="240">
        <f t="shared" si="22"/>
        <v>1.4417368018993927E-3</v>
      </c>
      <c r="Q91" s="240">
        <f t="shared" si="23"/>
        <v>3.2540144303200061E-3</v>
      </c>
      <c r="R91" s="240">
        <f t="shared" si="24"/>
        <v>1.4808934954060311E-3</v>
      </c>
      <c r="S91" s="240">
        <f t="shared" si="25"/>
        <v>1.9368750809530447E-4</v>
      </c>
      <c r="T91" s="240">
        <f t="shared" si="26"/>
        <v>4.9243336025447514E-4</v>
      </c>
    </row>
    <row r="92" spans="1:20" x14ac:dyDescent="0.45">
      <c r="A92" s="2" t="s">
        <v>511</v>
      </c>
      <c r="B92" s="2">
        <v>11327</v>
      </c>
      <c r="C92" s="340">
        <v>204</v>
      </c>
      <c r="D92" s="123">
        <v>87</v>
      </c>
      <c r="E92" s="123" t="s">
        <v>511</v>
      </c>
      <c r="F92" s="361">
        <v>1.3189164692918425</v>
      </c>
      <c r="G92" s="361">
        <v>0.33165946182380041</v>
      </c>
      <c r="H92" s="361">
        <v>0.34241654784829878</v>
      </c>
      <c r="I92" s="362">
        <v>881329.63648500002</v>
      </c>
      <c r="J92" s="362">
        <v>864756.03007500002</v>
      </c>
      <c r="K92" s="361">
        <v>0.12177593992863757</v>
      </c>
      <c r="L92" s="361">
        <v>1.3358233143735547E-2</v>
      </c>
      <c r="M92" s="361">
        <v>0.12749642025336538</v>
      </c>
      <c r="N92" s="245">
        <v>1507349.5040460001</v>
      </c>
      <c r="O92" s="240">
        <f t="shared" si="21"/>
        <v>0.15056468711501386</v>
      </c>
      <c r="P92" s="240">
        <f t="shared" si="22"/>
        <v>3.7861535784026054E-2</v>
      </c>
      <c r="Q92" s="240">
        <f t="shared" si="23"/>
        <v>3.9089541748965978E-2</v>
      </c>
      <c r="R92" s="240">
        <f t="shared" si="24"/>
        <v>1.3901681206040758E-2</v>
      </c>
      <c r="S92" s="240">
        <f t="shared" si="25"/>
        <v>1.5249473643890834E-3</v>
      </c>
      <c r="T92" s="240">
        <f t="shared" si="26"/>
        <v>1.4554719021773464E-2</v>
      </c>
    </row>
    <row r="93" spans="1:20" x14ac:dyDescent="0.45">
      <c r="A93" s="2" t="s">
        <v>504</v>
      </c>
      <c r="B93" s="2">
        <v>11188</v>
      </c>
      <c r="C93" s="340">
        <v>145</v>
      </c>
      <c r="D93" s="171">
        <v>91</v>
      </c>
      <c r="E93" s="171" t="s">
        <v>504</v>
      </c>
      <c r="F93" s="363">
        <v>1.137715846736141</v>
      </c>
      <c r="G93" s="363">
        <v>1.3364886311498221</v>
      </c>
      <c r="H93" s="363">
        <v>1.2590252549184788</v>
      </c>
      <c r="I93" s="364">
        <v>571507.93534800003</v>
      </c>
      <c r="J93" s="364">
        <v>588186.57019700005</v>
      </c>
      <c r="K93" s="363">
        <v>0.14432344666013061</v>
      </c>
      <c r="L93" s="363">
        <v>0.11342220241229765</v>
      </c>
      <c r="M93" s="363">
        <v>0.11842850184849361</v>
      </c>
      <c r="N93" s="245">
        <v>1107920.3126340001</v>
      </c>
      <c r="O93" s="240">
        <f t="shared" si="21"/>
        <v>9.5462807888503767E-2</v>
      </c>
      <c r="P93" s="240">
        <f t="shared" si="22"/>
        <v>0.11214132052975995</v>
      </c>
      <c r="Q93" s="240">
        <f t="shared" si="23"/>
        <v>0.10564156804342349</v>
      </c>
      <c r="R93" s="240">
        <f t="shared" si="24"/>
        <v>1.2109808878770105E-2</v>
      </c>
      <c r="S93" s="240">
        <f t="shared" si="25"/>
        <v>9.5169650227147577E-3</v>
      </c>
      <c r="T93" s="240">
        <f t="shared" si="26"/>
        <v>9.937030720736751E-3</v>
      </c>
    </row>
    <row r="94" spans="1:20" x14ac:dyDescent="0.45">
      <c r="A94" s="2" t="s">
        <v>508</v>
      </c>
      <c r="B94" s="2">
        <v>11304</v>
      </c>
      <c r="C94" s="340">
        <v>179</v>
      </c>
      <c r="D94" s="123">
        <v>88</v>
      </c>
      <c r="E94" s="123" t="s">
        <v>508</v>
      </c>
      <c r="F94" s="361">
        <v>1.1311491393264117</v>
      </c>
      <c r="G94" s="361">
        <v>2.8685753425459484E-4</v>
      </c>
      <c r="H94" s="361">
        <v>2.1660670953918386E-4</v>
      </c>
      <c r="I94" s="362">
        <v>300064.986042</v>
      </c>
      <c r="J94" s="362">
        <v>337168.98484300001</v>
      </c>
      <c r="K94" s="361">
        <v>3.223981597887466E-2</v>
      </c>
      <c r="L94" s="361">
        <v>0</v>
      </c>
      <c r="M94" s="361">
        <v>0</v>
      </c>
      <c r="N94" s="245">
        <v>465382.34104099998</v>
      </c>
      <c r="O94" s="240">
        <f t="shared" si="21"/>
        <v>3.986774222977732E-2</v>
      </c>
      <c r="P94" s="240">
        <f t="shared" si="22"/>
        <v>1.0110392904636736E-5</v>
      </c>
      <c r="Q94" s="240">
        <f t="shared" si="23"/>
        <v>7.6343783157461076E-6</v>
      </c>
      <c r="R94" s="240">
        <f t="shared" si="24"/>
        <v>1.1363034530942858E-3</v>
      </c>
      <c r="S94" s="240">
        <f t="shared" si="25"/>
        <v>0</v>
      </c>
      <c r="T94" s="240">
        <f t="shared" si="26"/>
        <v>0</v>
      </c>
    </row>
    <row r="95" spans="1:20" x14ac:dyDescent="0.45">
      <c r="A95" s="2" t="s">
        <v>506</v>
      </c>
      <c r="B95" s="2">
        <v>11222</v>
      </c>
      <c r="C95" s="340">
        <v>153</v>
      </c>
      <c r="D95" s="171">
        <v>89</v>
      </c>
      <c r="E95" s="171" t="s">
        <v>506</v>
      </c>
      <c r="F95" s="363">
        <v>0.87380588519256797</v>
      </c>
      <c r="G95" s="363">
        <v>2.3372223492780851E-3</v>
      </c>
      <c r="H95" s="363">
        <v>2.6581335216303233E-2</v>
      </c>
      <c r="I95" s="364">
        <v>163871.87506399999</v>
      </c>
      <c r="J95" s="364">
        <v>161148.05663199999</v>
      </c>
      <c r="K95" s="363">
        <v>1.6164710475328397E-2</v>
      </c>
      <c r="L95" s="363">
        <v>0</v>
      </c>
      <c r="M95" s="363">
        <v>0</v>
      </c>
      <c r="N95" s="245">
        <v>318421.39140000002</v>
      </c>
      <c r="O95" s="240">
        <f t="shared" si="21"/>
        <v>2.1072160884302464E-2</v>
      </c>
      <c r="P95" s="240">
        <f t="shared" si="22"/>
        <v>5.6363004874385193E-5</v>
      </c>
      <c r="Q95" s="240">
        <f t="shared" si="23"/>
        <v>6.4101899711293067E-4</v>
      </c>
      <c r="R95" s="240">
        <f t="shared" si="24"/>
        <v>3.8981813416056688E-4</v>
      </c>
      <c r="S95" s="240">
        <f t="shared" si="25"/>
        <v>0</v>
      </c>
      <c r="T95" s="240">
        <f t="shared" si="26"/>
        <v>0</v>
      </c>
    </row>
    <row r="96" spans="1:20" x14ac:dyDescent="0.45">
      <c r="A96" s="2" t="s">
        <v>498</v>
      </c>
      <c r="B96" s="2">
        <v>10897</v>
      </c>
      <c r="C96" s="340">
        <v>101</v>
      </c>
      <c r="D96" s="123">
        <v>92</v>
      </c>
      <c r="E96" s="123" t="s">
        <v>498</v>
      </c>
      <c r="F96" s="361">
        <v>0.81461907607661832</v>
      </c>
      <c r="G96" s="361">
        <v>0.54573255253538966</v>
      </c>
      <c r="H96" s="361">
        <v>0.37275282456357345</v>
      </c>
      <c r="I96" s="362">
        <v>213124.19396500001</v>
      </c>
      <c r="J96" s="362">
        <v>216184.41348399999</v>
      </c>
      <c r="K96" s="361">
        <v>8.1880018360112466E-2</v>
      </c>
      <c r="L96" s="361">
        <v>0.11056270118298994</v>
      </c>
      <c r="M96" s="361">
        <v>4.0175479104132992E-3</v>
      </c>
      <c r="N96" s="245">
        <v>390504.50554699998</v>
      </c>
      <c r="O96" s="240">
        <f t="shared" si="21"/>
        <v>2.4091980175039739E-2</v>
      </c>
      <c r="P96" s="240">
        <f t="shared" si="22"/>
        <v>1.6139786340235218E-2</v>
      </c>
      <c r="Q96" s="240">
        <f t="shared" si="23"/>
        <v>1.1023991363947678E-2</v>
      </c>
      <c r="R96" s="240">
        <f t="shared" si="24"/>
        <v>2.4215634484824945E-3</v>
      </c>
      <c r="S96" s="240">
        <f t="shared" si="25"/>
        <v>3.2698404484072094E-3</v>
      </c>
      <c r="T96" s="240">
        <f t="shared" si="26"/>
        <v>1.1881711029419345E-4</v>
      </c>
    </row>
    <row r="97" spans="1:20" x14ac:dyDescent="0.45">
      <c r="A97" s="2" t="s">
        <v>502</v>
      </c>
      <c r="B97" s="2">
        <v>11157</v>
      </c>
      <c r="C97" s="340">
        <v>135</v>
      </c>
      <c r="D97" s="171">
        <v>93</v>
      </c>
      <c r="E97" s="171" t="s">
        <v>502</v>
      </c>
      <c r="F97" s="363">
        <v>0.81408903735948457</v>
      </c>
      <c r="G97" s="363">
        <v>1.9250677341016555</v>
      </c>
      <c r="H97" s="363">
        <v>0.85128710964432353</v>
      </c>
      <c r="I97" s="364">
        <v>287781.45907300001</v>
      </c>
      <c r="J97" s="364">
        <v>328781.31197500002</v>
      </c>
      <c r="K97" s="363">
        <v>6.8493359669546047E-2</v>
      </c>
      <c r="L97" s="363">
        <v>0.37472745867063045</v>
      </c>
      <c r="M97" s="363">
        <v>0.15860016658811488</v>
      </c>
      <c r="N97" s="245">
        <v>681488.67492000002</v>
      </c>
      <c r="O97" s="240">
        <f t="shared" si="21"/>
        <v>4.2016746633451077E-2</v>
      </c>
      <c r="P97" s="240">
        <f t="shared" si="22"/>
        <v>9.9356556253765008E-2</v>
      </c>
      <c r="Q97" s="240">
        <f t="shared" si="23"/>
        <v>4.3936612774278024E-2</v>
      </c>
      <c r="R97" s="240">
        <f t="shared" si="24"/>
        <v>3.5350778689313645E-3</v>
      </c>
      <c r="S97" s="240">
        <f t="shared" si="25"/>
        <v>1.9340425880969462E-2</v>
      </c>
      <c r="T97" s="240">
        <f t="shared" si="26"/>
        <v>8.1856685322410673E-3</v>
      </c>
    </row>
    <row r="98" spans="1:20" x14ac:dyDescent="0.45">
      <c r="A98" s="2" t="s">
        <v>494</v>
      </c>
      <c r="B98" s="2">
        <v>10762</v>
      </c>
      <c r="C98" s="340">
        <v>10</v>
      </c>
      <c r="D98" s="123">
        <v>95</v>
      </c>
      <c r="E98" s="123" t="s">
        <v>494</v>
      </c>
      <c r="F98" s="361">
        <v>0.7899572959045621</v>
      </c>
      <c r="G98" s="361">
        <v>0.93438814909184331</v>
      </c>
      <c r="H98" s="361">
        <v>0.62176145968137997</v>
      </c>
      <c r="I98" s="362">
        <v>920429.746483</v>
      </c>
      <c r="J98" s="362">
        <v>686113.48146100005</v>
      </c>
      <c r="K98" s="361">
        <v>0.16417020371292576</v>
      </c>
      <c r="L98" s="361">
        <v>9.1665438176514596E-2</v>
      </c>
      <c r="M98" s="361">
        <v>5.3348223860639879E-2</v>
      </c>
      <c r="N98" s="245">
        <v>1668410.686884</v>
      </c>
      <c r="O98" s="240">
        <f t="shared" si="21"/>
        <v>9.9815606463488138E-2</v>
      </c>
      <c r="P98" s="240">
        <f t="shared" si="22"/>
        <v>0.11806526790426201</v>
      </c>
      <c r="Q98" s="240">
        <f t="shared" si="23"/>
        <v>7.8563103974696971E-2</v>
      </c>
      <c r="R98" s="240">
        <f t="shared" si="24"/>
        <v>2.0743840878228722E-2</v>
      </c>
      <c r="S98" s="240">
        <f t="shared" si="25"/>
        <v>1.158245053342173E-2</v>
      </c>
      <c r="T98" s="240">
        <f t="shared" si="26"/>
        <v>6.7408521270788174E-3</v>
      </c>
    </row>
    <row r="99" spans="1:20" x14ac:dyDescent="0.45">
      <c r="A99" s="2" t="s">
        <v>497</v>
      </c>
      <c r="B99" s="2">
        <v>10885</v>
      </c>
      <c r="C99" s="340">
        <v>17</v>
      </c>
      <c r="D99" s="171">
        <v>94</v>
      </c>
      <c r="E99" s="171" t="s">
        <v>497</v>
      </c>
      <c r="F99" s="363">
        <v>0.68649621118700888</v>
      </c>
      <c r="G99" s="363">
        <v>1.3137188994613651</v>
      </c>
      <c r="H99" s="363">
        <v>1.3902980096967417</v>
      </c>
      <c r="I99" s="364">
        <v>3205322.0900809998</v>
      </c>
      <c r="J99" s="364">
        <v>2194292.3431460001</v>
      </c>
      <c r="K99" s="363">
        <v>0.12237531320839631</v>
      </c>
      <c r="L99" s="363">
        <v>8.8291442117593489E-4</v>
      </c>
      <c r="M99" s="363">
        <v>0.51172548813560137</v>
      </c>
      <c r="N99" s="245">
        <v>3213924.8936910001</v>
      </c>
      <c r="O99" s="240">
        <f t="shared" si="21"/>
        <v>0.16709587947015431</v>
      </c>
      <c r="P99" s="240">
        <f t="shared" si="22"/>
        <v>0.31976435019575256</v>
      </c>
      <c r="Q99" s="240">
        <f t="shared" si="23"/>
        <v>0.33840400699982542</v>
      </c>
      <c r="R99" s="240">
        <f t="shared" si="24"/>
        <v>2.9786632836087436E-2</v>
      </c>
      <c r="S99" s="240">
        <f t="shared" si="25"/>
        <v>2.1490484477427939E-4</v>
      </c>
      <c r="T99" s="240">
        <f t="shared" si="26"/>
        <v>0.12455599767908879</v>
      </c>
    </row>
    <row r="100" spans="1:20" x14ac:dyDescent="0.45">
      <c r="A100" s="2" t="s">
        <v>499</v>
      </c>
      <c r="B100" s="2">
        <v>10934</v>
      </c>
      <c r="C100" s="340">
        <v>111</v>
      </c>
      <c r="D100" s="123">
        <v>99</v>
      </c>
      <c r="E100" s="123" t="s">
        <v>499</v>
      </c>
      <c r="F100" s="361">
        <v>0.51666826464890325</v>
      </c>
      <c r="G100" s="361">
        <v>0.10893538388173582</v>
      </c>
      <c r="H100" s="361">
        <v>4.7687172150691461E-3</v>
      </c>
      <c r="I100" s="362">
        <v>29691.068899000002</v>
      </c>
      <c r="J100" s="362">
        <v>31850.415766999999</v>
      </c>
      <c r="K100" s="361">
        <v>0.1324736817050603</v>
      </c>
      <c r="L100" s="361">
        <v>0</v>
      </c>
      <c r="M100" s="361">
        <v>0</v>
      </c>
      <c r="N100" s="245">
        <v>47778.207002000003</v>
      </c>
      <c r="O100" s="240">
        <f t="shared" si="21"/>
        <v>1.8695345978021322E-3</v>
      </c>
      <c r="P100" s="240">
        <f t="shared" si="22"/>
        <v>3.9417646297698568E-4</v>
      </c>
      <c r="Q100" s="240">
        <f t="shared" si="23"/>
        <v>1.7255330800634118E-5</v>
      </c>
      <c r="R100" s="240">
        <f t="shared" si="24"/>
        <v>4.793484488816732E-4</v>
      </c>
      <c r="S100" s="240">
        <f t="shared" si="25"/>
        <v>0</v>
      </c>
      <c r="T100" s="240">
        <f t="shared" si="26"/>
        <v>0</v>
      </c>
    </row>
    <row r="101" spans="1:20" x14ac:dyDescent="0.45">
      <c r="A101" s="2" t="s">
        <v>496</v>
      </c>
      <c r="B101" s="2">
        <v>10763</v>
      </c>
      <c r="C101" s="340">
        <v>37</v>
      </c>
      <c r="D101" s="171">
        <v>96</v>
      </c>
      <c r="E101" s="171" t="s">
        <v>496</v>
      </c>
      <c r="F101" s="363">
        <v>0.46950152415855517</v>
      </c>
      <c r="G101" s="363">
        <v>5.8536748814689475E-2</v>
      </c>
      <c r="H101" s="363">
        <v>1.1834006265811121</v>
      </c>
      <c r="I101" s="364">
        <v>47634.989720999998</v>
      </c>
      <c r="J101" s="364">
        <v>51916.333417000002</v>
      </c>
      <c r="K101" s="363">
        <v>3.1228207739662723E-3</v>
      </c>
      <c r="L101" s="363">
        <v>8.7023246891404053E-3</v>
      </c>
      <c r="M101" s="363">
        <v>0</v>
      </c>
      <c r="N101" s="245">
        <v>58410.467810000002</v>
      </c>
      <c r="O101" s="240">
        <f t="shared" si="21"/>
        <v>2.0769190187558523E-3</v>
      </c>
      <c r="P101" s="240">
        <f t="shared" si="22"/>
        <v>2.5894716130528525E-4</v>
      </c>
      <c r="Q101" s="240">
        <f t="shared" si="23"/>
        <v>5.2349718620378159E-3</v>
      </c>
      <c r="R101" s="240">
        <f t="shared" si="24"/>
        <v>1.3814323327789855E-5</v>
      </c>
      <c r="S101" s="240">
        <f t="shared" si="25"/>
        <v>3.8496198040372166E-5</v>
      </c>
      <c r="T101" s="240">
        <f t="shared" si="26"/>
        <v>0</v>
      </c>
    </row>
    <row r="102" spans="1:20" x14ac:dyDescent="0.45">
      <c r="A102" s="2" t="s">
        <v>505</v>
      </c>
      <c r="B102" s="2">
        <v>11196</v>
      </c>
      <c r="C102" s="340">
        <v>151</v>
      </c>
      <c r="D102" s="123">
        <v>97</v>
      </c>
      <c r="E102" s="123" t="s">
        <v>505</v>
      </c>
      <c r="F102" s="361">
        <v>0.45569331092998</v>
      </c>
      <c r="G102" s="361">
        <v>0</v>
      </c>
      <c r="H102" s="361">
        <v>0</v>
      </c>
      <c r="I102" s="362">
        <v>349236.582153</v>
      </c>
      <c r="J102" s="362">
        <v>368603.37111100001</v>
      </c>
      <c r="K102" s="361">
        <v>3.6849414304974008E-2</v>
      </c>
      <c r="L102" s="361">
        <v>0</v>
      </c>
      <c r="M102" s="361">
        <v>0</v>
      </c>
      <c r="N102" s="245">
        <v>623502.83824199997</v>
      </c>
      <c r="O102" s="240">
        <f t="shared" si="21"/>
        <v>2.1518052397891403E-2</v>
      </c>
      <c r="P102" s="240">
        <f t="shared" si="22"/>
        <v>0</v>
      </c>
      <c r="Q102" s="240">
        <f t="shared" si="23"/>
        <v>0</v>
      </c>
      <c r="R102" s="240">
        <f t="shared" si="24"/>
        <v>1.7400466691684174E-3</v>
      </c>
      <c r="S102" s="240">
        <f t="shared" si="25"/>
        <v>0</v>
      </c>
      <c r="T102" s="240">
        <f t="shared" si="26"/>
        <v>0</v>
      </c>
    </row>
    <row r="103" spans="1:20" x14ac:dyDescent="0.45">
      <c r="A103" s="2" t="s">
        <v>507</v>
      </c>
      <c r="B103" s="2">
        <v>11258</v>
      </c>
      <c r="C103" s="340">
        <v>166</v>
      </c>
      <c r="D103" s="171">
        <v>98</v>
      </c>
      <c r="E103" s="171" t="s">
        <v>507</v>
      </c>
      <c r="F103" s="363">
        <v>0.2743733350440411</v>
      </c>
      <c r="G103" s="363">
        <v>0</v>
      </c>
      <c r="H103" s="363">
        <v>0</v>
      </c>
      <c r="I103" s="364">
        <v>63857.713630999999</v>
      </c>
      <c r="J103" s="364">
        <v>63293.353042000002</v>
      </c>
      <c r="K103" s="363">
        <v>0</v>
      </c>
      <c r="L103" s="363">
        <v>0</v>
      </c>
      <c r="M103" s="363">
        <v>0</v>
      </c>
      <c r="N103" s="245">
        <v>113557</v>
      </c>
      <c r="O103" s="240">
        <f t="shared" si="21"/>
        <v>2.3596505160801483E-3</v>
      </c>
      <c r="P103" s="240">
        <f t="shared" si="22"/>
        <v>0</v>
      </c>
      <c r="Q103" s="240">
        <f t="shared" si="23"/>
        <v>0</v>
      </c>
      <c r="R103" s="240">
        <f t="shared" si="24"/>
        <v>0</v>
      </c>
      <c r="S103" s="240">
        <f t="shared" si="25"/>
        <v>0</v>
      </c>
      <c r="T103" s="240">
        <f t="shared" si="26"/>
        <v>0</v>
      </c>
    </row>
    <row r="104" spans="1:20" x14ac:dyDescent="0.45">
      <c r="A104" s="2" t="s">
        <v>500</v>
      </c>
      <c r="B104" s="2">
        <v>10980</v>
      </c>
      <c r="C104" s="340">
        <v>112</v>
      </c>
      <c r="D104" s="123">
        <v>100</v>
      </c>
      <c r="E104" s="123" t="s">
        <v>500</v>
      </c>
      <c r="F104" s="361">
        <v>0</v>
      </c>
      <c r="G104" s="361">
        <v>0</v>
      </c>
      <c r="H104" s="361">
        <v>0</v>
      </c>
      <c r="I104" s="362">
        <v>0</v>
      </c>
      <c r="J104" s="362">
        <v>0</v>
      </c>
      <c r="K104" s="361">
        <v>0</v>
      </c>
      <c r="L104" s="361">
        <v>0</v>
      </c>
      <c r="M104" s="361">
        <v>0</v>
      </c>
      <c r="N104" s="245">
        <v>0</v>
      </c>
      <c r="O104" s="240">
        <f t="shared" si="21"/>
        <v>0</v>
      </c>
      <c r="P104" s="240">
        <f t="shared" si="22"/>
        <v>0</v>
      </c>
      <c r="Q104" s="240">
        <f t="shared" si="23"/>
        <v>0</v>
      </c>
      <c r="R104" s="240">
        <f t="shared" si="24"/>
        <v>0</v>
      </c>
      <c r="S104" s="240">
        <f t="shared" si="25"/>
        <v>0</v>
      </c>
      <c r="T104" s="240">
        <f t="shared" si="26"/>
        <v>0</v>
      </c>
    </row>
    <row r="105" spans="1:20" x14ac:dyDescent="0.45">
      <c r="C105" s="188"/>
      <c r="D105" s="343" t="s">
        <v>194</v>
      </c>
      <c r="E105" s="343"/>
      <c r="F105" s="310">
        <f>O105</f>
        <v>1.0924388751937195</v>
      </c>
      <c r="G105" s="310">
        <f>P105</f>
        <v>0.98700843562802765</v>
      </c>
      <c r="H105" s="310">
        <f>Q105</f>
        <v>0.73669352062315074</v>
      </c>
      <c r="I105" s="172">
        <f>SUM(I85:I104)</f>
        <v>8451097.3568050005</v>
      </c>
      <c r="J105" s="172">
        <f>SUM(J85:J104)</f>
        <v>7439419.2000120003</v>
      </c>
      <c r="K105" s="365">
        <f>R105</f>
        <v>0.12855971486798526</v>
      </c>
      <c r="L105" s="365">
        <f>S105</f>
        <v>8.5569503276918354E-2</v>
      </c>
      <c r="M105" s="365">
        <f>T105</f>
        <v>0.17295451917624971</v>
      </c>
      <c r="N105" s="245">
        <f>SUM(N85:N104)</f>
        <v>13204079.415690001</v>
      </c>
      <c r="O105" s="245">
        <f t="shared" ref="O105:T105" si="27">SUM(O85:O104)</f>
        <v>1.0924388751937195</v>
      </c>
      <c r="P105" s="245">
        <f t="shared" si="27"/>
        <v>0.98700843562802765</v>
      </c>
      <c r="Q105" s="245">
        <f t="shared" si="27"/>
        <v>0.73669352062315074</v>
      </c>
      <c r="R105" s="245">
        <f t="shared" si="27"/>
        <v>0.12855971486798526</v>
      </c>
      <c r="S105" s="245">
        <f t="shared" si="27"/>
        <v>8.5569503276918354E-2</v>
      </c>
      <c r="T105" s="245">
        <f t="shared" si="27"/>
        <v>0.17295451917624971</v>
      </c>
    </row>
    <row r="106" spans="1:20" x14ac:dyDescent="0.45">
      <c r="A106" s="2" t="s">
        <v>547</v>
      </c>
      <c r="B106" s="2">
        <v>11173</v>
      </c>
      <c r="C106" s="366">
        <v>140</v>
      </c>
      <c r="D106" s="171">
        <v>101</v>
      </c>
      <c r="E106" s="171" t="s">
        <v>547</v>
      </c>
      <c r="F106" s="363">
        <v>6.9319214478517495</v>
      </c>
      <c r="G106" s="363">
        <v>0.24113680171333066</v>
      </c>
      <c r="H106" s="363">
        <v>0.21316404195722216</v>
      </c>
      <c r="I106" s="364">
        <v>397129.11986500002</v>
      </c>
      <c r="J106" s="364">
        <v>403834.01751400001</v>
      </c>
      <c r="K106" s="363">
        <v>0.30288762478701275</v>
      </c>
      <c r="L106" s="363">
        <v>4.6306893396195117E-3</v>
      </c>
      <c r="M106" s="363">
        <v>3.1845966910407645E-4</v>
      </c>
      <c r="N106" s="245">
        <v>480429.77759999997</v>
      </c>
      <c r="O106" s="240">
        <f>$N106/$N$105*F106</f>
        <v>0.25221761962252293</v>
      </c>
      <c r="P106" s="240">
        <f>$N106/$N$105*G106</f>
        <v>8.7737506244207064E-3</v>
      </c>
      <c r="Q106" s="240">
        <f>$N106/$N$105*H106</f>
        <v>7.7559631418252627E-3</v>
      </c>
      <c r="R106" s="240">
        <f>$N106/$N$105*K106</f>
        <v>1.102055127306371E-2</v>
      </c>
      <c r="S106" s="240">
        <f>$N106/$N$105*L106</f>
        <v>1.6848740298581704E-4</v>
      </c>
      <c r="T106" s="240">
        <f>$N106/$N$105*M106</f>
        <v>1.1587139336683995E-5</v>
      </c>
    </row>
    <row r="107" spans="1:20" x14ac:dyDescent="0.45">
      <c r="A107" s="2" t="s">
        <v>546</v>
      </c>
      <c r="B107" s="2">
        <v>11149</v>
      </c>
      <c r="C107" s="340">
        <v>133</v>
      </c>
      <c r="D107" s="123">
        <v>102</v>
      </c>
      <c r="E107" s="123" t="s">
        <v>546</v>
      </c>
      <c r="F107" s="361">
        <v>6.4122140922961011</v>
      </c>
      <c r="G107" s="361">
        <v>0.33897346010962059</v>
      </c>
      <c r="H107" s="361">
        <v>0.44300650739086789</v>
      </c>
      <c r="I107" s="362">
        <v>85713.825603000005</v>
      </c>
      <c r="J107" s="362">
        <v>76382.215609999999</v>
      </c>
      <c r="K107" s="361">
        <v>0.12094105262097002</v>
      </c>
      <c r="L107" s="361">
        <v>1.4195414437729916E-2</v>
      </c>
      <c r="M107" s="361">
        <v>2.5121057173995128E-3</v>
      </c>
      <c r="N107" s="245">
        <v>105297.141466</v>
      </c>
      <c r="O107" s="240">
        <f t="shared" ref="O107:O138" si="28">$N107/$N$172*F107</f>
        <v>6.569806488291155E-3</v>
      </c>
      <c r="P107" s="240">
        <f t="shared" ref="P107:P138" si="29">$N107/$N$172*G107</f>
        <v>3.4730437966228956E-4</v>
      </c>
      <c r="Q107" s="240">
        <f t="shared" ref="Q107:Q138" si="30">$N107/$N$172*H107</f>
        <v>4.5389423757832457E-4</v>
      </c>
      <c r="R107" s="240">
        <f t="shared" ref="R107:R138" si="31">$N107/$N$172*K107</f>
        <v>1.2391340974791021E-4</v>
      </c>
      <c r="S107" s="240">
        <f t="shared" ref="S107:S138" si="32">$N107/$N$172*L107</f>
        <v>1.4544293832769514E-5</v>
      </c>
      <c r="T107" s="240">
        <f t="shared" ref="T107:T138" si="33">$N107/$N$172*M107</f>
        <v>2.5738455085698513E-6</v>
      </c>
    </row>
    <row r="108" spans="1:20" x14ac:dyDescent="0.45">
      <c r="A108" s="2" t="s">
        <v>536</v>
      </c>
      <c r="B108" s="2">
        <v>10864</v>
      </c>
      <c r="C108" s="340">
        <v>64</v>
      </c>
      <c r="D108" s="171">
        <v>103</v>
      </c>
      <c r="E108" s="171" t="s">
        <v>536</v>
      </c>
      <c r="F108" s="363">
        <v>6.2039843036953357</v>
      </c>
      <c r="G108" s="363">
        <v>0.50587163664615686</v>
      </c>
      <c r="H108" s="363">
        <v>0.44546745371900087</v>
      </c>
      <c r="I108" s="364">
        <v>206962.52576600001</v>
      </c>
      <c r="J108" s="364">
        <v>220839.08149499999</v>
      </c>
      <c r="K108" s="363">
        <v>0</v>
      </c>
      <c r="L108" s="363">
        <v>4.8363099323059357E-2</v>
      </c>
      <c r="M108" s="363">
        <v>9.2866593830122482E-2</v>
      </c>
      <c r="N108" s="245">
        <v>228688.45160199999</v>
      </c>
      <c r="O108" s="240">
        <f t="shared" si="28"/>
        <v>1.3805206473755343E-2</v>
      </c>
      <c r="P108" s="240">
        <f t="shared" si="29"/>
        <v>1.1256737688644688E-3</v>
      </c>
      <c r="Q108" s="240">
        <f t="shared" si="30"/>
        <v>9.9126140152640545E-4</v>
      </c>
      <c r="R108" s="240">
        <f t="shared" si="31"/>
        <v>0</v>
      </c>
      <c r="S108" s="240">
        <f t="shared" si="32"/>
        <v>1.076183528491337E-4</v>
      </c>
      <c r="T108" s="240">
        <f t="shared" si="33"/>
        <v>2.0664825047600141E-4</v>
      </c>
    </row>
    <row r="109" spans="1:20" x14ac:dyDescent="0.45">
      <c r="A109" s="2" t="s">
        <v>521</v>
      </c>
      <c r="B109" s="2">
        <v>10743</v>
      </c>
      <c r="C109" s="340">
        <v>21</v>
      </c>
      <c r="D109" s="123">
        <v>104</v>
      </c>
      <c r="E109" s="123" t="s">
        <v>521</v>
      </c>
      <c r="F109" s="361">
        <v>6.0206730123865011</v>
      </c>
      <c r="G109" s="361">
        <v>1.9519314681379885</v>
      </c>
      <c r="H109" s="361">
        <v>1.058502240850681</v>
      </c>
      <c r="I109" s="362">
        <v>2115570.483703</v>
      </c>
      <c r="J109" s="362">
        <v>1924065.803168</v>
      </c>
      <c r="K109" s="361">
        <v>0.30256946405186869</v>
      </c>
      <c r="L109" s="361">
        <v>0.14353148411468833</v>
      </c>
      <c r="M109" s="361">
        <v>0.12237611154735882</v>
      </c>
      <c r="N109" s="245">
        <v>2251128.0405120002</v>
      </c>
      <c r="O109" s="240">
        <f t="shared" si="28"/>
        <v>0.13187826372792763</v>
      </c>
      <c r="P109" s="240">
        <f t="shared" si="29"/>
        <v>4.2755574402454782E-2</v>
      </c>
      <c r="Q109" s="240">
        <f t="shared" si="30"/>
        <v>2.3185686614821791E-2</v>
      </c>
      <c r="R109" s="240">
        <f t="shared" si="31"/>
        <v>6.6275540116790691E-3</v>
      </c>
      <c r="S109" s="240">
        <f t="shared" si="32"/>
        <v>3.1439480065426585E-3</v>
      </c>
      <c r="T109" s="240">
        <f t="shared" si="33"/>
        <v>2.6805556587175838E-3</v>
      </c>
    </row>
    <row r="110" spans="1:20" x14ac:dyDescent="0.45">
      <c r="A110" s="2" t="s">
        <v>559</v>
      </c>
      <c r="B110" s="2">
        <v>11273</v>
      </c>
      <c r="C110" s="340">
        <v>168</v>
      </c>
      <c r="D110" s="171">
        <v>105</v>
      </c>
      <c r="E110" s="171" t="s">
        <v>559</v>
      </c>
      <c r="F110" s="363">
        <v>5.6529863390838422</v>
      </c>
      <c r="G110" s="363">
        <v>1.5779794857201987</v>
      </c>
      <c r="H110" s="363">
        <v>0.92997529490894038</v>
      </c>
      <c r="I110" s="364">
        <v>528564.05907099997</v>
      </c>
      <c r="J110" s="364">
        <v>621396.65668200003</v>
      </c>
      <c r="K110" s="363">
        <v>0.25552179974580669</v>
      </c>
      <c r="L110" s="363">
        <v>0.23041323012643247</v>
      </c>
      <c r="M110" s="363">
        <v>4.895032060958085E-2</v>
      </c>
      <c r="N110" s="245">
        <v>706823.83377699996</v>
      </c>
      <c r="O110" s="240">
        <f t="shared" si="28"/>
        <v>3.88791805969756E-2</v>
      </c>
      <c r="P110" s="240">
        <f t="shared" si="29"/>
        <v>1.0852768028019174E-2</v>
      </c>
      <c r="Q110" s="240">
        <f t="shared" si="30"/>
        <v>6.3960312784605289E-3</v>
      </c>
      <c r="R110" s="240">
        <f t="shared" si="31"/>
        <v>1.7573858493334859E-3</v>
      </c>
      <c r="S110" s="240">
        <f t="shared" si="32"/>
        <v>1.5846982548112613E-3</v>
      </c>
      <c r="T110" s="240">
        <f t="shared" si="33"/>
        <v>3.3666247202857849E-4</v>
      </c>
    </row>
    <row r="111" spans="1:20" x14ac:dyDescent="0.45">
      <c r="A111" s="2" t="s">
        <v>567</v>
      </c>
      <c r="B111" s="2">
        <v>11309</v>
      </c>
      <c r="C111" s="340">
        <v>185</v>
      </c>
      <c r="D111" s="123">
        <v>106</v>
      </c>
      <c r="E111" s="123" t="s">
        <v>567</v>
      </c>
      <c r="F111" s="361">
        <v>4.9271032108490846</v>
      </c>
      <c r="G111" s="361">
        <v>0.61627765626873576</v>
      </c>
      <c r="H111" s="361">
        <v>0.34798359821819297</v>
      </c>
      <c r="I111" s="362">
        <v>357079.80555200001</v>
      </c>
      <c r="J111" s="362">
        <v>442602.28500700003</v>
      </c>
      <c r="K111" s="361">
        <v>0.25215805373706879</v>
      </c>
      <c r="L111" s="361">
        <v>3.8947688952354696E-2</v>
      </c>
      <c r="M111" s="361">
        <v>8.4149992378754236E-3</v>
      </c>
      <c r="N111" s="245">
        <v>544376.956809</v>
      </c>
      <c r="O111" s="240">
        <f t="shared" si="28"/>
        <v>2.6098730050367447E-2</v>
      </c>
      <c r="P111" s="240">
        <f t="shared" si="29"/>
        <v>3.2644057773368864E-3</v>
      </c>
      <c r="Q111" s="240">
        <f t="shared" si="30"/>
        <v>1.8432595387599079E-3</v>
      </c>
      <c r="R111" s="240">
        <f t="shared" si="31"/>
        <v>1.3356742679996967E-3</v>
      </c>
      <c r="S111" s="240">
        <f t="shared" si="32"/>
        <v>2.0630483603732212E-4</v>
      </c>
      <c r="T111" s="240">
        <f t="shared" si="33"/>
        <v>4.4574019273590852E-5</v>
      </c>
    </row>
    <row r="112" spans="1:20" x14ac:dyDescent="0.45">
      <c r="A112" s="2" t="s">
        <v>522</v>
      </c>
      <c r="B112" s="2">
        <v>10753</v>
      </c>
      <c r="C112" s="340">
        <v>60</v>
      </c>
      <c r="D112" s="171">
        <v>107</v>
      </c>
      <c r="E112" s="171" t="s">
        <v>522</v>
      </c>
      <c r="F112" s="363">
        <v>4.6767749022116485</v>
      </c>
      <c r="G112" s="363">
        <v>1.1922671491011609</v>
      </c>
      <c r="H112" s="363">
        <v>0.48721433072312248</v>
      </c>
      <c r="I112" s="364">
        <v>291535.69625799998</v>
      </c>
      <c r="J112" s="364">
        <v>375933.237892</v>
      </c>
      <c r="K112" s="363">
        <v>0.50954833303117231</v>
      </c>
      <c r="L112" s="363">
        <v>0.14822051942384773</v>
      </c>
      <c r="M112" s="363">
        <v>6.5154601312537768E-3</v>
      </c>
      <c r="N112" s="245">
        <v>436671.95871600002</v>
      </c>
      <c r="O112" s="240">
        <f t="shared" si="28"/>
        <v>1.9871458939210176E-2</v>
      </c>
      <c r="P112" s="240">
        <f t="shared" si="29"/>
        <v>5.0659029338206768E-3</v>
      </c>
      <c r="Q112" s="240">
        <f t="shared" si="30"/>
        <v>2.0701572707681175E-3</v>
      </c>
      <c r="R112" s="240">
        <f t="shared" si="31"/>
        <v>2.165053693857191E-3</v>
      </c>
      <c r="S112" s="240">
        <f t="shared" si="32"/>
        <v>6.2978399158927529E-4</v>
      </c>
      <c r="T112" s="240">
        <f t="shared" si="33"/>
        <v>2.7683970508617629E-5</v>
      </c>
    </row>
    <row r="113" spans="1:20" x14ac:dyDescent="0.45">
      <c r="A113" s="2" t="s">
        <v>537</v>
      </c>
      <c r="B113" s="2">
        <v>10872</v>
      </c>
      <c r="C113" s="340">
        <v>15</v>
      </c>
      <c r="D113" s="123">
        <v>108</v>
      </c>
      <c r="E113" s="123" t="s">
        <v>537</v>
      </c>
      <c r="F113" s="361">
        <v>4.2748540484795488</v>
      </c>
      <c r="G113" s="361">
        <v>1.1367048949057199</v>
      </c>
      <c r="H113" s="361">
        <v>0.17438574473861052</v>
      </c>
      <c r="I113" s="362">
        <v>416185.29849399999</v>
      </c>
      <c r="J113" s="362">
        <v>544289.63031399995</v>
      </c>
      <c r="K113" s="361">
        <v>0.16832138560815005</v>
      </c>
      <c r="L113" s="361">
        <v>0.22159607803497422</v>
      </c>
      <c r="M113" s="361">
        <v>3.0869590330825546E-2</v>
      </c>
      <c r="N113" s="245">
        <v>596406.153391</v>
      </c>
      <c r="O113" s="240">
        <f t="shared" si="28"/>
        <v>2.4807979216249141E-2</v>
      </c>
      <c r="P113" s="240">
        <f t="shared" si="29"/>
        <v>6.5965647219837879E-3</v>
      </c>
      <c r="Q113" s="240">
        <f t="shared" si="30"/>
        <v>1.0120013179454107E-3</v>
      </c>
      <c r="R113" s="240">
        <f t="shared" si="31"/>
        <v>9.7680842163545508E-4</v>
      </c>
      <c r="S113" s="240">
        <f t="shared" si="32"/>
        <v>1.285973938747505E-3</v>
      </c>
      <c r="T113" s="240">
        <f t="shared" si="33"/>
        <v>1.7914346236303072E-4</v>
      </c>
    </row>
    <row r="114" spans="1:20" x14ac:dyDescent="0.45">
      <c r="A114" s="2" t="s">
        <v>560</v>
      </c>
      <c r="B114" s="2">
        <v>11260</v>
      </c>
      <c r="C114" s="340">
        <v>169</v>
      </c>
      <c r="D114" s="171">
        <v>109</v>
      </c>
      <c r="E114" s="171" t="s">
        <v>560</v>
      </c>
      <c r="F114" s="363">
        <v>3.9569696336833613</v>
      </c>
      <c r="G114" s="363">
        <v>0.16682405997648736</v>
      </c>
      <c r="H114" s="363">
        <v>0.35198191674765766</v>
      </c>
      <c r="I114" s="364">
        <v>479308.26375899999</v>
      </c>
      <c r="J114" s="364">
        <v>363365.04495499999</v>
      </c>
      <c r="K114" s="363">
        <v>0.25627521720096291</v>
      </c>
      <c r="L114" s="363">
        <v>0</v>
      </c>
      <c r="M114" s="363">
        <v>0</v>
      </c>
      <c r="N114" s="245">
        <v>504175.67202</v>
      </c>
      <c r="O114" s="240">
        <f t="shared" si="28"/>
        <v>1.9412102926782179E-2</v>
      </c>
      <c r="P114" s="240">
        <f t="shared" si="29"/>
        <v>8.1840552814977578E-4</v>
      </c>
      <c r="Q114" s="240">
        <f t="shared" si="30"/>
        <v>1.7267530026282641E-3</v>
      </c>
      <c r="R114" s="240">
        <f t="shared" si="31"/>
        <v>1.2572350446009614E-3</v>
      </c>
      <c r="S114" s="240">
        <f t="shared" si="32"/>
        <v>0</v>
      </c>
      <c r="T114" s="240">
        <f t="shared" si="33"/>
        <v>0</v>
      </c>
    </row>
    <row r="115" spans="1:20" x14ac:dyDescent="0.45">
      <c r="A115" s="2" t="s">
        <v>572</v>
      </c>
      <c r="B115" s="2">
        <v>11463</v>
      </c>
      <c r="C115" s="340">
        <v>239</v>
      </c>
      <c r="D115" s="123">
        <v>110</v>
      </c>
      <c r="E115" s="123" t="s">
        <v>572</v>
      </c>
      <c r="F115" s="361">
        <v>3.9317760459090882</v>
      </c>
      <c r="G115" s="361">
        <v>0.57910672927038342</v>
      </c>
      <c r="H115" s="361">
        <v>0.71852088632996391</v>
      </c>
      <c r="I115" s="362">
        <v>123635.113236</v>
      </c>
      <c r="J115" s="362">
        <v>134882.02916899999</v>
      </c>
      <c r="K115" s="361">
        <v>1.0960592060700234</v>
      </c>
      <c r="L115" s="361">
        <v>4.6291767450647066E-2</v>
      </c>
      <c r="M115" s="361">
        <v>8.331193750103684E-2</v>
      </c>
      <c r="N115" s="245">
        <v>150675.93156</v>
      </c>
      <c r="O115" s="240">
        <f t="shared" si="28"/>
        <v>5.7644866761348583E-3</v>
      </c>
      <c r="P115" s="240">
        <f t="shared" si="29"/>
        <v>8.4904455034068597E-4</v>
      </c>
      <c r="Q115" s="240">
        <f t="shared" si="30"/>
        <v>1.0534435398687652E-3</v>
      </c>
      <c r="R115" s="240">
        <f t="shared" si="31"/>
        <v>1.6069630151543206E-3</v>
      </c>
      <c r="S115" s="240">
        <f t="shared" si="32"/>
        <v>6.7869653196966063E-5</v>
      </c>
      <c r="T115" s="240">
        <f t="shared" si="33"/>
        <v>1.2214595848799559E-4</v>
      </c>
    </row>
    <row r="116" spans="1:20" x14ac:dyDescent="0.45">
      <c r="A116" s="2" t="s">
        <v>573</v>
      </c>
      <c r="B116" s="2">
        <v>11461</v>
      </c>
      <c r="C116" s="340">
        <v>237</v>
      </c>
      <c r="D116" s="171">
        <v>111</v>
      </c>
      <c r="E116" s="171" t="s">
        <v>573</v>
      </c>
      <c r="F116" s="363">
        <v>3.7329076568858035</v>
      </c>
      <c r="G116" s="363">
        <v>1.4609347221180162</v>
      </c>
      <c r="H116" s="363">
        <v>0.46711966361225377</v>
      </c>
      <c r="I116" s="364">
        <v>664846.72511799994</v>
      </c>
      <c r="J116" s="364">
        <v>595398.08673700003</v>
      </c>
      <c r="K116" s="363">
        <v>0.36505566799595573</v>
      </c>
      <c r="L116" s="363">
        <v>8.0387901453679175E-2</v>
      </c>
      <c r="M116" s="363">
        <v>2.4957294691767558E-2</v>
      </c>
      <c r="N116" s="245">
        <v>716375.28964800003</v>
      </c>
      <c r="O116" s="240">
        <f t="shared" si="28"/>
        <v>2.6020511279469302E-2</v>
      </c>
      <c r="P116" s="240">
        <f t="shared" si="29"/>
        <v>1.0183554459301514E-2</v>
      </c>
      <c r="Q116" s="240">
        <f t="shared" si="30"/>
        <v>3.2560924601131619E-3</v>
      </c>
      <c r="R116" s="240">
        <f t="shared" si="31"/>
        <v>2.5446477651813919E-3</v>
      </c>
      <c r="S116" s="240">
        <f t="shared" si="32"/>
        <v>5.6034986363776408E-4</v>
      </c>
      <c r="T116" s="240">
        <f t="shared" si="33"/>
        <v>1.7396668434438141E-4</v>
      </c>
    </row>
    <row r="117" spans="1:20" x14ac:dyDescent="0.45">
      <c r="A117" s="2" t="s">
        <v>575</v>
      </c>
      <c r="B117" s="2">
        <v>11454</v>
      </c>
      <c r="C117" s="340">
        <v>244</v>
      </c>
      <c r="D117" s="123">
        <v>112</v>
      </c>
      <c r="E117" s="123" t="s">
        <v>600</v>
      </c>
      <c r="F117" s="361">
        <v>3.5939448569725596</v>
      </c>
      <c r="G117" s="361">
        <v>1.925593238582328</v>
      </c>
      <c r="H117" s="361">
        <v>0.58772624419676422</v>
      </c>
      <c r="I117" s="362">
        <v>1000032.315161</v>
      </c>
      <c r="J117" s="362">
        <v>1031759.373063</v>
      </c>
      <c r="K117" s="361">
        <v>0.1583474139011351</v>
      </c>
      <c r="L117" s="361">
        <v>7.5752513589677939E-2</v>
      </c>
      <c r="M117" s="361">
        <v>5.1549509369284228E-2</v>
      </c>
      <c r="N117" s="245">
        <v>1305745.1625399999</v>
      </c>
      <c r="O117" s="240">
        <f t="shared" si="28"/>
        <v>4.5662303566533786E-2</v>
      </c>
      <c r="P117" s="240">
        <f t="shared" si="29"/>
        <v>2.4465323343852995E-2</v>
      </c>
      <c r="Q117" s="240">
        <f t="shared" si="30"/>
        <v>7.4672637573905652E-3</v>
      </c>
      <c r="R117" s="240">
        <f t="shared" si="31"/>
        <v>2.0118582700292134E-3</v>
      </c>
      <c r="S117" s="240">
        <f t="shared" si="32"/>
        <v>9.6246169852857598E-4</v>
      </c>
      <c r="T117" s="240">
        <f t="shared" si="33"/>
        <v>6.5495421861006757E-4</v>
      </c>
    </row>
    <row r="118" spans="1:20" x14ac:dyDescent="0.45">
      <c r="A118" s="2" t="s">
        <v>555</v>
      </c>
      <c r="B118" s="2">
        <v>11235</v>
      </c>
      <c r="C118" s="340">
        <v>155</v>
      </c>
      <c r="D118" s="171">
        <v>113</v>
      </c>
      <c r="E118" s="171" t="s">
        <v>555</v>
      </c>
      <c r="F118" s="363">
        <v>3.5610671647779855</v>
      </c>
      <c r="G118" s="363">
        <v>1.5001889984645504</v>
      </c>
      <c r="H118" s="363">
        <v>0.24066152069468014</v>
      </c>
      <c r="I118" s="364">
        <v>852442.35606200004</v>
      </c>
      <c r="J118" s="364">
        <v>1113122.5600099999</v>
      </c>
      <c r="K118" s="363">
        <v>0.22945673144983314</v>
      </c>
      <c r="L118" s="363">
        <v>0.20470699523545791</v>
      </c>
      <c r="M118" s="363">
        <v>5.451907462380616E-2</v>
      </c>
      <c r="N118" s="245">
        <v>1149920.9172809999</v>
      </c>
      <c r="O118" s="240">
        <f t="shared" si="28"/>
        <v>3.984521007978719E-2</v>
      </c>
      <c r="P118" s="240">
        <f t="shared" si="29"/>
        <v>1.6785795672273493E-2</v>
      </c>
      <c r="Q118" s="240">
        <f t="shared" si="30"/>
        <v>2.6927907861570535E-3</v>
      </c>
      <c r="R118" s="240">
        <f t="shared" si="31"/>
        <v>2.5674190476578439E-3</v>
      </c>
      <c r="S118" s="240">
        <f t="shared" si="32"/>
        <v>2.2904912635837178E-3</v>
      </c>
      <c r="T118" s="240">
        <f t="shared" si="33"/>
        <v>6.1002050262553371E-4</v>
      </c>
    </row>
    <row r="119" spans="1:20" x14ac:dyDescent="0.45">
      <c r="A119" s="2" t="s">
        <v>562</v>
      </c>
      <c r="B119" s="2">
        <v>11285</v>
      </c>
      <c r="C119" s="340">
        <v>174</v>
      </c>
      <c r="D119" s="123">
        <v>114</v>
      </c>
      <c r="E119" s="123" t="s">
        <v>562</v>
      </c>
      <c r="F119" s="361">
        <v>3.5313394638217042</v>
      </c>
      <c r="G119" s="361">
        <v>1.2012979583534615</v>
      </c>
      <c r="H119" s="361">
        <v>0.87263681501687151</v>
      </c>
      <c r="I119" s="362">
        <v>1851815.647134</v>
      </c>
      <c r="J119" s="362">
        <v>1913212.94667</v>
      </c>
      <c r="K119" s="361">
        <v>0.20046994798628265</v>
      </c>
      <c r="L119" s="361">
        <v>0.10446027767776733</v>
      </c>
      <c r="M119" s="361">
        <v>0.11022187692298487</v>
      </c>
      <c r="N119" s="245">
        <v>2098978.8867009999</v>
      </c>
      <c r="O119" s="240">
        <f t="shared" si="28"/>
        <v>7.2123288436292593E-2</v>
      </c>
      <c r="P119" s="240">
        <f t="shared" si="29"/>
        <v>2.4535041175138241E-2</v>
      </c>
      <c r="Q119" s="240">
        <f t="shared" si="30"/>
        <v>1.7822539394577789E-2</v>
      </c>
      <c r="R119" s="240">
        <f t="shared" si="31"/>
        <v>4.0943534399765207E-3</v>
      </c>
      <c r="S119" s="240">
        <f t="shared" si="32"/>
        <v>2.1334733786638927E-3</v>
      </c>
      <c r="T119" s="240">
        <f t="shared" si="33"/>
        <v>2.2511469947164926E-3</v>
      </c>
    </row>
    <row r="120" spans="1:20" x14ac:dyDescent="0.45">
      <c r="A120" s="2" t="s">
        <v>552</v>
      </c>
      <c r="B120" s="2">
        <v>11195</v>
      </c>
      <c r="C120" s="340">
        <v>148</v>
      </c>
      <c r="D120" s="171">
        <v>115</v>
      </c>
      <c r="E120" s="171" t="s">
        <v>552</v>
      </c>
      <c r="F120" s="363">
        <v>3.4451950489057483</v>
      </c>
      <c r="G120" s="363">
        <v>0.32784921408586598</v>
      </c>
      <c r="H120" s="363">
        <v>4.2959588347535355E-2</v>
      </c>
      <c r="I120" s="364">
        <v>388914.53956</v>
      </c>
      <c r="J120" s="364">
        <v>477915.49435599998</v>
      </c>
      <c r="K120" s="363">
        <v>0.2837187980050242</v>
      </c>
      <c r="L120" s="363">
        <v>6.5494755223298978E-2</v>
      </c>
      <c r="M120" s="363">
        <v>0</v>
      </c>
      <c r="N120" s="245">
        <v>568078.71472799999</v>
      </c>
      <c r="O120" s="240">
        <f t="shared" si="28"/>
        <v>1.9043655371607082E-2</v>
      </c>
      <c r="P120" s="240">
        <f t="shared" si="29"/>
        <v>1.8122188608411256E-3</v>
      </c>
      <c r="Q120" s="240">
        <f t="shared" si="30"/>
        <v>2.3746336093697084E-4</v>
      </c>
      <c r="R120" s="240">
        <f t="shared" si="31"/>
        <v>1.568283634150229E-3</v>
      </c>
      <c r="S120" s="240">
        <f t="shared" si="32"/>
        <v>3.6202871808852129E-4</v>
      </c>
      <c r="T120" s="240">
        <f t="shared" si="33"/>
        <v>0</v>
      </c>
    </row>
    <row r="121" spans="1:20" x14ac:dyDescent="0.45">
      <c r="A121" s="2" t="s">
        <v>524</v>
      </c>
      <c r="B121" s="2">
        <v>10764</v>
      </c>
      <c r="C121" s="340">
        <v>33</v>
      </c>
      <c r="D121" s="123">
        <v>116</v>
      </c>
      <c r="E121" s="123" t="s">
        <v>524</v>
      </c>
      <c r="F121" s="361">
        <v>3.4049180402650228</v>
      </c>
      <c r="G121" s="361">
        <v>0.137312651618476</v>
      </c>
      <c r="H121" s="361">
        <v>0.26296649435266717</v>
      </c>
      <c r="I121" s="362">
        <v>447631.37755400001</v>
      </c>
      <c r="J121" s="362">
        <v>540502.43619899999</v>
      </c>
      <c r="K121" s="361">
        <v>0.37422916199339984</v>
      </c>
      <c r="L121" s="361">
        <v>8.6954704302868516E-2</v>
      </c>
      <c r="M121" s="361">
        <v>2.8138520417778269E-4</v>
      </c>
      <c r="N121" s="245">
        <v>722285.73456000001</v>
      </c>
      <c r="O121" s="240">
        <f t="shared" si="28"/>
        <v>2.393005418585117E-2</v>
      </c>
      <c r="P121" s="240">
        <f t="shared" si="29"/>
        <v>9.6504501863935502E-4</v>
      </c>
      <c r="Q121" s="240">
        <f t="shared" si="30"/>
        <v>1.8481509347675368E-3</v>
      </c>
      <c r="R121" s="240">
        <f t="shared" si="31"/>
        <v>2.630114445788743E-3</v>
      </c>
      <c r="S121" s="240">
        <f t="shared" si="32"/>
        <v>6.1112507293137298E-4</v>
      </c>
      <c r="T121" s="240">
        <f t="shared" si="33"/>
        <v>1.9775991972326671E-6</v>
      </c>
    </row>
    <row r="122" spans="1:20" x14ac:dyDescent="0.45">
      <c r="A122" s="2" t="s">
        <v>518</v>
      </c>
      <c r="B122" s="2">
        <v>10630</v>
      </c>
      <c r="C122" s="340">
        <v>19</v>
      </c>
      <c r="D122" s="171">
        <v>117</v>
      </c>
      <c r="E122" s="171" t="s">
        <v>518</v>
      </c>
      <c r="F122" s="363">
        <v>3.2644342461746576</v>
      </c>
      <c r="G122" s="363">
        <v>2.0818886024665249</v>
      </c>
      <c r="H122" s="363">
        <v>0.38476435247864532</v>
      </c>
      <c r="I122" s="364">
        <v>192168.132576</v>
      </c>
      <c r="J122" s="364">
        <v>220119.01100500001</v>
      </c>
      <c r="K122" s="363">
        <v>6.3087073074016314E-2</v>
      </c>
      <c r="L122" s="363">
        <v>3.4165183098442083E-2</v>
      </c>
      <c r="M122" s="363">
        <v>2.4301368405936514E-2</v>
      </c>
      <c r="N122" s="245">
        <v>274777.51949999999</v>
      </c>
      <c r="O122" s="240">
        <f t="shared" si="28"/>
        <v>8.7280475989974498E-3</v>
      </c>
      <c r="P122" s="240">
        <f t="shared" si="29"/>
        <v>5.5663007577595146E-3</v>
      </c>
      <c r="Q122" s="240">
        <f t="shared" si="30"/>
        <v>1.0287361697563114E-3</v>
      </c>
      <c r="R122" s="240">
        <f t="shared" si="31"/>
        <v>1.6867454975289596E-4</v>
      </c>
      <c r="S122" s="240">
        <f t="shared" si="32"/>
        <v>9.1346714874437467E-5</v>
      </c>
      <c r="T122" s="240">
        <f t="shared" si="33"/>
        <v>6.4974045783380266E-5</v>
      </c>
    </row>
    <row r="123" spans="1:20" x14ac:dyDescent="0.45">
      <c r="A123" s="2" t="s">
        <v>543</v>
      </c>
      <c r="B123" s="2">
        <v>11099</v>
      </c>
      <c r="C123" s="340">
        <v>124</v>
      </c>
      <c r="D123" s="123">
        <v>118</v>
      </c>
      <c r="E123" s="123" t="s">
        <v>543</v>
      </c>
      <c r="F123" s="361">
        <v>3.0829969284673977</v>
      </c>
      <c r="G123" s="361">
        <v>2.7437687542277898</v>
      </c>
      <c r="H123" s="361">
        <v>2.2974950546130093</v>
      </c>
      <c r="I123" s="362">
        <v>2564329.1481479998</v>
      </c>
      <c r="J123" s="362">
        <v>2749689.953584</v>
      </c>
      <c r="K123" s="361">
        <v>0.31567139837383978</v>
      </c>
      <c r="L123" s="361">
        <v>0.27818443150196148</v>
      </c>
      <c r="M123" s="361">
        <v>0.25160870896849336</v>
      </c>
      <c r="N123" s="245">
        <v>3303761.7867680001</v>
      </c>
      <c r="O123" s="240">
        <f t="shared" si="28"/>
        <v>9.9108248179839487E-2</v>
      </c>
      <c r="P123" s="240">
        <f t="shared" si="29"/>
        <v>8.8203174038605739E-2</v>
      </c>
      <c r="Q123" s="240">
        <f t="shared" si="30"/>
        <v>7.3856937047852761E-2</v>
      </c>
      <c r="R123" s="240">
        <f t="shared" si="31"/>
        <v>1.0147800993387314E-2</v>
      </c>
      <c r="S123" s="240">
        <f t="shared" si="32"/>
        <v>8.9427178543345434E-3</v>
      </c>
      <c r="T123" s="240">
        <f t="shared" si="33"/>
        <v>8.0883954642973765E-3</v>
      </c>
    </row>
    <row r="124" spans="1:20" x14ac:dyDescent="0.45">
      <c r="A124" s="2" t="s">
        <v>519</v>
      </c>
      <c r="B124" s="2">
        <v>10706</v>
      </c>
      <c r="C124" s="340">
        <v>27</v>
      </c>
      <c r="D124" s="171">
        <v>119</v>
      </c>
      <c r="E124" s="171" t="s">
        <v>519</v>
      </c>
      <c r="F124" s="363">
        <v>2.9400276517864508</v>
      </c>
      <c r="G124" s="363">
        <v>4.6726511283969225</v>
      </c>
      <c r="H124" s="363">
        <v>0.50464726042007368</v>
      </c>
      <c r="I124" s="364">
        <v>5716392.0893799998</v>
      </c>
      <c r="J124" s="364">
        <v>7829573.9059290001</v>
      </c>
      <c r="K124" s="363">
        <v>0.13199324110431426</v>
      </c>
      <c r="L124" s="363">
        <v>0.28255408246857217</v>
      </c>
      <c r="M124" s="363">
        <v>3.640685813384683E-2</v>
      </c>
      <c r="N124" s="245">
        <v>8127050.134451</v>
      </c>
      <c r="O124" s="240">
        <f t="shared" si="28"/>
        <v>0.23249431399790957</v>
      </c>
      <c r="P124" s="240">
        <f t="shared" si="29"/>
        <v>0.36950836771487233</v>
      </c>
      <c r="Q124" s="240">
        <f t="shared" si="30"/>
        <v>3.9906977933012837E-2</v>
      </c>
      <c r="R124" s="240">
        <f t="shared" si="31"/>
        <v>1.0437887556690648E-2</v>
      </c>
      <c r="S124" s="240">
        <f t="shared" si="32"/>
        <v>2.2344081536417811E-2</v>
      </c>
      <c r="T124" s="240">
        <f t="shared" si="33"/>
        <v>2.8790162913960048E-3</v>
      </c>
    </row>
    <row r="125" spans="1:20" x14ac:dyDescent="0.45">
      <c r="A125" s="2" t="s">
        <v>557</v>
      </c>
      <c r="B125" s="2">
        <v>11223</v>
      </c>
      <c r="C125" s="340">
        <v>160</v>
      </c>
      <c r="D125" s="123">
        <v>120</v>
      </c>
      <c r="E125" s="123" t="s">
        <v>557</v>
      </c>
      <c r="F125" s="361">
        <v>2.7546543104077257</v>
      </c>
      <c r="G125" s="361">
        <v>2.9660847837026498</v>
      </c>
      <c r="H125" s="361">
        <v>1.9649162382608902</v>
      </c>
      <c r="I125" s="362">
        <v>3882281.0514839999</v>
      </c>
      <c r="J125" s="362">
        <v>3943243.1522590001</v>
      </c>
      <c r="K125" s="361">
        <v>0.18644378704667716</v>
      </c>
      <c r="L125" s="361">
        <v>0.19145448089082515</v>
      </c>
      <c r="M125" s="361">
        <v>0.15979372373184086</v>
      </c>
      <c r="N125" s="245">
        <v>4747833.7036250001</v>
      </c>
      <c r="O125" s="240">
        <f t="shared" si="28"/>
        <v>0.12725960967980265</v>
      </c>
      <c r="P125" s="240">
        <f t="shared" si="29"/>
        <v>0.13702728158123462</v>
      </c>
      <c r="Q125" s="240">
        <f t="shared" si="30"/>
        <v>9.0775264464155431E-2</v>
      </c>
      <c r="R125" s="240">
        <f t="shared" si="31"/>
        <v>8.6133361551535299E-3</v>
      </c>
      <c r="S125" s="240">
        <f t="shared" si="32"/>
        <v>8.8448203527975097E-3</v>
      </c>
      <c r="T125" s="240">
        <f t="shared" si="33"/>
        <v>7.3821556608990226E-3</v>
      </c>
    </row>
    <row r="126" spans="1:20" x14ac:dyDescent="0.45">
      <c r="A126" s="2" t="s">
        <v>558</v>
      </c>
      <c r="B126" s="2">
        <v>11268</v>
      </c>
      <c r="C126" s="340">
        <v>167</v>
      </c>
      <c r="D126" s="171">
        <v>121</v>
      </c>
      <c r="E126" s="171" t="s">
        <v>558</v>
      </c>
      <c r="F126" s="363">
        <v>2.7214679996536355</v>
      </c>
      <c r="G126" s="363">
        <v>0.95448356816884206</v>
      </c>
      <c r="H126" s="363">
        <v>0.43158560882220243</v>
      </c>
      <c r="I126" s="364">
        <v>778452.49882199999</v>
      </c>
      <c r="J126" s="364">
        <v>896535.27953199996</v>
      </c>
      <c r="K126" s="363">
        <v>0.28743652545663195</v>
      </c>
      <c r="L126" s="363">
        <v>0.14939410637641742</v>
      </c>
      <c r="M126" s="363">
        <v>5.9785548539738227E-3</v>
      </c>
      <c r="N126" s="245">
        <v>997632.67679699999</v>
      </c>
      <c r="O126" s="240">
        <f t="shared" si="28"/>
        <v>2.6418118253353093E-2</v>
      </c>
      <c r="P126" s="240">
        <f t="shared" si="29"/>
        <v>9.2654625290380429E-3</v>
      </c>
      <c r="Q126" s="240">
        <f t="shared" si="30"/>
        <v>4.189532874081723E-3</v>
      </c>
      <c r="R126" s="240">
        <f t="shared" si="31"/>
        <v>2.7902338446796648E-3</v>
      </c>
      <c r="S126" s="240">
        <f t="shared" si="32"/>
        <v>1.4502140642875497E-3</v>
      </c>
      <c r="T126" s="240">
        <f t="shared" si="33"/>
        <v>5.8035651764613833E-5</v>
      </c>
    </row>
    <row r="127" spans="1:20" x14ac:dyDescent="0.45">
      <c r="A127" s="2" t="s">
        <v>563</v>
      </c>
      <c r="B127" s="2">
        <v>11297</v>
      </c>
      <c r="C127" s="340">
        <v>177</v>
      </c>
      <c r="D127" s="123">
        <v>122</v>
      </c>
      <c r="E127" s="123" t="s">
        <v>563</v>
      </c>
      <c r="F127" s="361">
        <v>2.6545156698094319</v>
      </c>
      <c r="G127" s="361">
        <v>0.9834652432137071</v>
      </c>
      <c r="H127" s="361">
        <v>0.27983679868501132</v>
      </c>
      <c r="I127" s="362">
        <v>282078.874931</v>
      </c>
      <c r="J127" s="362">
        <v>318985.25611700001</v>
      </c>
      <c r="K127" s="361">
        <v>0.55210213247124551</v>
      </c>
      <c r="L127" s="361">
        <v>0.49721245598938651</v>
      </c>
      <c r="M127" s="361">
        <v>0.12010831467080352</v>
      </c>
      <c r="N127" s="245">
        <v>376897.01134800003</v>
      </c>
      <c r="O127" s="240">
        <f t="shared" si="28"/>
        <v>9.7350002970221922E-3</v>
      </c>
      <c r="P127" s="240">
        <f t="shared" si="29"/>
        <v>3.6066972757722547E-3</v>
      </c>
      <c r="Q127" s="240">
        <f t="shared" si="30"/>
        <v>1.0262555046480083E-3</v>
      </c>
      <c r="R127" s="240">
        <f t="shared" si="31"/>
        <v>2.0247439051584173E-3</v>
      </c>
      <c r="S127" s="240">
        <f t="shared" si="32"/>
        <v>1.8234450305909483E-3</v>
      </c>
      <c r="T127" s="240">
        <f t="shared" si="33"/>
        <v>4.4047751998354113E-4</v>
      </c>
    </row>
    <row r="128" spans="1:20" x14ac:dyDescent="0.45">
      <c r="A128" s="2" t="s">
        <v>530</v>
      </c>
      <c r="B128" s="2">
        <v>10825</v>
      </c>
      <c r="C128" s="340">
        <v>61</v>
      </c>
      <c r="D128" s="171">
        <v>123</v>
      </c>
      <c r="E128" s="171" t="s">
        <v>530</v>
      </c>
      <c r="F128" s="363">
        <v>2.6366826940228143</v>
      </c>
      <c r="G128" s="363">
        <v>1.9042688901625099E-3</v>
      </c>
      <c r="H128" s="363">
        <v>0.39677198691046239</v>
      </c>
      <c r="I128" s="364">
        <v>129678.590413</v>
      </c>
      <c r="J128" s="364">
        <v>99407.248080000005</v>
      </c>
      <c r="K128" s="363">
        <v>0.134462598713806</v>
      </c>
      <c r="L128" s="363">
        <v>0</v>
      </c>
      <c r="M128" s="363">
        <v>3.8571740339465109E-2</v>
      </c>
      <c r="N128" s="245">
        <v>137914.406387</v>
      </c>
      <c r="O128" s="240">
        <f t="shared" si="28"/>
        <v>3.5383067850458987E-3</v>
      </c>
      <c r="P128" s="240">
        <f t="shared" si="29"/>
        <v>2.5554411798917551E-6</v>
      </c>
      <c r="Q128" s="240">
        <f t="shared" si="30"/>
        <v>5.3244973943356272E-4</v>
      </c>
      <c r="R128" s="240">
        <f t="shared" si="31"/>
        <v>1.8044261694533922E-4</v>
      </c>
      <c r="S128" s="240">
        <f t="shared" si="32"/>
        <v>0</v>
      </c>
      <c r="T128" s="240">
        <f t="shared" si="33"/>
        <v>5.1761499729772599E-5</v>
      </c>
    </row>
    <row r="129" spans="1:20" x14ac:dyDescent="0.45">
      <c r="A129" s="2" t="s">
        <v>577</v>
      </c>
      <c r="B129" s="2">
        <v>11233</v>
      </c>
      <c r="C129" s="340">
        <v>264</v>
      </c>
      <c r="D129" s="123">
        <v>124</v>
      </c>
      <c r="E129" s="123" t="s">
        <v>577</v>
      </c>
      <c r="F129" s="361">
        <v>2.5896854704941301</v>
      </c>
      <c r="G129" s="361">
        <v>1.066940088378304</v>
      </c>
      <c r="H129" s="361">
        <v>0.37939248400882208</v>
      </c>
      <c r="I129" s="362">
        <v>625130.74870899995</v>
      </c>
      <c r="J129" s="362">
        <v>734135.84657499997</v>
      </c>
      <c r="K129" s="361">
        <v>0.13344190446946277</v>
      </c>
      <c r="L129" s="361">
        <v>0</v>
      </c>
      <c r="M129" s="361">
        <v>0</v>
      </c>
      <c r="N129" s="245">
        <v>983005.47756999999</v>
      </c>
      <c r="O129" s="240">
        <f t="shared" si="28"/>
        <v>2.477028138440536E-2</v>
      </c>
      <c r="P129" s="240">
        <f t="shared" si="29"/>
        <v>1.0205257167539419E-2</v>
      </c>
      <c r="Q129" s="240">
        <f t="shared" si="30"/>
        <v>3.6288802988240481E-3</v>
      </c>
      <c r="R129" s="240">
        <f t="shared" si="31"/>
        <v>1.2763687172978732E-3</v>
      </c>
      <c r="S129" s="240">
        <f t="shared" si="32"/>
        <v>0</v>
      </c>
      <c r="T129" s="240">
        <f t="shared" si="33"/>
        <v>0</v>
      </c>
    </row>
    <row r="130" spans="1:20" x14ac:dyDescent="0.45">
      <c r="A130" s="2" t="s">
        <v>529</v>
      </c>
      <c r="B130" s="2">
        <v>10801</v>
      </c>
      <c r="C130" s="340">
        <v>46</v>
      </c>
      <c r="D130" s="171">
        <v>125</v>
      </c>
      <c r="E130" s="171" t="s">
        <v>529</v>
      </c>
      <c r="F130" s="363">
        <v>2.4801679171193278</v>
      </c>
      <c r="G130" s="363">
        <v>0.45994672746094706</v>
      </c>
      <c r="H130" s="363">
        <v>0.38930827120142369</v>
      </c>
      <c r="I130" s="364">
        <v>247339.00475699999</v>
      </c>
      <c r="J130" s="364">
        <v>279417.04687999998</v>
      </c>
      <c r="K130" s="363">
        <v>9.263842633962753E-2</v>
      </c>
      <c r="L130" s="363">
        <v>9.0254501155276667E-2</v>
      </c>
      <c r="M130" s="363">
        <v>5.7512020662267883E-2</v>
      </c>
      <c r="N130" s="245">
        <v>291788.74998399999</v>
      </c>
      <c r="O130" s="240">
        <f t="shared" si="28"/>
        <v>7.0417014936531011E-3</v>
      </c>
      <c r="P130" s="240">
        <f t="shared" si="29"/>
        <v>1.3058823700632439E-3</v>
      </c>
      <c r="Q130" s="240">
        <f t="shared" si="30"/>
        <v>1.1053254160285453E-3</v>
      </c>
      <c r="R130" s="240">
        <f t="shared" si="31"/>
        <v>2.6301934664290814E-4</v>
      </c>
      <c r="S130" s="240">
        <f t="shared" si="32"/>
        <v>2.5625089785541699E-4</v>
      </c>
      <c r="T130" s="240">
        <f t="shared" si="33"/>
        <v>1.6328833181217822E-4</v>
      </c>
    </row>
    <row r="131" spans="1:20" x14ac:dyDescent="0.45">
      <c r="A131" s="2" t="s">
        <v>578</v>
      </c>
      <c r="B131" s="2">
        <v>11649</v>
      </c>
      <c r="C131" s="340">
        <v>275</v>
      </c>
      <c r="D131" s="123">
        <v>126</v>
      </c>
      <c r="E131" s="123" t="s">
        <v>578</v>
      </c>
      <c r="F131" s="361">
        <v>2.4769298543593972</v>
      </c>
      <c r="G131" s="361">
        <v>0.41709394366582186</v>
      </c>
      <c r="H131" s="361">
        <v>0.83833504504469325</v>
      </c>
      <c r="I131" s="362">
        <v>310237.41049699998</v>
      </c>
      <c r="J131" s="362">
        <v>352080.34019000002</v>
      </c>
      <c r="K131" s="361">
        <v>0.32848147942836015</v>
      </c>
      <c r="L131" s="361">
        <v>0.20401456534305137</v>
      </c>
      <c r="M131" s="361">
        <v>2.298061377487097E-2</v>
      </c>
      <c r="N131" s="245">
        <v>359680.75538599998</v>
      </c>
      <c r="O131" s="240">
        <f t="shared" si="28"/>
        <v>8.6687981652716802E-3</v>
      </c>
      <c r="P131" s="240">
        <f t="shared" si="29"/>
        <v>1.4597519615796013E-3</v>
      </c>
      <c r="Q131" s="240">
        <f t="shared" si="30"/>
        <v>2.9340182111236772E-3</v>
      </c>
      <c r="R131" s="240">
        <f t="shared" si="31"/>
        <v>1.1496246618298961E-3</v>
      </c>
      <c r="S131" s="240">
        <f t="shared" si="32"/>
        <v>7.140133930809043E-4</v>
      </c>
      <c r="T131" s="240">
        <f t="shared" si="33"/>
        <v>8.0427914491725056E-5</v>
      </c>
    </row>
    <row r="132" spans="1:20" x14ac:dyDescent="0.45">
      <c r="A132" s="2" t="s">
        <v>525</v>
      </c>
      <c r="B132" s="2">
        <v>10771</v>
      </c>
      <c r="C132" s="340">
        <v>49</v>
      </c>
      <c r="D132" s="171">
        <v>127</v>
      </c>
      <c r="E132" s="171" t="s">
        <v>525</v>
      </c>
      <c r="F132" s="363">
        <v>2.4499484260442226</v>
      </c>
      <c r="G132" s="363">
        <v>0.46911540939560514</v>
      </c>
      <c r="H132" s="363">
        <v>1.3176842725739901</v>
      </c>
      <c r="I132" s="364">
        <v>397079.27920200001</v>
      </c>
      <c r="J132" s="364">
        <v>421655.483289</v>
      </c>
      <c r="K132" s="363">
        <v>0.18155706323193035</v>
      </c>
      <c r="L132" s="363">
        <v>8.6898684207185953E-3</v>
      </c>
      <c r="M132" s="363">
        <v>0.6213573254600705</v>
      </c>
      <c r="N132" s="245">
        <v>174807.125902</v>
      </c>
      <c r="O132" s="240">
        <f t="shared" si="28"/>
        <v>4.1671972381146713E-3</v>
      </c>
      <c r="P132" s="240">
        <f t="shared" si="29"/>
        <v>7.9793371060747067E-4</v>
      </c>
      <c r="Q132" s="240">
        <f t="shared" si="30"/>
        <v>2.2412921851761281E-3</v>
      </c>
      <c r="R132" s="240">
        <f t="shared" si="31"/>
        <v>3.0881633442460645E-4</v>
      </c>
      <c r="S132" s="240">
        <f t="shared" si="32"/>
        <v>1.4780880812608901E-5</v>
      </c>
      <c r="T132" s="240">
        <f t="shared" si="33"/>
        <v>1.0568869544410509E-3</v>
      </c>
    </row>
    <row r="133" spans="1:20" x14ac:dyDescent="0.45">
      <c r="A133" s="2" t="s">
        <v>533</v>
      </c>
      <c r="B133" s="2">
        <v>10843</v>
      </c>
      <c r="C133" s="340">
        <v>4</v>
      </c>
      <c r="D133" s="123">
        <v>128</v>
      </c>
      <c r="E133" s="123" t="s">
        <v>533</v>
      </c>
      <c r="F133" s="361">
        <v>2.4329771466091978</v>
      </c>
      <c r="G133" s="361">
        <v>0.80321639653186894</v>
      </c>
      <c r="H133" s="361">
        <v>0.65570899677361028</v>
      </c>
      <c r="I133" s="362">
        <v>589954.06095800002</v>
      </c>
      <c r="J133" s="362">
        <v>741232.78533099999</v>
      </c>
      <c r="K133" s="361">
        <v>0.15329871737370862</v>
      </c>
      <c r="L133" s="361">
        <v>0.19118598452501101</v>
      </c>
      <c r="M133" s="361">
        <v>5.3713911100759945E-2</v>
      </c>
      <c r="N133" s="245">
        <v>744959.24018199998</v>
      </c>
      <c r="O133" s="240">
        <f t="shared" si="28"/>
        <v>1.763593635898629E-2</v>
      </c>
      <c r="P133" s="240">
        <f t="shared" si="29"/>
        <v>5.8222796179867673E-3</v>
      </c>
      <c r="Q133" s="240">
        <f t="shared" si="30"/>
        <v>4.7530418250047116E-3</v>
      </c>
      <c r="R133" s="240">
        <f t="shared" si="31"/>
        <v>1.1112173524872066E-3</v>
      </c>
      <c r="S133" s="240">
        <f t="shared" si="32"/>
        <v>1.3858510181702192E-3</v>
      </c>
      <c r="T133" s="240">
        <f t="shared" si="33"/>
        <v>3.8935635671115117E-4</v>
      </c>
    </row>
    <row r="134" spans="1:20" x14ac:dyDescent="0.45">
      <c r="A134" s="2" t="s">
        <v>528</v>
      </c>
      <c r="B134" s="2">
        <v>10787</v>
      </c>
      <c r="C134" s="340">
        <v>54</v>
      </c>
      <c r="D134" s="171">
        <v>129</v>
      </c>
      <c r="E134" s="171" t="s">
        <v>528</v>
      </c>
      <c r="F134" s="363">
        <v>2.3827094193188669</v>
      </c>
      <c r="G134" s="363">
        <v>0.61390395571360545</v>
      </c>
      <c r="H134" s="363">
        <v>0.34530295948841039</v>
      </c>
      <c r="I134" s="364">
        <v>526776.14423600002</v>
      </c>
      <c r="J134" s="364">
        <v>628510.17806199996</v>
      </c>
      <c r="K134" s="363">
        <v>5.1385558888464793E-2</v>
      </c>
      <c r="L134" s="363">
        <v>0.13530410217917566</v>
      </c>
      <c r="M134" s="363">
        <v>2.9189887294615146E-2</v>
      </c>
      <c r="N134" s="245">
        <v>787351.47187200002</v>
      </c>
      <c r="O134" s="240">
        <f t="shared" si="28"/>
        <v>1.8254406080310603E-2</v>
      </c>
      <c r="P134" s="240">
        <f t="shared" si="29"/>
        <v>4.7032390987520002E-3</v>
      </c>
      <c r="Q134" s="240">
        <f t="shared" si="30"/>
        <v>2.6454339719848745E-3</v>
      </c>
      <c r="R134" s="240">
        <f t="shared" si="31"/>
        <v>3.9367488582887932E-4</v>
      </c>
      <c r="S134" s="240">
        <f t="shared" si="32"/>
        <v>1.0365913717739731E-3</v>
      </c>
      <c r="T134" s="240">
        <f t="shared" si="33"/>
        <v>2.2362947482984532E-4</v>
      </c>
    </row>
    <row r="135" spans="1:20" x14ac:dyDescent="0.45">
      <c r="A135" s="2" t="s">
        <v>541</v>
      </c>
      <c r="B135" s="2">
        <v>11087</v>
      </c>
      <c r="C135" s="340">
        <v>119</v>
      </c>
      <c r="D135" s="123">
        <v>130</v>
      </c>
      <c r="E135" s="123" t="s">
        <v>541</v>
      </c>
      <c r="F135" s="361">
        <v>2.3634077007934859</v>
      </c>
      <c r="G135" s="361">
        <v>1.3339066567511881</v>
      </c>
      <c r="H135" s="361">
        <v>0.76532663146145985</v>
      </c>
      <c r="I135" s="362">
        <v>278686.46985599998</v>
      </c>
      <c r="J135" s="362">
        <v>315876.364115</v>
      </c>
      <c r="K135" s="361">
        <v>0.10226306739383677</v>
      </c>
      <c r="L135" s="361">
        <v>0.12920477652619525</v>
      </c>
      <c r="M135" s="361">
        <v>9.0057762847023437E-2</v>
      </c>
      <c r="N135" s="245">
        <v>421247.38339199999</v>
      </c>
      <c r="O135" s="240">
        <f t="shared" si="28"/>
        <v>9.687324430442637E-3</v>
      </c>
      <c r="P135" s="240">
        <f t="shared" si="29"/>
        <v>5.4675232460050984E-3</v>
      </c>
      <c r="Q135" s="240">
        <f t="shared" si="30"/>
        <v>3.1369819823028494E-3</v>
      </c>
      <c r="R135" s="240">
        <f t="shared" si="31"/>
        <v>4.1916403621927609E-4</v>
      </c>
      <c r="S135" s="240">
        <f t="shared" si="32"/>
        <v>5.295948675092607E-4</v>
      </c>
      <c r="T135" s="240">
        <f t="shared" si="33"/>
        <v>3.6913595817009278E-4</v>
      </c>
    </row>
    <row r="136" spans="1:20" x14ac:dyDescent="0.45">
      <c r="A136" s="2" t="s">
        <v>539</v>
      </c>
      <c r="B136" s="2">
        <v>10896</v>
      </c>
      <c r="C136" s="340">
        <v>103</v>
      </c>
      <c r="D136" s="171">
        <v>131</v>
      </c>
      <c r="E136" s="171" t="s">
        <v>539</v>
      </c>
      <c r="F136" s="363">
        <v>2.3212859664512426</v>
      </c>
      <c r="G136" s="363">
        <v>0.15446652810253744</v>
      </c>
      <c r="H136" s="363">
        <v>6.8478825669004942E-2</v>
      </c>
      <c r="I136" s="364">
        <v>724572.85411199997</v>
      </c>
      <c r="J136" s="364">
        <v>779682.68631799996</v>
      </c>
      <c r="K136" s="363">
        <v>6.1344131772686383E-2</v>
      </c>
      <c r="L136" s="363">
        <v>1.9815840543381581E-2</v>
      </c>
      <c r="M136" s="363">
        <v>3.7360010511846044E-3</v>
      </c>
      <c r="N136" s="245">
        <v>779952.85832</v>
      </c>
      <c r="O136" s="240">
        <f t="shared" si="28"/>
        <v>1.7616717167992683E-2</v>
      </c>
      <c r="P136" s="240">
        <f t="shared" si="29"/>
        <v>1.1722782874805928E-3</v>
      </c>
      <c r="Q136" s="240">
        <f t="shared" si="30"/>
        <v>5.1969990825879422E-4</v>
      </c>
      <c r="R136" s="240">
        <f t="shared" si="31"/>
        <v>4.6555324719755453E-4</v>
      </c>
      <c r="S136" s="240">
        <f t="shared" si="32"/>
        <v>1.5038649410028569E-4</v>
      </c>
      <c r="T136" s="240">
        <f t="shared" si="33"/>
        <v>2.8353281245507827E-5</v>
      </c>
    </row>
    <row r="137" spans="1:20" x14ac:dyDescent="0.45">
      <c r="A137" s="2" t="s">
        <v>565</v>
      </c>
      <c r="B137" s="2">
        <v>11314</v>
      </c>
      <c r="C137" s="340">
        <v>182</v>
      </c>
      <c r="D137" s="123">
        <v>132</v>
      </c>
      <c r="E137" s="123" t="s">
        <v>565</v>
      </c>
      <c r="F137" s="361">
        <v>2.3023021874934773</v>
      </c>
      <c r="G137" s="361">
        <v>0</v>
      </c>
      <c r="H137" s="361">
        <v>0</v>
      </c>
      <c r="I137" s="362">
        <v>0</v>
      </c>
      <c r="J137" s="362">
        <v>0</v>
      </c>
      <c r="K137" s="361">
        <v>0</v>
      </c>
      <c r="L137" s="361">
        <v>0</v>
      </c>
      <c r="M137" s="361">
        <v>0</v>
      </c>
      <c r="N137" s="245">
        <v>19454.714018999999</v>
      </c>
      <c r="O137" s="240">
        <f t="shared" si="28"/>
        <v>4.3582803116835916E-4</v>
      </c>
      <c r="P137" s="240">
        <f t="shared" si="29"/>
        <v>0</v>
      </c>
      <c r="Q137" s="240">
        <f t="shared" si="30"/>
        <v>0</v>
      </c>
      <c r="R137" s="240">
        <f t="shared" si="31"/>
        <v>0</v>
      </c>
      <c r="S137" s="240">
        <f t="shared" si="32"/>
        <v>0</v>
      </c>
      <c r="T137" s="240">
        <f t="shared" si="33"/>
        <v>0</v>
      </c>
    </row>
    <row r="138" spans="1:20" x14ac:dyDescent="0.45">
      <c r="A138" s="2" t="s">
        <v>571</v>
      </c>
      <c r="B138" s="2">
        <v>11378</v>
      </c>
      <c r="C138" s="340">
        <v>226</v>
      </c>
      <c r="D138" s="171">
        <v>133</v>
      </c>
      <c r="E138" s="171" t="s">
        <v>571</v>
      </c>
      <c r="F138" s="363">
        <v>2.292750733292241</v>
      </c>
      <c r="G138" s="363">
        <v>2.7791145596420794E-2</v>
      </c>
      <c r="H138" s="363">
        <v>0</v>
      </c>
      <c r="I138" s="364">
        <v>613256.83926599997</v>
      </c>
      <c r="J138" s="364">
        <v>673506.44454199995</v>
      </c>
      <c r="K138" s="363">
        <v>0.21089516197299238</v>
      </c>
      <c r="L138" s="363">
        <v>0</v>
      </c>
      <c r="M138" s="363">
        <v>0</v>
      </c>
      <c r="N138" s="245">
        <v>748571.78525700001</v>
      </c>
      <c r="O138" s="240">
        <f t="shared" si="28"/>
        <v>1.6700069440963587E-2</v>
      </c>
      <c r="P138" s="240">
        <f t="shared" si="29"/>
        <v>2.0242674206354697E-4</v>
      </c>
      <c r="Q138" s="240">
        <f t="shared" si="30"/>
        <v>0</v>
      </c>
      <c r="R138" s="240">
        <f t="shared" si="31"/>
        <v>1.5361302903848272E-3</v>
      </c>
      <c r="S138" s="240">
        <f t="shared" si="32"/>
        <v>0</v>
      </c>
      <c r="T138" s="240">
        <f t="shared" si="33"/>
        <v>0</v>
      </c>
    </row>
    <row r="139" spans="1:20" x14ac:dyDescent="0.45">
      <c r="A139" s="2" t="s">
        <v>538</v>
      </c>
      <c r="B139" s="2">
        <v>10869</v>
      </c>
      <c r="C139" s="340">
        <v>12</v>
      </c>
      <c r="D139" s="123">
        <v>134</v>
      </c>
      <c r="E139" s="123" t="s">
        <v>538</v>
      </c>
      <c r="F139" s="361">
        <v>2.254064822953588</v>
      </c>
      <c r="G139" s="361">
        <v>1.0856285450161892E-2</v>
      </c>
      <c r="H139" s="361">
        <v>0.10273056251074247</v>
      </c>
      <c r="I139" s="362">
        <v>570799.45444600005</v>
      </c>
      <c r="J139" s="362">
        <v>554026.25350700004</v>
      </c>
      <c r="K139" s="361">
        <v>7.7459649926435462E-2</v>
      </c>
      <c r="L139" s="361">
        <v>3.853607360580517E-3</v>
      </c>
      <c r="M139" s="361">
        <v>1.1459244292994783E-3</v>
      </c>
      <c r="N139" s="245">
        <v>620930.44273899996</v>
      </c>
      <c r="O139" s="240">
        <f t="shared" ref="O139:O171" si="34">$N139/$N$172*F139</f>
        <v>1.3618752781979779E-2</v>
      </c>
      <c r="P139" s="240">
        <f t="shared" ref="P139:P171" si="35">$N139/$N$172*G139</f>
        <v>6.5592198667395257E-5</v>
      </c>
      <c r="Q139" s="240">
        <f t="shared" ref="Q139:Q171" si="36">$N139/$N$172*H139</f>
        <v>6.2068407249897832E-4</v>
      </c>
      <c r="R139" s="240">
        <f t="shared" ref="R139:R171" si="37">$N139/$N$172*K139</f>
        <v>4.6800065915785931E-4</v>
      </c>
      <c r="S139" s="240">
        <f t="shared" ref="S139:S171" si="38">$N139/$N$172*L139</f>
        <v>2.3282971025560552E-5</v>
      </c>
      <c r="T139" s="240">
        <f t="shared" ref="T139:T171" si="39">$N139/$N$172*M139</f>
        <v>6.9235193906320925E-6</v>
      </c>
    </row>
    <row r="140" spans="1:20" x14ac:dyDescent="0.45">
      <c r="A140" s="2" t="s">
        <v>568</v>
      </c>
      <c r="B140" s="2">
        <v>11334</v>
      </c>
      <c r="C140" s="340">
        <v>194</v>
      </c>
      <c r="D140" s="171">
        <v>135</v>
      </c>
      <c r="E140" s="171" t="s">
        <v>568</v>
      </c>
      <c r="F140" s="363">
        <v>2.0451208366070204</v>
      </c>
      <c r="G140" s="363">
        <v>2.5601032953974132E-2</v>
      </c>
      <c r="H140" s="363">
        <v>4.0324055029937383E-2</v>
      </c>
      <c r="I140" s="364">
        <v>228631.10216099999</v>
      </c>
      <c r="J140" s="364">
        <v>242150.50513800001</v>
      </c>
      <c r="K140" s="363">
        <v>0.15870570324742841</v>
      </c>
      <c r="L140" s="363">
        <v>0</v>
      </c>
      <c r="M140" s="363">
        <v>1.8641613130825505E-2</v>
      </c>
      <c r="N140" s="245">
        <v>268837.37030499999</v>
      </c>
      <c r="O140" s="240">
        <f t="shared" si="34"/>
        <v>5.3497882703663529E-3</v>
      </c>
      <c r="P140" s="240">
        <f t="shared" si="35"/>
        <v>6.6969199743550803E-5</v>
      </c>
      <c r="Q140" s="240">
        <f t="shared" si="36"/>
        <v>1.0548284128319159E-4</v>
      </c>
      <c r="R140" s="240">
        <f t="shared" si="37"/>
        <v>4.1515488692685161E-4</v>
      </c>
      <c r="S140" s="240">
        <f t="shared" si="38"/>
        <v>0</v>
      </c>
      <c r="T140" s="240">
        <f t="shared" si="39"/>
        <v>4.876420086426463E-5</v>
      </c>
    </row>
    <row r="141" spans="1:20" x14ac:dyDescent="0.45">
      <c r="A141" s="2" t="s">
        <v>514</v>
      </c>
      <c r="B141" s="2">
        <v>10591</v>
      </c>
      <c r="C141" s="340">
        <v>44</v>
      </c>
      <c r="D141" s="123">
        <v>136</v>
      </c>
      <c r="E141" s="123" t="s">
        <v>514</v>
      </c>
      <c r="F141" s="361">
        <v>1.9939096206669493</v>
      </c>
      <c r="G141" s="361">
        <v>7.0407966228362522</v>
      </c>
      <c r="H141" s="361">
        <v>0.13818901613847986</v>
      </c>
      <c r="I141" s="362">
        <v>473298.65845799999</v>
      </c>
      <c r="J141" s="362">
        <v>508753.25193799997</v>
      </c>
      <c r="K141" s="361">
        <v>0.14221582983985201</v>
      </c>
      <c r="L141" s="361">
        <v>0.11809547222970151</v>
      </c>
      <c r="M141" s="361">
        <v>4.2944162832714832E-3</v>
      </c>
      <c r="N141" s="245">
        <v>536553.15578799997</v>
      </c>
      <c r="O141" s="240">
        <f t="shared" si="34"/>
        <v>1.0409891536137953E-2</v>
      </c>
      <c r="P141" s="240">
        <f t="shared" si="35"/>
        <v>3.6758902415654854E-2</v>
      </c>
      <c r="Q141" s="240">
        <f t="shared" si="36"/>
        <v>7.214633274130113E-4</v>
      </c>
      <c r="R141" s="240">
        <f t="shared" si="37"/>
        <v>7.4248669448693952E-4</v>
      </c>
      <c r="S141" s="240">
        <f t="shared" si="38"/>
        <v>6.1655806465739978E-4</v>
      </c>
      <c r="T141" s="240">
        <f t="shared" si="39"/>
        <v>2.2420478469293654E-5</v>
      </c>
    </row>
    <row r="142" spans="1:20" x14ac:dyDescent="0.45">
      <c r="A142" s="2" t="s">
        <v>574</v>
      </c>
      <c r="B142" s="2">
        <v>11470</v>
      </c>
      <c r="C142" s="340">
        <v>240</v>
      </c>
      <c r="D142" s="171">
        <v>137</v>
      </c>
      <c r="E142" s="171" t="s">
        <v>574</v>
      </c>
      <c r="F142" s="363">
        <v>1.9477067020924914</v>
      </c>
      <c r="G142" s="363">
        <v>0.85585388106212301</v>
      </c>
      <c r="H142" s="363">
        <v>0.37674324916762442</v>
      </c>
      <c r="I142" s="364">
        <v>240823.97088400001</v>
      </c>
      <c r="J142" s="364">
        <v>313134.32297699997</v>
      </c>
      <c r="K142" s="363">
        <v>0.17719798759077882</v>
      </c>
      <c r="L142" s="363">
        <v>9.7021596052970609E-4</v>
      </c>
      <c r="M142" s="363">
        <v>0</v>
      </c>
      <c r="N142" s="245">
        <v>313550.77220100001</v>
      </c>
      <c r="O142" s="240">
        <f t="shared" si="34"/>
        <v>5.9423662494912724E-3</v>
      </c>
      <c r="P142" s="240">
        <f t="shared" si="35"/>
        <v>2.6111720064709034E-3</v>
      </c>
      <c r="Q142" s="240">
        <f t="shared" si="36"/>
        <v>1.1494268444895766E-3</v>
      </c>
      <c r="R142" s="240">
        <f t="shared" si="37"/>
        <v>5.406231543003718E-4</v>
      </c>
      <c r="S142" s="240">
        <f t="shared" si="38"/>
        <v>2.9600856085649487E-6</v>
      </c>
      <c r="T142" s="240">
        <f t="shared" si="39"/>
        <v>0</v>
      </c>
    </row>
    <row r="143" spans="1:20" x14ac:dyDescent="0.45">
      <c r="A143" s="2" t="s">
        <v>535</v>
      </c>
      <c r="B143" s="2">
        <v>10855</v>
      </c>
      <c r="C143" s="340">
        <v>8</v>
      </c>
      <c r="D143" s="123">
        <v>138</v>
      </c>
      <c r="E143" s="123" t="s">
        <v>535</v>
      </c>
      <c r="F143" s="361">
        <v>1.7636800761715119</v>
      </c>
      <c r="G143" s="361">
        <v>0.1384827119512039</v>
      </c>
      <c r="H143" s="361">
        <v>2.5685928445797861E-2</v>
      </c>
      <c r="I143" s="362">
        <v>991164.63879899995</v>
      </c>
      <c r="J143" s="362">
        <v>1085006.6494819999</v>
      </c>
      <c r="K143" s="361">
        <v>0.16967321119562717</v>
      </c>
      <c r="L143" s="361">
        <v>1.2298630221700009E-2</v>
      </c>
      <c r="M143" s="361">
        <v>5.8826257691475215E-3</v>
      </c>
      <c r="N143" s="245">
        <v>1192464.950674</v>
      </c>
      <c r="O143" s="240">
        <f t="shared" si="34"/>
        <v>2.0464136023992829E-2</v>
      </c>
      <c r="P143" s="240">
        <f t="shared" si="35"/>
        <v>1.6068271636274153E-3</v>
      </c>
      <c r="Q143" s="240">
        <f t="shared" si="36"/>
        <v>2.9803610117226127E-4</v>
      </c>
      <c r="R143" s="240">
        <f t="shared" si="37"/>
        <v>1.9687332869758609E-3</v>
      </c>
      <c r="S143" s="240">
        <f t="shared" si="38"/>
        <v>1.4270209499218892E-4</v>
      </c>
      <c r="T143" s="240">
        <f t="shared" si="39"/>
        <v>6.8256627460123049E-5</v>
      </c>
    </row>
    <row r="144" spans="1:20" x14ac:dyDescent="0.45">
      <c r="A144" s="2" t="s">
        <v>540</v>
      </c>
      <c r="B144" s="2">
        <v>11055</v>
      </c>
      <c r="C144" s="340">
        <v>116</v>
      </c>
      <c r="D144" s="171">
        <v>139</v>
      </c>
      <c r="E144" s="171" t="s">
        <v>540</v>
      </c>
      <c r="F144" s="363">
        <v>1.7323090416392508</v>
      </c>
      <c r="G144" s="363">
        <v>2.5591234680291182</v>
      </c>
      <c r="H144" s="363">
        <v>0.83164049837539755</v>
      </c>
      <c r="I144" s="364">
        <v>1148872.0071980001</v>
      </c>
      <c r="J144" s="364">
        <v>1883484.8565519999</v>
      </c>
      <c r="K144" s="363">
        <v>0.25693037328424562</v>
      </c>
      <c r="L144" s="363">
        <v>0.35591904491982479</v>
      </c>
      <c r="M144" s="363">
        <v>0.10396972866470779</v>
      </c>
      <c r="N144" s="245">
        <v>2855481.8418279998</v>
      </c>
      <c r="O144" s="240">
        <f t="shared" si="34"/>
        <v>4.8131872438001412E-2</v>
      </c>
      <c r="P144" s="240">
        <f t="shared" si="35"/>
        <v>7.1104751724735432E-2</v>
      </c>
      <c r="Q144" s="240">
        <f t="shared" si="36"/>
        <v>2.3106970765564113E-2</v>
      </c>
      <c r="R144" s="240">
        <f t="shared" si="37"/>
        <v>7.1387608418086741E-3</v>
      </c>
      <c r="S144" s="240">
        <f t="shared" si="38"/>
        <v>9.88914198134388E-3</v>
      </c>
      <c r="T144" s="240">
        <f t="shared" si="39"/>
        <v>2.8887788478941961E-3</v>
      </c>
    </row>
    <row r="145" spans="1:20" x14ac:dyDescent="0.45">
      <c r="A145" s="2" t="s">
        <v>570</v>
      </c>
      <c r="B145" s="2">
        <v>11341</v>
      </c>
      <c r="C145" s="340">
        <v>211</v>
      </c>
      <c r="D145" s="123">
        <v>140</v>
      </c>
      <c r="E145" s="123" t="s">
        <v>570</v>
      </c>
      <c r="F145" s="361">
        <v>1.7312134711784137</v>
      </c>
      <c r="G145" s="361">
        <v>4.477908083086561</v>
      </c>
      <c r="H145" s="361">
        <v>0.5566863728204744</v>
      </c>
      <c r="I145" s="362">
        <v>831926.90741999994</v>
      </c>
      <c r="J145" s="362">
        <v>1519313.8133779999</v>
      </c>
      <c r="K145" s="361">
        <v>0.31770935738672473</v>
      </c>
      <c r="L145" s="361">
        <v>0.79166887115804963</v>
      </c>
      <c r="M145" s="361">
        <v>0.15206082228909712</v>
      </c>
      <c r="N145" s="245">
        <v>1599387.3797279999</v>
      </c>
      <c r="O145" s="240">
        <f t="shared" si="34"/>
        <v>2.6942151240195635E-2</v>
      </c>
      <c r="P145" s="240">
        <f t="shared" si="35"/>
        <v>6.9687810788632315E-2</v>
      </c>
      <c r="Q145" s="240">
        <f t="shared" si="36"/>
        <v>8.6634772080857216E-3</v>
      </c>
      <c r="R145" s="240">
        <f t="shared" si="37"/>
        <v>4.9443778596015555E-3</v>
      </c>
      <c r="S145" s="240">
        <f t="shared" si="38"/>
        <v>1.2320411557551354E-2</v>
      </c>
      <c r="T145" s="240">
        <f t="shared" si="39"/>
        <v>2.3664589838436841E-3</v>
      </c>
    </row>
    <row r="146" spans="1:20" x14ac:dyDescent="0.45">
      <c r="A146" s="2" t="s">
        <v>526</v>
      </c>
      <c r="B146" s="2">
        <v>10781</v>
      </c>
      <c r="C146" s="340">
        <v>51</v>
      </c>
      <c r="D146" s="171">
        <v>141</v>
      </c>
      <c r="E146" s="171" t="s">
        <v>526</v>
      </c>
      <c r="F146" s="363">
        <v>1.6398738653691096</v>
      </c>
      <c r="G146" s="363">
        <v>2.4508152341555718</v>
      </c>
      <c r="H146" s="363">
        <v>0.58640757116902165</v>
      </c>
      <c r="I146" s="364">
        <v>1454534.608057</v>
      </c>
      <c r="J146" s="364">
        <v>2102237.273637</v>
      </c>
      <c r="K146" s="363">
        <v>0.17272075396957659</v>
      </c>
      <c r="L146" s="363">
        <v>0.29445336733447391</v>
      </c>
      <c r="M146" s="363">
        <v>7.302376113448493E-2</v>
      </c>
      <c r="N146" s="245">
        <v>2876994.8205180001</v>
      </c>
      <c r="O146" s="240">
        <f t="shared" si="34"/>
        <v>4.5906851371545591E-2</v>
      </c>
      <c r="P146" s="240">
        <f t="shared" si="35"/>
        <v>6.8608454021660686E-2</v>
      </c>
      <c r="Q146" s="240">
        <f t="shared" si="36"/>
        <v>1.641597307043248E-2</v>
      </c>
      <c r="R146" s="240">
        <f t="shared" si="37"/>
        <v>4.835168209402458E-3</v>
      </c>
      <c r="S146" s="240">
        <f t="shared" si="38"/>
        <v>8.2429674961813307E-3</v>
      </c>
      <c r="T146" s="240">
        <f t="shared" si="39"/>
        <v>2.0442370720003514E-3</v>
      </c>
    </row>
    <row r="147" spans="1:20" x14ac:dyDescent="0.45">
      <c r="A147" s="2" t="s">
        <v>544</v>
      </c>
      <c r="B147" s="2">
        <v>11132</v>
      </c>
      <c r="C147" s="340">
        <v>126</v>
      </c>
      <c r="D147" s="123">
        <v>142</v>
      </c>
      <c r="E147" s="123" t="s">
        <v>544</v>
      </c>
      <c r="F147" s="361">
        <v>1.5212066645083784</v>
      </c>
      <c r="G147" s="361">
        <v>8.3192185073209473</v>
      </c>
      <c r="H147" s="361">
        <v>0.64284421690856308</v>
      </c>
      <c r="I147" s="362">
        <v>1578336.1945</v>
      </c>
      <c r="J147" s="362">
        <v>2668235.1864820002</v>
      </c>
      <c r="K147" s="361">
        <v>0.23953817967741919</v>
      </c>
      <c r="L147" s="361">
        <v>1.8662829241033876</v>
      </c>
      <c r="M147" s="361">
        <v>6.6397106702501735E-2</v>
      </c>
      <c r="N147" s="245">
        <v>4746588.654747</v>
      </c>
      <c r="O147" s="240">
        <f t="shared" si="34"/>
        <v>7.0258326068282959E-2</v>
      </c>
      <c r="P147" s="240">
        <f t="shared" si="35"/>
        <v>0.38423074271078445</v>
      </c>
      <c r="Q147" s="240">
        <f t="shared" si="36"/>
        <v>2.9690350204499175E-2</v>
      </c>
      <c r="R147" s="240">
        <f t="shared" si="37"/>
        <v>1.1063290692996023E-2</v>
      </c>
      <c r="S147" s="240">
        <f t="shared" si="38"/>
        <v>8.6195989852371688E-2</v>
      </c>
      <c r="T147" s="240">
        <f t="shared" si="39"/>
        <v>3.0666113168801787E-3</v>
      </c>
    </row>
    <row r="148" spans="1:20" x14ac:dyDescent="0.45">
      <c r="A148" s="2" t="s">
        <v>576</v>
      </c>
      <c r="B148" s="2">
        <v>11477</v>
      </c>
      <c r="C148" s="340">
        <v>245</v>
      </c>
      <c r="D148" s="171">
        <v>143</v>
      </c>
      <c r="E148" s="171" t="s">
        <v>576</v>
      </c>
      <c r="F148" s="363">
        <v>1.5033524344276812</v>
      </c>
      <c r="G148" s="363">
        <v>0.93280289861435695</v>
      </c>
      <c r="H148" s="363">
        <v>0.75111013098048762</v>
      </c>
      <c r="I148" s="364">
        <v>3084134.6475030002</v>
      </c>
      <c r="J148" s="364">
        <v>2423074.4364169999</v>
      </c>
      <c r="K148" s="363">
        <v>0.23832971283137883</v>
      </c>
      <c r="L148" s="363">
        <v>7.606773337096788E-2</v>
      </c>
      <c r="M148" s="363">
        <v>3.3103703769041468E-2</v>
      </c>
      <c r="N148" s="245">
        <v>3586204.8888409999</v>
      </c>
      <c r="O148" s="240">
        <f t="shared" si="34"/>
        <v>5.2459468423890022E-2</v>
      </c>
      <c r="P148" s="240">
        <f t="shared" si="35"/>
        <v>3.2550147979240815E-2</v>
      </c>
      <c r="Q148" s="240">
        <f t="shared" si="36"/>
        <v>2.6209980638395847E-2</v>
      </c>
      <c r="R148" s="240">
        <f t="shared" si="37"/>
        <v>8.3165129868647131E-3</v>
      </c>
      <c r="S148" s="240">
        <f t="shared" si="38"/>
        <v>2.6543828083601222E-3</v>
      </c>
      <c r="T148" s="240">
        <f t="shared" si="39"/>
        <v>1.1551534176661349E-3</v>
      </c>
    </row>
    <row r="149" spans="1:20" x14ac:dyDescent="0.45">
      <c r="A149" s="2" t="s">
        <v>523</v>
      </c>
      <c r="B149" s="2">
        <v>10782</v>
      </c>
      <c r="C149" s="340">
        <v>45</v>
      </c>
      <c r="D149" s="123">
        <v>144</v>
      </c>
      <c r="E149" s="123" t="s">
        <v>523</v>
      </c>
      <c r="F149" s="361">
        <v>1.4607311363268418</v>
      </c>
      <c r="G149" s="361">
        <v>0.15269278051336482</v>
      </c>
      <c r="H149" s="361">
        <v>0.15035838802641391</v>
      </c>
      <c r="I149" s="362">
        <v>418515.139043</v>
      </c>
      <c r="J149" s="362">
        <v>457828.56069800002</v>
      </c>
      <c r="K149" s="361">
        <v>8.3141350575580877E-2</v>
      </c>
      <c r="L149" s="361">
        <v>5.0220347981474369E-3</v>
      </c>
      <c r="M149" s="361">
        <v>2.5444688556148808E-3</v>
      </c>
      <c r="N149" s="245">
        <v>460272.94515500002</v>
      </c>
      <c r="O149" s="240">
        <f t="shared" si="34"/>
        <v>6.5420478524858931E-3</v>
      </c>
      <c r="P149" s="240">
        <f t="shared" si="35"/>
        <v>6.8385170412636905E-4</v>
      </c>
      <c r="Q149" s="240">
        <f t="shared" si="36"/>
        <v>6.7339686615083393E-4</v>
      </c>
      <c r="R149" s="240">
        <f t="shared" si="37"/>
        <v>3.7235784221967429E-4</v>
      </c>
      <c r="S149" s="240">
        <f t="shared" si="38"/>
        <v>2.2491744818246021E-5</v>
      </c>
      <c r="T149" s="240">
        <f t="shared" si="39"/>
        <v>1.1395688500520868E-5</v>
      </c>
    </row>
    <row r="150" spans="1:20" x14ac:dyDescent="0.45">
      <c r="A150" s="2" t="s">
        <v>551</v>
      </c>
      <c r="B150" s="2">
        <v>11197</v>
      </c>
      <c r="C150" s="340">
        <v>147</v>
      </c>
      <c r="D150" s="171">
        <v>145</v>
      </c>
      <c r="E150" s="171" t="s">
        <v>551</v>
      </c>
      <c r="F150" s="363">
        <v>1.3755096331869916</v>
      </c>
      <c r="G150" s="363">
        <v>0.54640591238766323</v>
      </c>
      <c r="H150" s="363">
        <v>0</v>
      </c>
      <c r="I150" s="364">
        <v>675555.71764299995</v>
      </c>
      <c r="J150" s="364">
        <v>1021387.783361</v>
      </c>
      <c r="K150" s="363">
        <v>0.318093673976233</v>
      </c>
      <c r="L150" s="363">
        <v>0.39186316215442618</v>
      </c>
      <c r="M150" s="363">
        <v>0</v>
      </c>
      <c r="N150" s="245">
        <v>1057576.094785</v>
      </c>
      <c r="O150" s="240">
        <f t="shared" si="34"/>
        <v>1.4154783915617098E-2</v>
      </c>
      <c r="P150" s="240">
        <f t="shared" si="35"/>
        <v>5.622830573816533E-3</v>
      </c>
      <c r="Q150" s="240">
        <f t="shared" si="36"/>
        <v>0</v>
      </c>
      <c r="R150" s="240">
        <f t="shared" si="37"/>
        <v>3.2733665482415713E-3</v>
      </c>
      <c r="S150" s="240">
        <f t="shared" si="38"/>
        <v>4.0324969385599962E-3</v>
      </c>
      <c r="T150" s="240">
        <f t="shared" si="39"/>
        <v>0</v>
      </c>
    </row>
    <row r="151" spans="1:20" x14ac:dyDescent="0.45">
      <c r="A151" s="2" t="s">
        <v>517</v>
      </c>
      <c r="B151" s="2">
        <v>10616</v>
      </c>
      <c r="C151" s="340">
        <v>25</v>
      </c>
      <c r="D151" s="123">
        <v>146</v>
      </c>
      <c r="E151" s="123" t="s">
        <v>517</v>
      </c>
      <c r="F151" s="361">
        <v>1.2439092800711318</v>
      </c>
      <c r="G151" s="361">
        <v>2.7807866106512513</v>
      </c>
      <c r="H151" s="361">
        <v>0.97052566679659935</v>
      </c>
      <c r="I151" s="362">
        <v>2402704.3353590001</v>
      </c>
      <c r="J151" s="362">
        <v>3155289.4915709998</v>
      </c>
      <c r="K151" s="361">
        <v>0.12490053559380973</v>
      </c>
      <c r="L151" s="361">
        <v>0.30548088884827695</v>
      </c>
      <c r="M151" s="361">
        <v>0.11270823127473202</v>
      </c>
      <c r="N151" s="245">
        <v>3754388.2463830002</v>
      </c>
      <c r="O151" s="240">
        <f t="shared" si="34"/>
        <v>4.5441836159693896E-2</v>
      </c>
      <c r="P151" s="240">
        <f t="shared" si="35"/>
        <v>0.10158622624718955</v>
      </c>
      <c r="Q151" s="240">
        <f t="shared" si="36"/>
        <v>3.545473053857013E-2</v>
      </c>
      <c r="R151" s="240">
        <f t="shared" si="37"/>
        <v>4.5628003308949968E-3</v>
      </c>
      <c r="S151" s="240">
        <f t="shared" si="38"/>
        <v>1.1159666322424459E-2</v>
      </c>
      <c r="T151" s="240">
        <f t="shared" si="39"/>
        <v>4.1173975156310293E-3</v>
      </c>
    </row>
    <row r="152" spans="1:20" x14ac:dyDescent="0.45">
      <c r="A152" s="2" t="s">
        <v>513</v>
      </c>
      <c r="B152" s="2">
        <v>10589</v>
      </c>
      <c r="C152" s="340">
        <v>26</v>
      </c>
      <c r="D152" s="171">
        <v>147</v>
      </c>
      <c r="E152" s="171" t="s">
        <v>513</v>
      </c>
      <c r="F152" s="363">
        <v>1.2378884119826452</v>
      </c>
      <c r="G152" s="363">
        <v>0.39968784135510999</v>
      </c>
      <c r="H152" s="363">
        <v>0.13060096011768338</v>
      </c>
      <c r="I152" s="364">
        <v>600394.10941899999</v>
      </c>
      <c r="J152" s="364">
        <v>635375.15235600004</v>
      </c>
      <c r="K152" s="363">
        <v>7.5216760148634806E-2</v>
      </c>
      <c r="L152" s="363">
        <v>4.83088698818875E-3</v>
      </c>
      <c r="M152" s="363">
        <v>1.3515742579448143E-3</v>
      </c>
      <c r="N152" s="245">
        <v>776444.54888599995</v>
      </c>
      <c r="O152" s="240">
        <f t="shared" si="34"/>
        <v>9.3523322007567928E-3</v>
      </c>
      <c r="P152" s="240">
        <f t="shared" si="35"/>
        <v>3.0196691662776249E-3</v>
      </c>
      <c r="Q152" s="240">
        <f t="shared" si="36"/>
        <v>9.8669924763419457E-4</v>
      </c>
      <c r="R152" s="240">
        <f t="shared" si="37"/>
        <v>5.6826780278846311E-4</v>
      </c>
      <c r="S152" s="240">
        <f t="shared" si="38"/>
        <v>3.64976838788665E-5</v>
      </c>
      <c r="T152" s="240">
        <f t="shared" si="39"/>
        <v>1.0211236596072496E-5</v>
      </c>
    </row>
    <row r="153" spans="1:20" x14ac:dyDescent="0.45">
      <c r="A153" s="2" t="s">
        <v>515</v>
      </c>
      <c r="B153" s="2">
        <v>10596</v>
      </c>
      <c r="C153" s="340">
        <v>36</v>
      </c>
      <c r="D153" s="123">
        <v>148</v>
      </c>
      <c r="E153" s="123" t="s">
        <v>515</v>
      </c>
      <c r="F153" s="361">
        <v>1.1888531348700566</v>
      </c>
      <c r="G153" s="361">
        <v>0.78839124788391246</v>
      </c>
      <c r="H153" s="361">
        <v>0.8451943734519437</v>
      </c>
      <c r="I153" s="362">
        <v>1334608.649009</v>
      </c>
      <c r="J153" s="362">
        <v>1437843.3889510001</v>
      </c>
      <c r="K153" s="361">
        <v>7.0067620040457523E-2</v>
      </c>
      <c r="L153" s="361">
        <v>9.407999791858411E-2</v>
      </c>
      <c r="M153" s="361">
        <v>0.11134924532413173</v>
      </c>
      <c r="N153" s="245">
        <v>1513042.3271029999</v>
      </c>
      <c r="O153" s="240">
        <f t="shared" si="34"/>
        <v>1.7502789386393498E-2</v>
      </c>
      <c r="P153" s="240">
        <f t="shared" si="35"/>
        <v>1.1607023240340216E-2</v>
      </c>
      <c r="Q153" s="240">
        <f t="shared" si="36"/>
        <v>1.2443302435932179E-2</v>
      </c>
      <c r="R153" s="240">
        <f t="shared" si="37"/>
        <v>1.0315645897741752E-3</v>
      </c>
      <c r="S153" s="240">
        <f t="shared" si="38"/>
        <v>1.3850847852803104E-3</v>
      </c>
      <c r="T153" s="240">
        <f t="shared" si="39"/>
        <v>1.6393298146580224E-3</v>
      </c>
    </row>
    <row r="154" spans="1:20" x14ac:dyDescent="0.45">
      <c r="A154" s="2" t="s">
        <v>527</v>
      </c>
      <c r="B154" s="2">
        <v>10789</v>
      </c>
      <c r="C154" s="340">
        <v>43</v>
      </c>
      <c r="D154" s="171">
        <v>149</v>
      </c>
      <c r="E154" s="171" t="s">
        <v>527</v>
      </c>
      <c r="F154" s="363">
        <v>1.1684137816398543</v>
      </c>
      <c r="G154" s="363">
        <v>0.36721004156368792</v>
      </c>
      <c r="H154" s="363">
        <v>0.479768999268394</v>
      </c>
      <c r="I154" s="364">
        <v>739623.92047899996</v>
      </c>
      <c r="J154" s="364">
        <v>916167.56676800002</v>
      </c>
      <c r="K154" s="363">
        <v>0.12142698956925324</v>
      </c>
      <c r="L154" s="363">
        <v>8.0678016595793475E-2</v>
      </c>
      <c r="M154" s="363">
        <v>0.10614649519547792</v>
      </c>
      <c r="N154" s="245">
        <v>1433785.5007839999</v>
      </c>
      <c r="O154" s="240">
        <f t="shared" si="34"/>
        <v>1.6300796933109818E-2</v>
      </c>
      <c r="P154" s="240">
        <f t="shared" si="35"/>
        <v>5.1230278291715054E-3</v>
      </c>
      <c r="Q154" s="240">
        <f t="shared" si="36"/>
        <v>6.6933625354018535E-3</v>
      </c>
      <c r="R154" s="240">
        <f t="shared" si="37"/>
        <v>1.694054563777259E-3</v>
      </c>
      <c r="S154" s="240">
        <f t="shared" si="38"/>
        <v>1.1255567044479262E-3</v>
      </c>
      <c r="T154" s="240">
        <f t="shared" si="39"/>
        <v>1.4808730353337552E-3</v>
      </c>
    </row>
    <row r="155" spans="1:20" x14ac:dyDescent="0.45">
      <c r="A155" s="2" t="s">
        <v>542</v>
      </c>
      <c r="B155" s="2">
        <v>11095</v>
      </c>
      <c r="C155" s="340">
        <v>122</v>
      </c>
      <c r="D155" s="123">
        <v>150</v>
      </c>
      <c r="E155" s="123" t="s">
        <v>542</v>
      </c>
      <c r="F155" s="361">
        <v>1.1616073345693818</v>
      </c>
      <c r="G155" s="361">
        <v>1.0168149258703982</v>
      </c>
      <c r="H155" s="361">
        <v>0.79911377644511072</v>
      </c>
      <c r="I155" s="362">
        <v>444489.82394999999</v>
      </c>
      <c r="J155" s="362">
        <v>494599.223413</v>
      </c>
      <c r="K155" s="361">
        <v>0.1374451021346369</v>
      </c>
      <c r="L155" s="361">
        <v>0.18053618768867707</v>
      </c>
      <c r="M155" s="361">
        <v>8.1167537582175098E-2</v>
      </c>
      <c r="N155" s="245">
        <v>524922.25014999998</v>
      </c>
      <c r="O155" s="240">
        <f t="shared" si="34"/>
        <v>5.9331087598836086E-3</v>
      </c>
      <c r="P155" s="240">
        <f t="shared" si="35"/>
        <v>5.1935566902205398E-3</v>
      </c>
      <c r="Q155" s="240">
        <f t="shared" si="36"/>
        <v>4.0816107182447964E-3</v>
      </c>
      <c r="R155" s="240">
        <f t="shared" si="37"/>
        <v>7.0202444079816011E-4</v>
      </c>
      <c r="S155" s="240">
        <f t="shared" si="38"/>
        <v>9.2211955346232621E-4</v>
      </c>
      <c r="T155" s="240">
        <f t="shared" si="39"/>
        <v>4.1457712422718953E-4</v>
      </c>
    </row>
    <row r="156" spans="1:20" x14ac:dyDescent="0.45">
      <c r="A156" s="2" t="s">
        <v>545</v>
      </c>
      <c r="B156" s="2">
        <v>11141</v>
      </c>
      <c r="C156" s="340">
        <v>129</v>
      </c>
      <c r="D156" s="171">
        <v>151</v>
      </c>
      <c r="E156" s="171" t="s">
        <v>545</v>
      </c>
      <c r="F156" s="363">
        <v>1.102137978188154</v>
      </c>
      <c r="G156" s="363">
        <v>1.0028224241349297</v>
      </c>
      <c r="H156" s="363">
        <v>1.5485470060470041</v>
      </c>
      <c r="I156" s="364">
        <v>198376.90985299999</v>
      </c>
      <c r="J156" s="364">
        <v>216561.112069</v>
      </c>
      <c r="K156" s="363">
        <v>9.0969981169000264E-2</v>
      </c>
      <c r="L156" s="363">
        <v>0.15411975723304275</v>
      </c>
      <c r="M156" s="363">
        <v>0.10795774477638148</v>
      </c>
      <c r="N156" s="245">
        <v>276676.73103999998</v>
      </c>
      <c r="O156" s="240">
        <f t="shared" si="34"/>
        <v>2.9671300757909847E-3</v>
      </c>
      <c r="P156" s="240">
        <f t="shared" si="35"/>
        <v>2.6997568673025104E-3</v>
      </c>
      <c r="Q156" s="240">
        <f t="shared" si="36"/>
        <v>4.1689339142197213E-3</v>
      </c>
      <c r="R156" s="240">
        <f t="shared" si="37"/>
        <v>2.4490560389218367E-4</v>
      </c>
      <c r="S156" s="240">
        <f t="shared" si="38"/>
        <v>4.1491480741052771E-4</v>
      </c>
      <c r="T156" s="240">
        <f t="shared" si="39"/>
        <v>2.906393553075472E-4</v>
      </c>
    </row>
    <row r="157" spans="1:20" x14ac:dyDescent="0.45">
      <c r="A157" s="2" t="s">
        <v>548</v>
      </c>
      <c r="B157" s="2">
        <v>11182</v>
      </c>
      <c r="C157" s="340">
        <v>141</v>
      </c>
      <c r="D157" s="123">
        <v>152</v>
      </c>
      <c r="E157" s="123" t="s">
        <v>548</v>
      </c>
      <c r="F157" s="361">
        <v>1.0941050154420209</v>
      </c>
      <c r="G157" s="361">
        <v>1.5450868225462897</v>
      </c>
      <c r="H157" s="361">
        <v>0.57724494835490137</v>
      </c>
      <c r="I157" s="362">
        <v>1179193.387818</v>
      </c>
      <c r="J157" s="362">
        <v>1490885.2074539999</v>
      </c>
      <c r="K157" s="361">
        <v>8.0242973342744967E-2</v>
      </c>
      <c r="L157" s="361">
        <v>0.20591176269675787</v>
      </c>
      <c r="M157" s="361">
        <v>4.3170115249120913E-2</v>
      </c>
      <c r="N157" s="245">
        <v>1681110.6301829999</v>
      </c>
      <c r="O157" s="240">
        <f t="shared" si="34"/>
        <v>1.7897125573369452E-2</v>
      </c>
      <c r="P157" s="240">
        <f t="shared" si="35"/>
        <v>2.5274185288052656E-2</v>
      </c>
      <c r="Q157" s="240">
        <f t="shared" si="36"/>
        <v>9.4424439898276816E-3</v>
      </c>
      <c r="R157" s="240">
        <f t="shared" si="37"/>
        <v>1.3125966429424043E-3</v>
      </c>
      <c r="S157" s="240">
        <f t="shared" si="38"/>
        <v>3.3682586424566259E-3</v>
      </c>
      <c r="T157" s="240">
        <f t="shared" si="39"/>
        <v>7.0616710711101879E-4</v>
      </c>
    </row>
    <row r="158" spans="1:20" x14ac:dyDescent="0.45">
      <c r="A158" s="2" t="s">
        <v>566</v>
      </c>
      <c r="B158" s="2">
        <v>11312</v>
      </c>
      <c r="C158" s="340">
        <v>184</v>
      </c>
      <c r="D158" s="171">
        <v>153</v>
      </c>
      <c r="E158" s="171" t="s">
        <v>566</v>
      </c>
      <c r="F158" s="363">
        <v>1.0853048315030209</v>
      </c>
      <c r="G158" s="363">
        <v>0</v>
      </c>
      <c r="H158" s="363">
        <v>0</v>
      </c>
      <c r="I158" s="364">
        <v>655593.93879299995</v>
      </c>
      <c r="J158" s="364">
        <v>758920.69153299998</v>
      </c>
      <c r="K158" s="363">
        <v>9.3996092081128746E-2</v>
      </c>
      <c r="L158" s="363">
        <v>0</v>
      </c>
      <c r="M158" s="363">
        <v>0</v>
      </c>
      <c r="N158" s="245">
        <v>852192.20675000001</v>
      </c>
      <c r="O158" s="240">
        <f t="shared" si="34"/>
        <v>8.9994771113601976E-3</v>
      </c>
      <c r="P158" s="240">
        <f t="shared" si="35"/>
        <v>0</v>
      </c>
      <c r="Q158" s="240">
        <f t="shared" si="36"/>
        <v>0</v>
      </c>
      <c r="R158" s="240">
        <f t="shared" si="37"/>
        <v>7.7942680681696486E-4</v>
      </c>
      <c r="S158" s="240">
        <f t="shared" si="38"/>
        <v>0</v>
      </c>
      <c r="T158" s="240">
        <f t="shared" si="39"/>
        <v>0</v>
      </c>
    </row>
    <row r="159" spans="1:20" x14ac:dyDescent="0.45">
      <c r="A159" s="2" t="s">
        <v>553</v>
      </c>
      <c r="B159" s="2">
        <v>11215</v>
      </c>
      <c r="C159" s="340">
        <v>149</v>
      </c>
      <c r="D159" s="123">
        <v>154</v>
      </c>
      <c r="E159" s="123" t="s">
        <v>553</v>
      </c>
      <c r="F159" s="361">
        <v>1.0300539092691714</v>
      </c>
      <c r="G159" s="361">
        <v>2.0925120220145321</v>
      </c>
      <c r="H159" s="361">
        <v>0.31829176750027183</v>
      </c>
      <c r="I159" s="362">
        <v>1017032.44423</v>
      </c>
      <c r="J159" s="362">
        <v>1408172.236702</v>
      </c>
      <c r="K159" s="361">
        <v>0.12601907211471561</v>
      </c>
      <c r="L159" s="361">
        <v>0.44350638185135743</v>
      </c>
      <c r="M159" s="361">
        <v>2.767967282968075E-2</v>
      </c>
      <c r="N159" s="245">
        <v>2619354.7903920002</v>
      </c>
      <c r="O159" s="240">
        <f t="shared" si="34"/>
        <v>2.6253201032708576E-2</v>
      </c>
      <c r="P159" s="240">
        <f t="shared" si="35"/>
        <v>5.3332294827446253E-2</v>
      </c>
      <c r="Q159" s="240">
        <f t="shared" si="36"/>
        <v>8.1123693469301282E-3</v>
      </c>
      <c r="R159" s="240">
        <f t="shared" si="37"/>
        <v>3.2118746450177137E-3</v>
      </c>
      <c r="S159" s="240">
        <f t="shared" si="38"/>
        <v>1.130374060741539E-2</v>
      </c>
      <c r="T159" s="240">
        <f t="shared" si="39"/>
        <v>7.0547765391502026E-4</v>
      </c>
    </row>
    <row r="160" spans="1:20" x14ac:dyDescent="0.45">
      <c r="A160" s="2" t="s">
        <v>554</v>
      </c>
      <c r="B160" s="2">
        <v>11220</v>
      </c>
      <c r="C160" s="340">
        <v>152</v>
      </c>
      <c r="D160" s="171">
        <v>155</v>
      </c>
      <c r="E160" s="171" t="s">
        <v>554</v>
      </c>
      <c r="F160" s="363">
        <v>1.0184000514292844</v>
      </c>
      <c r="G160" s="363">
        <v>1.8099380210534892</v>
      </c>
      <c r="H160" s="363">
        <v>0.91547029135706903</v>
      </c>
      <c r="I160" s="364">
        <v>265483.42053200002</v>
      </c>
      <c r="J160" s="364">
        <v>344807.79512600001</v>
      </c>
      <c r="K160" s="363">
        <v>0.10718023934020929</v>
      </c>
      <c r="L160" s="363">
        <v>0.27051373365475928</v>
      </c>
      <c r="M160" s="363">
        <v>8.8759679304551101E-2</v>
      </c>
      <c r="N160" s="245">
        <v>474609.66409899999</v>
      </c>
      <c r="O160" s="240">
        <f t="shared" si="34"/>
        <v>4.7030865582485988E-3</v>
      </c>
      <c r="P160" s="240">
        <f t="shared" si="35"/>
        <v>8.3584983780519879E-3</v>
      </c>
      <c r="Q160" s="240">
        <f t="shared" si="36"/>
        <v>4.2277452909735324E-3</v>
      </c>
      <c r="R160" s="240">
        <f t="shared" si="37"/>
        <v>4.9497046101220482E-4</v>
      </c>
      <c r="S160" s="240">
        <f t="shared" si="38"/>
        <v>1.2492630011043185E-3</v>
      </c>
      <c r="T160" s="240">
        <f t="shared" si="39"/>
        <v>4.0990223249284384E-4</v>
      </c>
    </row>
    <row r="161" spans="1:20" x14ac:dyDescent="0.45">
      <c r="A161" s="2" t="s">
        <v>561</v>
      </c>
      <c r="B161" s="2">
        <v>11280</v>
      </c>
      <c r="C161" s="340">
        <v>170</v>
      </c>
      <c r="D161" s="123">
        <v>156</v>
      </c>
      <c r="E161" s="123" t="s">
        <v>561</v>
      </c>
      <c r="F161" s="361">
        <v>0.97421941664251421</v>
      </c>
      <c r="G161" s="361">
        <v>1.4533509992271172</v>
      </c>
      <c r="H161" s="361">
        <v>1.0630037540024291</v>
      </c>
      <c r="I161" s="362">
        <v>176841.15680299999</v>
      </c>
      <c r="J161" s="362">
        <v>193452.83152499999</v>
      </c>
      <c r="K161" s="361">
        <v>3.8726579062634894E-2</v>
      </c>
      <c r="L161" s="361">
        <v>0.17147465751868596</v>
      </c>
      <c r="M161" s="361">
        <v>8.2086466592452917E-2</v>
      </c>
      <c r="N161" s="245">
        <v>220799.087593</v>
      </c>
      <c r="O161" s="240">
        <f t="shared" si="34"/>
        <v>2.093061732318378E-3</v>
      </c>
      <c r="P161" s="240">
        <f t="shared" si="35"/>
        <v>3.1224519940205504E-3</v>
      </c>
      <c r="Q161" s="240">
        <f t="shared" si="36"/>
        <v>2.2838104443464332E-3</v>
      </c>
      <c r="R161" s="240">
        <f t="shared" si="37"/>
        <v>8.3202119845807588E-5</v>
      </c>
      <c r="S161" s="240">
        <f t="shared" si="38"/>
        <v>3.6840473263371728E-4</v>
      </c>
      <c r="T161" s="240">
        <f t="shared" si="39"/>
        <v>1.7635867139459806E-4</v>
      </c>
    </row>
    <row r="162" spans="1:20" x14ac:dyDescent="0.45">
      <c r="A162" s="2" t="s">
        <v>549</v>
      </c>
      <c r="B162" s="2">
        <v>11183</v>
      </c>
      <c r="C162" s="340">
        <v>144</v>
      </c>
      <c r="D162" s="171">
        <v>157</v>
      </c>
      <c r="E162" s="171" t="s">
        <v>549</v>
      </c>
      <c r="F162" s="363">
        <v>0.97178618176358023</v>
      </c>
      <c r="G162" s="363">
        <v>1.1572029803821171</v>
      </c>
      <c r="H162" s="363">
        <v>1.5258699415693995</v>
      </c>
      <c r="I162" s="364">
        <v>1780737.694987</v>
      </c>
      <c r="J162" s="364">
        <v>1504222.130567</v>
      </c>
      <c r="K162" s="363">
        <v>0.15857254439877558</v>
      </c>
      <c r="L162" s="363">
        <v>0</v>
      </c>
      <c r="M162" s="363">
        <v>0.59887319927568905</v>
      </c>
      <c r="N162" s="245">
        <v>1536154.1139710001</v>
      </c>
      <c r="O162" s="240">
        <f t="shared" si="34"/>
        <v>1.4525580238031697E-2</v>
      </c>
      <c r="P162" s="240">
        <f t="shared" si="35"/>
        <v>1.7297060874775051E-2</v>
      </c>
      <c r="Q162" s="240">
        <f t="shared" si="36"/>
        <v>2.2807636787800328E-2</v>
      </c>
      <c r="R162" s="240">
        <f t="shared" si="37"/>
        <v>2.3702314978724689E-3</v>
      </c>
      <c r="S162" s="240">
        <f t="shared" si="38"/>
        <v>0</v>
      </c>
      <c r="T162" s="240">
        <f t="shared" si="39"/>
        <v>8.9515377680088135E-3</v>
      </c>
    </row>
    <row r="163" spans="1:20" x14ac:dyDescent="0.45">
      <c r="A163" s="2" t="s">
        <v>556</v>
      </c>
      <c r="B163" s="2">
        <v>11234</v>
      </c>
      <c r="C163" s="340">
        <v>156</v>
      </c>
      <c r="D163" s="123">
        <v>158</v>
      </c>
      <c r="E163" s="123" t="s">
        <v>556</v>
      </c>
      <c r="F163" s="361">
        <v>0.90357430395102911</v>
      </c>
      <c r="G163" s="361">
        <v>0.57533923252261365</v>
      </c>
      <c r="H163" s="361">
        <v>0.14052716810504023</v>
      </c>
      <c r="I163" s="362">
        <v>779569.16729200003</v>
      </c>
      <c r="J163" s="362">
        <v>923569.00242200005</v>
      </c>
      <c r="K163" s="361">
        <v>0.12462546881338848</v>
      </c>
      <c r="L163" s="361">
        <v>0.12835499653528756</v>
      </c>
      <c r="M163" s="361">
        <v>2.9986561115427419E-2</v>
      </c>
      <c r="N163" s="245">
        <v>964057.70813899999</v>
      </c>
      <c r="O163" s="240">
        <f t="shared" si="34"/>
        <v>8.4760768432458351E-3</v>
      </c>
      <c r="P163" s="240">
        <f t="shared" si="35"/>
        <v>5.397032125052611E-3</v>
      </c>
      <c r="Q163" s="240">
        <f t="shared" si="36"/>
        <v>1.3182303549510866E-3</v>
      </c>
      <c r="R163" s="240">
        <f t="shared" si="37"/>
        <v>1.1690627385803438E-3</v>
      </c>
      <c r="S163" s="240">
        <f t="shared" si="38"/>
        <v>1.2040479782242828E-3</v>
      </c>
      <c r="T163" s="240">
        <f t="shared" si="39"/>
        <v>2.8129219165226002E-4</v>
      </c>
    </row>
    <row r="164" spans="1:20" x14ac:dyDescent="0.45">
      <c r="A164" s="2" t="s">
        <v>569</v>
      </c>
      <c r="B164" s="2">
        <v>11384</v>
      </c>
      <c r="C164" s="340">
        <v>209</v>
      </c>
      <c r="D164" s="171">
        <v>159</v>
      </c>
      <c r="E164" s="171" t="s">
        <v>569</v>
      </c>
      <c r="F164" s="363">
        <v>0.90163911372139305</v>
      </c>
      <c r="G164" s="363">
        <v>0.69097281722424253</v>
      </c>
      <c r="H164" s="363">
        <v>0.63953444492674527</v>
      </c>
      <c r="I164" s="364">
        <v>264584.987134</v>
      </c>
      <c r="J164" s="364">
        <v>298035.03958699998</v>
      </c>
      <c r="K164" s="363">
        <v>5.6922094549974427E-2</v>
      </c>
      <c r="L164" s="363">
        <v>0.1499966157018689</v>
      </c>
      <c r="M164" s="363">
        <v>9.594280143416703E-2</v>
      </c>
      <c r="N164" s="245">
        <v>366730.40623999998</v>
      </c>
      <c r="O164" s="240">
        <f t="shared" si="34"/>
        <v>3.2174191697279604E-3</v>
      </c>
      <c r="P164" s="240">
        <f t="shared" si="35"/>
        <v>2.465675184301251E-3</v>
      </c>
      <c r="Q164" s="240">
        <f t="shared" si="36"/>
        <v>2.2821219171781136E-3</v>
      </c>
      <c r="R164" s="240">
        <f t="shared" si="37"/>
        <v>2.0312144337911479E-4</v>
      </c>
      <c r="S164" s="240">
        <f t="shared" si="38"/>
        <v>5.3524961307594213E-4</v>
      </c>
      <c r="T164" s="240">
        <f t="shared" si="39"/>
        <v>3.4236337336522989E-4</v>
      </c>
    </row>
    <row r="165" spans="1:20" x14ac:dyDescent="0.45">
      <c r="A165" s="2" t="s">
        <v>516</v>
      </c>
      <c r="B165" s="2">
        <v>10600</v>
      </c>
      <c r="C165" s="340">
        <v>20</v>
      </c>
      <c r="D165" s="123">
        <v>160</v>
      </c>
      <c r="E165" s="123" t="s">
        <v>516</v>
      </c>
      <c r="F165" s="361">
        <v>0.79806623979970204</v>
      </c>
      <c r="G165" s="361">
        <v>1.4564719985286632</v>
      </c>
      <c r="H165" s="361">
        <v>0.38616414005929467</v>
      </c>
      <c r="I165" s="362">
        <v>4355061.2660769997</v>
      </c>
      <c r="J165" s="362">
        <v>4784090.0606580004</v>
      </c>
      <c r="K165" s="361">
        <v>0.10421589088614924</v>
      </c>
      <c r="L165" s="361">
        <v>0.13321332801845939</v>
      </c>
      <c r="M165" s="361">
        <v>4.5487395304450735E-2</v>
      </c>
      <c r="N165" s="245">
        <v>7585980.252084</v>
      </c>
      <c r="O165" s="240">
        <f t="shared" si="34"/>
        <v>5.8908590201416471E-2</v>
      </c>
      <c r="P165" s="240">
        <f t="shared" si="35"/>
        <v>0.10750825911730931</v>
      </c>
      <c r="Q165" s="240">
        <f t="shared" si="36"/>
        <v>2.8504382146204748E-2</v>
      </c>
      <c r="R165" s="240">
        <f t="shared" si="37"/>
        <v>7.6926085862603502E-3</v>
      </c>
      <c r="S165" s="240">
        <f t="shared" si="38"/>
        <v>9.8330300898028609E-3</v>
      </c>
      <c r="T165" s="240">
        <f t="shared" si="39"/>
        <v>3.3576139368985806E-3</v>
      </c>
    </row>
    <row r="166" spans="1:20" x14ac:dyDescent="0.45">
      <c r="A166" s="2" t="s">
        <v>534</v>
      </c>
      <c r="B166" s="2">
        <v>10851</v>
      </c>
      <c r="C166" s="340">
        <v>9</v>
      </c>
      <c r="D166" s="171">
        <v>161</v>
      </c>
      <c r="E166" s="171" t="s">
        <v>534</v>
      </c>
      <c r="F166" s="363">
        <v>0.78127602490365677</v>
      </c>
      <c r="G166" s="363">
        <v>1.7087887634044474</v>
      </c>
      <c r="H166" s="363">
        <v>0.66344582202702373</v>
      </c>
      <c r="I166" s="364">
        <v>7554210.9065089999</v>
      </c>
      <c r="J166" s="364">
        <v>8253035.1600350002</v>
      </c>
      <c r="K166" s="363">
        <v>6.6255213471525937E-2</v>
      </c>
      <c r="L166" s="363">
        <v>0.11965891946691493</v>
      </c>
      <c r="M166" s="363">
        <v>9.9799497990171626E-2</v>
      </c>
      <c r="N166" s="245">
        <v>12571043.928719999</v>
      </c>
      <c r="O166" s="240">
        <f t="shared" si="34"/>
        <v>9.5566091265971584E-2</v>
      </c>
      <c r="P166" s="240">
        <f t="shared" si="35"/>
        <v>0.20901993368849861</v>
      </c>
      <c r="Q166" s="240">
        <f t="shared" si="36"/>
        <v>8.1153039331625001E-2</v>
      </c>
      <c r="R166" s="240">
        <f t="shared" si="37"/>
        <v>8.1043723033060924E-3</v>
      </c>
      <c r="S166" s="240">
        <f t="shared" si="38"/>
        <v>1.4636741502432365E-2</v>
      </c>
      <c r="T166" s="240">
        <f t="shared" si="39"/>
        <v>1.2207526698906448E-2</v>
      </c>
    </row>
    <row r="167" spans="1:20" x14ac:dyDescent="0.45">
      <c r="A167" s="2" t="s">
        <v>550</v>
      </c>
      <c r="B167" s="2">
        <v>11186</v>
      </c>
      <c r="C167" s="340">
        <v>142</v>
      </c>
      <c r="D167" s="123">
        <v>162</v>
      </c>
      <c r="E167" s="123" t="s">
        <v>550</v>
      </c>
      <c r="F167" s="361">
        <v>0.77099388332557106</v>
      </c>
      <c r="G167" s="361">
        <v>0</v>
      </c>
      <c r="H167" s="361">
        <v>0</v>
      </c>
      <c r="I167" s="362">
        <v>473633.96835799998</v>
      </c>
      <c r="J167" s="362">
        <v>476498.77039399999</v>
      </c>
      <c r="K167" s="361">
        <v>0</v>
      </c>
      <c r="L167" s="361">
        <v>0</v>
      </c>
      <c r="M167" s="361">
        <v>0</v>
      </c>
      <c r="N167" s="245">
        <v>464832</v>
      </c>
      <c r="O167" s="240">
        <f t="shared" si="34"/>
        <v>3.4871845576013821E-3</v>
      </c>
      <c r="P167" s="240">
        <f t="shared" si="35"/>
        <v>0</v>
      </c>
      <c r="Q167" s="240">
        <f t="shared" si="36"/>
        <v>0</v>
      </c>
      <c r="R167" s="240">
        <f t="shared" si="37"/>
        <v>0</v>
      </c>
      <c r="S167" s="240">
        <f t="shared" si="38"/>
        <v>0</v>
      </c>
      <c r="T167" s="240">
        <f t="shared" si="39"/>
        <v>0</v>
      </c>
    </row>
    <row r="168" spans="1:20" x14ac:dyDescent="0.45">
      <c r="A168" s="2" t="s">
        <v>520</v>
      </c>
      <c r="B168" s="2">
        <v>10719</v>
      </c>
      <c r="C168" s="340">
        <v>22</v>
      </c>
      <c r="D168" s="171">
        <v>163</v>
      </c>
      <c r="E168" s="171" t="s">
        <v>520</v>
      </c>
      <c r="F168" s="363">
        <v>0.7168165870381985</v>
      </c>
      <c r="G168" s="363">
        <v>0.55477944239816068</v>
      </c>
      <c r="H168" s="363">
        <v>0.3754960364580181</v>
      </c>
      <c r="I168" s="364">
        <v>6784579.2082369998</v>
      </c>
      <c r="J168" s="364">
        <v>7429640.3988730004</v>
      </c>
      <c r="K168" s="363">
        <v>6.9684772022509417E-2</v>
      </c>
      <c r="L168" s="363">
        <v>4.5496188088698583E-2</v>
      </c>
      <c r="M168" s="363">
        <v>2.0052591804575956E-2</v>
      </c>
      <c r="N168" s="245">
        <v>7637573.8909750003</v>
      </c>
      <c r="O168" s="240">
        <f t="shared" si="34"/>
        <v>5.3271074072184281E-2</v>
      </c>
      <c r="P168" s="240">
        <f t="shared" si="35"/>
        <v>4.1229091659039159E-2</v>
      </c>
      <c r="Q168" s="240">
        <f t="shared" si="36"/>
        <v>2.7905432901067544E-2</v>
      </c>
      <c r="R168" s="240">
        <f t="shared" si="37"/>
        <v>5.1787064072452262E-3</v>
      </c>
      <c r="S168" s="240">
        <f t="shared" si="38"/>
        <v>3.3811031294480039E-3</v>
      </c>
      <c r="T168" s="240">
        <f t="shared" si="39"/>
        <v>1.4902321216848692E-3</v>
      </c>
    </row>
    <row r="169" spans="1:20" x14ac:dyDescent="0.45">
      <c r="A169" s="2" t="s">
        <v>531</v>
      </c>
      <c r="B169" s="2">
        <v>10830</v>
      </c>
      <c r="C169" s="340">
        <v>38</v>
      </c>
      <c r="D169" s="123">
        <v>164</v>
      </c>
      <c r="E169" s="123" t="s">
        <v>531</v>
      </c>
      <c r="F169" s="361">
        <v>0.6159919541277179</v>
      </c>
      <c r="G169" s="361">
        <v>0.64965782821322537</v>
      </c>
      <c r="H169" s="361">
        <v>0.34414842931731021</v>
      </c>
      <c r="I169" s="362">
        <v>378552.95804200001</v>
      </c>
      <c r="J169" s="362">
        <v>435155.06756699999</v>
      </c>
      <c r="K169" s="361">
        <v>6.5690120312214093E-2</v>
      </c>
      <c r="L169" s="361">
        <v>0.17535606534495893</v>
      </c>
      <c r="M169" s="361">
        <v>5.6223643504865979E-2</v>
      </c>
      <c r="N169" s="245">
        <v>485104.52480100002</v>
      </c>
      <c r="O169" s="240">
        <f t="shared" si="34"/>
        <v>2.9076246846042996E-3</v>
      </c>
      <c r="P169" s="240">
        <f t="shared" si="35"/>
        <v>3.0665354071614096E-3</v>
      </c>
      <c r="Q169" s="240">
        <f t="shared" si="36"/>
        <v>1.6244602896929017E-3</v>
      </c>
      <c r="R169" s="240">
        <f t="shared" si="37"/>
        <v>3.1007258142663692E-4</v>
      </c>
      <c r="S169" s="240">
        <f t="shared" si="38"/>
        <v>8.2772124014849117E-4</v>
      </c>
      <c r="T169" s="240">
        <f t="shared" si="39"/>
        <v>2.6538861850011378E-4</v>
      </c>
    </row>
    <row r="170" spans="1:20" x14ac:dyDescent="0.45">
      <c r="A170" s="2" t="s">
        <v>532</v>
      </c>
      <c r="B170" s="2">
        <v>10835</v>
      </c>
      <c r="C170" s="340">
        <v>18</v>
      </c>
      <c r="D170" s="171">
        <v>165</v>
      </c>
      <c r="E170" s="171" t="s">
        <v>532</v>
      </c>
      <c r="F170" s="363">
        <v>0.50988059608278047</v>
      </c>
      <c r="G170" s="363">
        <v>0.18128819327076823</v>
      </c>
      <c r="H170" s="363">
        <v>0.16433788202765678</v>
      </c>
      <c r="I170" s="364">
        <v>392047.60013400001</v>
      </c>
      <c r="J170" s="364">
        <v>407898.19902200002</v>
      </c>
      <c r="K170" s="363">
        <v>1.0124572700574052E-2</v>
      </c>
      <c r="L170" s="363">
        <v>3.1307752874355446E-4</v>
      </c>
      <c r="M170" s="363">
        <v>5.8456714695251733E-3</v>
      </c>
      <c r="N170" s="245">
        <v>420798.53274699999</v>
      </c>
      <c r="O170" s="240">
        <f t="shared" si="34"/>
        <v>2.087712462727806E-3</v>
      </c>
      <c r="P170" s="240">
        <f t="shared" si="35"/>
        <v>7.4228676938187146E-4</v>
      </c>
      <c r="Q170" s="240">
        <f t="shared" si="36"/>
        <v>6.7288350849838846E-4</v>
      </c>
      <c r="R170" s="240">
        <f t="shared" si="37"/>
        <v>4.1455189252486257E-5</v>
      </c>
      <c r="S170" s="240">
        <f t="shared" si="38"/>
        <v>1.2818998478848277E-6</v>
      </c>
      <c r="T170" s="240">
        <f t="shared" si="39"/>
        <v>2.393517477170029E-5</v>
      </c>
    </row>
    <row r="171" spans="1:20" x14ac:dyDescent="0.45">
      <c r="A171" s="2" t="s">
        <v>564</v>
      </c>
      <c r="B171" s="2">
        <v>11308</v>
      </c>
      <c r="C171" s="340">
        <v>181</v>
      </c>
      <c r="D171" s="123">
        <v>166</v>
      </c>
      <c r="E171" s="123" t="s">
        <v>564</v>
      </c>
      <c r="F171" s="361">
        <v>0.45404311183918333</v>
      </c>
      <c r="G171" s="361">
        <v>0</v>
      </c>
      <c r="H171" s="361">
        <v>0</v>
      </c>
      <c r="I171" s="362">
        <v>555515.50083699997</v>
      </c>
      <c r="J171" s="362">
        <v>590616.35770099994</v>
      </c>
      <c r="K171" s="361">
        <v>6.0740144222056147E-2</v>
      </c>
      <c r="L171" s="361">
        <v>0</v>
      </c>
      <c r="M171" s="361">
        <v>0</v>
      </c>
      <c r="N171" s="245">
        <v>654149.62031599996</v>
      </c>
      <c r="O171" s="240">
        <f t="shared" si="34"/>
        <v>2.890028777253994E-3</v>
      </c>
      <c r="P171" s="240">
        <f t="shared" si="35"/>
        <v>0</v>
      </c>
      <c r="Q171" s="240">
        <f t="shared" si="36"/>
        <v>0</v>
      </c>
      <c r="R171" s="240">
        <f t="shared" si="37"/>
        <v>3.8661695367481891E-4</v>
      </c>
      <c r="S171" s="240">
        <f t="shared" si="38"/>
        <v>0</v>
      </c>
      <c r="T171" s="240">
        <f t="shared" si="39"/>
        <v>0</v>
      </c>
    </row>
    <row r="172" spans="1:20" x14ac:dyDescent="0.45">
      <c r="C172" s="265"/>
      <c r="D172" s="344" t="s">
        <v>197</v>
      </c>
      <c r="E172" s="344"/>
      <c r="F172" s="243">
        <f>O172</f>
        <v>2.1211515261894229</v>
      </c>
      <c r="G172" s="243">
        <f t="shared" ref="G172:H173" si="40">P172</f>
        <v>2.0831534026263934</v>
      </c>
      <c r="H172" s="243">
        <f t="shared" si="40"/>
        <v>0.67391201720885385</v>
      </c>
      <c r="I172" s="173">
        <f>SUM(I106:I171)</f>
        <v>72095208.74920699</v>
      </c>
      <c r="J172" s="173">
        <f>SUM(J106:J171)</f>
        <v>82696619.65851</v>
      </c>
      <c r="K172" s="243">
        <f>R172</f>
        <v>0.16779527345547696</v>
      </c>
      <c r="L172" s="243">
        <f t="shared" ref="L172:M173" si="41">S172</f>
        <v>0.24760932109159664</v>
      </c>
      <c r="M172" s="243">
        <f t="shared" si="41"/>
        <v>7.7129358965174116E-2</v>
      </c>
      <c r="N172" s="245">
        <f>SUM(N106:N171)</f>
        <v>102771339.70233598</v>
      </c>
      <c r="O172" s="245">
        <f t="shared" ref="O172:T172" si="42">SUM(O106:O171)</f>
        <v>2.1211515261894229</v>
      </c>
      <c r="P172" s="245">
        <f t="shared" si="42"/>
        <v>2.0831534026263934</v>
      </c>
      <c r="Q172" s="245">
        <f t="shared" si="42"/>
        <v>0.67391201720885385</v>
      </c>
      <c r="R172" s="245">
        <f t="shared" si="42"/>
        <v>0.16779527345547696</v>
      </c>
      <c r="S172" s="245">
        <f t="shared" si="42"/>
        <v>0.24760932109159664</v>
      </c>
      <c r="T172" s="245">
        <f t="shared" si="42"/>
        <v>7.7129358965174116E-2</v>
      </c>
    </row>
    <row r="173" spans="1:20" ht="19.5" x14ac:dyDescent="0.5">
      <c r="C173" s="265"/>
      <c r="D173" s="436" t="s">
        <v>163</v>
      </c>
      <c r="E173" s="436"/>
      <c r="F173" s="308">
        <f>O173</f>
        <v>0.20735234783838385</v>
      </c>
      <c r="G173" s="308">
        <f t="shared" si="40"/>
        <v>1.7211573821744082</v>
      </c>
      <c r="H173" s="308">
        <f t="shared" si="40"/>
        <v>1.2426601715350667</v>
      </c>
      <c r="I173" s="122">
        <f>I172+I105+I84</f>
        <v>279097543.95474201</v>
      </c>
      <c r="J173" s="122">
        <f>J172+J105+J84</f>
        <v>309882070.40594292</v>
      </c>
      <c r="K173" s="309">
        <f>R173</f>
        <v>2.2435988574329616E-2</v>
      </c>
      <c r="L173" s="309">
        <f t="shared" si="41"/>
        <v>0.18753644410033127</v>
      </c>
      <c r="M173" s="309">
        <f t="shared" si="41"/>
        <v>0.1262589833976723</v>
      </c>
      <c r="N173" s="245">
        <f>N172+N105+N84</f>
        <v>1948811065.2649393</v>
      </c>
      <c r="O173" s="241">
        <f>($N84*F84+$N105*F105+$N172*F172)/$N$173</f>
        <v>0.20735234783838385</v>
      </c>
      <c r="P173" s="241">
        <f>($N84*G84+$N105*G105+$N172*G172)/$N$173</f>
        <v>1.7211573821744082</v>
      </c>
      <c r="Q173" s="241">
        <f>($N84*H84+$N105*H105+$N172*H172)/$N$173</f>
        <v>1.2426601715350667</v>
      </c>
      <c r="R173" s="241">
        <f>($N84*K84+$N105*K105+$N172*K172)/$N$173</f>
        <v>2.2435988574329616E-2</v>
      </c>
      <c r="S173" s="241">
        <f>($N84*L84+$N105*L105+$N172*L172)/$N$173</f>
        <v>0.18753644410033127</v>
      </c>
      <c r="T173" s="241">
        <f>($N84*M84+$N105*M105+$N172*M172)/$N$173</f>
        <v>0.1262589833976723</v>
      </c>
    </row>
    <row r="176" spans="1:20" x14ac:dyDescent="0.45">
      <c r="H176" s="70"/>
      <c r="I176" s="52"/>
    </row>
    <row r="177" spans="8:9" x14ac:dyDescent="0.45">
      <c r="H177" s="70"/>
      <c r="I177" s="9"/>
    </row>
    <row r="178" spans="8:9" x14ac:dyDescent="0.45">
      <c r="H178" s="70"/>
      <c r="I178" s="9"/>
    </row>
  </sheetData>
  <sheetProtection algorithmName="SHA-512" hashValue="TP2cq3tuU+Su4GtfUE+PxMoEQYk7Xx3jPIW0g7lwuGeXtC5+jZsrHWELg4RdtXVgc7JptNcbGXALxQBw17VXGg==" saltValue="7I84xbB4eSYQQVl4zAvbWA==" spinCount="100000" sheet="1" objects="1" scenarios="1"/>
  <sortState ref="A106:T171">
    <sortCondition descending="1" ref="F106:F171"/>
  </sortState>
  <mergeCells count="7">
    <mergeCell ref="D1:I1"/>
    <mergeCell ref="F2:G2"/>
    <mergeCell ref="I2:J2"/>
    <mergeCell ref="C2:C3"/>
    <mergeCell ref="D173:E173"/>
    <mergeCell ref="D2:D3"/>
    <mergeCell ref="E2:E3"/>
  </mergeCells>
  <printOptions horizontalCentered="1"/>
  <pageMargins left="0.25" right="0.25" top="0.75" bottom="0.75" header="0.3" footer="0.3"/>
  <pageSetup paperSize="9" scale="79" fitToHeight="0" orientation="portrait" r:id="rId1"/>
  <rowBreaks count="2" manualBreakCount="2">
    <brk id="72" min="5" max="12" man="1"/>
    <brk id="139" min="5"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54"/>
  <sheetViews>
    <sheetView rightToLeft="1" view="pageBreakPreview" topLeftCell="D1" zoomScale="40" zoomScaleNormal="51" zoomScaleSheetLayoutView="40" workbookViewId="0">
      <pane ySplit="4" topLeftCell="A26" activePane="bottomLeft" state="frozen"/>
      <selection activeCell="B1" sqref="B1"/>
      <selection pane="bottomLeft" activeCell="K33" sqref="K33"/>
    </sheetView>
  </sheetViews>
  <sheetFormatPr defaultColWidth="9" defaultRowHeight="33.75" x14ac:dyDescent="0.25"/>
  <cols>
    <col min="1" max="2" width="9" style="33" hidden="1" customWidth="1"/>
    <col min="3" max="3" width="7.42578125" style="28" hidden="1" customWidth="1"/>
    <col min="4" max="4" width="7.42578125" style="336" customWidth="1"/>
    <col min="5" max="5" width="62.140625" style="29" customWidth="1"/>
    <col min="6" max="6" width="60.85546875" style="30" customWidth="1"/>
    <col min="7" max="7" width="25.5703125" style="23" customWidth="1"/>
    <col min="8" max="8" width="16.42578125" style="23" customWidth="1"/>
    <col min="9" max="9" width="33.140625" style="29" customWidth="1"/>
    <col min="10" max="10" width="34" style="337" customWidth="1"/>
    <col min="11" max="11" width="27.42578125" style="337" customWidth="1"/>
    <col min="12" max="12" width="35.42578125" style="23" customWidth="1"/>
    <col min="13" max="13" width="33.42578125" style="23" customWidth="1"/>
    <col min="14" max="14" width="33.28515625" style="31" customWidth="1"/>
    <col min="15" max="15" width="26.7109375" style="32" customWidth="1"/>
    <col min="16" max="16" width="28.140625" style="32" customWidth="1"/>
    <col min="17" max="17" width="28.85546875" style="32" customWidth="1"/>
    <col min="18" max="18" width="30.85546875" style="27" customWidth="1"/>
    <col min="19" max="19" width="32.140625" style="27" customWidth="1"/>
    <col min="20" max="20" width="27.7109375" style="27" customWidth="1"/>
    <col min="21" max="22" width="18" style="339" hidden="1" customWidth="1"/>
    <col min="23" max="23" width="20.5703125" style="339" hidden="1" customWidth="1"/>
    <col min="24" max="24" width="20.42578125" style="320" hidden="1" customWidth="1"/>
    <col min="25" max="27" width="9" style="33" hidden="1" customWidth="1"/>
    <col min="28" max="28" width="24.85546875" style="33" hidden="1" customWidth="1"/>
    <col min="29" max="29" width="17" style="33" hidden="1" customWidth="1"/>
    <col min="30" max="30" width="12.140625" style="33" hidden="1" customWidth="1"/>
    <col min="31" max="34" width="9" style="33" hidden="1" customWidth="1"/>
    <col min="35" max="35" width="21.42578125" style="33" hidden="1" customWidth="1"/>
    <col min="36" max="37" width="9" style="33" hidden="1" customWidth="1"/>
    <col min="38" max="47" width="9" style="33" customWidth="1"/>
    <col min="48" max="16384" width="9" style="33"/>
  </cols>
  <sheetData>
    <row r="1" spans="1:38" s="34" customFormat="1" ht="45" x14ac:dyDescent="0.25">
      <c r="C1" s="438" t="s">
        <v>299</v>
      </c>
      <c r="D1" s="439"/>
      <c r="E1" s="439"/>
      <c r="F1" s="439"/>
      <c r="G1" s="439"/>
      <c r="H1" s="439"/>
      <c r="I1" s="439"/>
      <c r="J1" s="439"/>
      <c r="K1" s="325" t="s">
        <v>598</v>
      </c>
      <c r="L1" s="325" t="s">
        <v>317</v>
      </c>
      <c r="M1" s="325" t="s">
        <v>312</v>
      </c>
      <c r="N1" s="326"/>
      <c r="O1" s="440" t="s">
        <v>254</v>
      </c>
      <c r="P1" s="441"/>
      <c r="Q1" s="325" t="s">
        <v>598</v>
      </c>
      <c r="R1" s="440" t="s">
        <v>255</v>
      </c>
      <c r="S1" s="441"/>
      <c r="T1" s="325" t="s">
        <v>598</v>
      </c>
      <c r="U1" s="449" t="s">
        <v>286</v>
      </c>
      <c r="V1" s="449"/>
      <c r="W1" s="449"/>
      <c r="X1" s="35"/>
    </row>
    <row r="2" spans="1:38" s="34" customFormat="1" ht="49.15" customHeight="1" x14ac:dyDescent="0.25">
      <c r="C2" s="148"/>
      <c r="D2" s="327"/>
      <c r="E2" s="148"/>
      <c r="F2" s="148"/>
      <c r="G2" s="148"/>
      <c r="H2" s="148"/>
      <c r="I2" s="148"/>
      <c r="J2" s="148"/>
      <c r="K2" s="148"/>
      <c r="L2" s="148"/>
      <c r="M2" s="148"/>
      <c r="N2" s="148"/>
      <c r="O2" s="327"/>
      <c r="P2" s="148"/>
      <c r="Q2" s="328"/>
      <c r="R2" s="148"/>
      <c r="S2" s="148"/>
      <c r="T2" s="148"/>
      <c r="U2" s="449"/>
      <c r="V2" s="449"/>
      <c r="W2" s="449"/>
      <c r="X2" s="35"/>
    </row>
    <row r="3" spans="1:38" s="34" customFormat="1" ht="67.5" x14ac:dyDescent="0.85">
      <c r="C3" s="442" t="s">
        <v>162</v>
      </c>
      <c r="D3" s="442" t="s">
        <v>0</v>
      </c>
      <c r="E3" s="443" t="s">
        <v>1</v>
      </c>
      <c r="F3" s="443" t="s">
        <v>2</v>
      </c>
      <c r="G3" s="454" t="s">
        <v>4</v>
      </c>
      <c r="H3" s="443" t="s">
        <v>594</v>
      </c>
      <c r="I3" s="324" t="s">
        <v>258</v>
      </c>
      <c r="J3" s="329" t="s">
        <v>258</v>
      </c>
      <c r="K3" s="447" t="s">
        <v>593</v>
      </c>
      <c r="L3" s="443" t="s">
        <v>6</v>
      </c>
      <c r="M3" s="443" t="s">
        <v>7</v>
      </c>
      <c r="N3" s="445" t="s">
        <v>8</v>
      </c>
      <c r="O3" s="445" t="s">
        <v>241</v>
      </c>
      <c r="P3" s="445" t="s">
        <v>242</v>
      </c>
      <c r="Q3" s="445" t="s">
        <v>63</v>
      </c>
      <c r="R3" s="445" t="s">
        <v>241</v>
      </c>
      <c r="S3" s="445" t="s">
        <v>242</v>
      </c>
      <c r="T3" s="445" t="s">
        <v>63</v>
      </c>
      <c r="U3" s="450" t="s">
        <v>172</v>
      </c>
      <c r="V3" s="450" t="s">
        <v>397</v>
      </c>
      <c r="W3" s="450" t="s">
        <v>171</v>
      </c>
      <c r="X3" s="445" t="s">
        <v>398</v>
      </c>
      <c r="AB3" s="445" t="s">
        <v>172</v>
      </c>
      <c r="AC3" s="445" t="s">
        <v>397</v>
      </c>
      <c r="AD3" s="445" t="s">
        <v>171</v>
      </c>
    </row>
    <row r="4" spans="1:38" s="35" customFormat="1" ht="33.75" customHeight="1" x14ac:dyDescent="0.25">
      <c r="C4" s="442"/>
      <c r="D4" s="442"/>
      <c r="E4" s="444"/>
      <c r="F4" s="444"/>
      <c r="G4" s="454"/>
      <c r="H4" s="444"/>
      <c r="I4" s="330" t="s">
        <v>353</v>
      </c>
      <c r="J4" s="331" t="s">
        <v>598</v>
      </c>
      <c r="K4" s="448"/>
      <c r="L4" s="444"/>
      <c r="M4" s="444"/>
      <c r="N4" s="446"/>
      <c r="O4" s="446"/>
      <c r="P4" s="446"/>
      <c r="Q4" s="446"/>
      <c r="R4" s="446"/>
      <c r="S4" s="446"/>
      <c r="T4" s="446"/>
      <c r="U4" s="451"/>
      <c r="V4" s="451"/>
      <c r="W4" s="451"/>
      <c r="X4" s="446"/>
      <c r="AB4" s="446"/>
      <c r="AC4" s="446"/>
      <c r="AD4" s="446"/>
      <c r="AI4" s="35" t="s">
        <v>24</v>
      </c>
    </row>
    <row r="5" spans="1:38" s="35" customFormat="1" ht="33.75" customHeight="1" x14ac:dyDescent="0.85">
      <c r="A5" s="167">
        <v>120</v>
      </c>
      <c r="B5" s="167">
        <v>11091</v>
      </c>
      <c r="C5" s="332">
        <v>120</v>
      </c>
      <c r="D5" s="165">
        <v>1</v>
      </c>
      <c r="E5" s="372" t="s">
        <v>601</v>
      </c>
      <c r="F5" s="373" t="s">
        <v>40</v>
      </c>
      <c r="G5" s="166" t="s">
        <v>103</v>
      </c>
      <c r="H5" s="374">
        <v>90.633333333333326</v>
      </c>
      <c r="I5" s="375">
        <v>63763.677113999998</v>
      </c>
      <c r="J5" s="376">
        <v>126010.29672</v>
      </c>
      <c r="K5" s="377">
        <v>0.4607660936189189</v>
      </c>
      <c r="L5" s="374">
        <v>16720</v>
      </c>
      <c r="M5" s="374">
        <v>100000</v>
      </c>
      <c r="N5" s="374">
        <v>7536501</v>
      </c>
      <c r="O5" s="374">
        <v>18153888.099812001</v>
      </c>
      <c r="P5" s="374">
        <v>18250368.606224</v>
      </c>
      <c r="Q5" s="374">
        <f t="shared" ref="Q5" si="0">O5-P5</f>
        <v>-96480.506411999464</v>
      </c>
      <c r="R5" s="374">
        <v>4214169.7948070001</v>
      </c>
      <c r="S5" s="374">
        <v>4220816.4503990002</v>
      </c>
      <c r="T5" s="374">
        <f t="shared" ref="T5" si="1">R5-S5</f>
        <v>-6646.6555920001119</v>
      </c>
      <c r="U5" s="378" t="e">
        <f>VLOOKUP(B5,#REF!,13,0)</f>
        <v>#REF!</v>
      </c>
      <c r="V5" s="378" t="e">
        <f>VLOOKUP(B5,#REF!,14,0)</f>
        <v>#REF!</v>
      </c>
      <c r="W5" s="378" t="e">
        <f>VLOOKUP(B5,#REF!,15,0)</f>
        <v>#REF!</v>
      </c>
      <c r="X5" s="319">
        <v>11091</v>
      </c>
      <c r="Y5" s="167"/>
      <c r="Z5" s="167"/>
      <c r="AA5" s="167"/>
      <c r="AB5" s="253" t="e">
        <f>$J5/$J$50*$U5</f>
        <v>#REF!</v>
      </c>
      <c r="AC5" s="253" t="e">
        <f>$J5/$J$50*$V5</f>
        <v>#REF!</v>
      </c>
      <c r="AD5" s="253" t="e">
        <f>$J5/$J$50*$W5</f>
        <v>#REF!</v>
      </c>
      <c r="AE5" s="167"/>
      <c r="AF5" s="167"/>
      <c r="AG5" s="167"/>
      <c r="AH5" s="167"/>
      <c r="AI5" s="321">
        <v>70913</v>
      </c>
      <c r="AJ5" s="167"/>
    </row>
    <row r="6" spans="1:38" s="167" customFormat="1" ht="31.5" customHeight="1" x14ac:dyDescent="0.85">
      <c r="A6" s="333">
        <v>127</v>
      </c>
      <c r="B6" s="167">
        <v>11130</v>
      </c>
      <c r="C6" s="163">
        <v>127</v>
      </c>
      <c r="D6" s="382">
        <v>2</v>
      </c>
      <c r="E6" s="383" t="s">
        <v>602</v>
      </c>
      <c r="F6" s="384" t="s">
        <v>24</v>
      </c>
      <c r="G6" s="385" t="s">
        <v>104</v>
      </c>
      <c r="H6" s="386">
        <v>85.433333333333337</v>
      </c>
      <c r="I6" s="382">
        <v>23587407.941711001</v>
      </c>
      <c r="J6" s="387">
        <v>42586215.585185997</v>
      </c>
      <c r="K6" s="388">
        <v>0.50952713598005706</v>
      </c>
      <c r="L6" s="386">
        <v>12627589</v>
      </c>
      <c r="M6" s="386">
        <v>0</v>
      </c>
      <c r="N6" s="386">
        <v>3372474</v>
      </c>
      <c r="O6" s="386">
        <v>38504534.088187002</v>
      </c>
      <c r="P6" s="386">
        <v>45594579.205536999</v>
      </c>
      <c r="Q6" s="386">
        <f t="shared" ref="Q6:Q49" si="2">O6-P6</f>
        <v>-7090045.1173499972</v>
      </c>
      <c r="R6" s="386">
        <v>7464721.1544460002</v>
      </c>
      <c r="S6" s="386">
        <v>3552895.3781300001</v>
      </c>
      <c r="T6" s="386">
        <f t="shared" ref="T6:T49" si="3">R6-S6</f>
        <v>3911825.7763160001</v>
      </c>
      <c r="U6" s="389" t="e">
        <f>VLOOKUP(B6,#REF!,13,0)</f>
        <v>#REF!</v>
      </c>
      <c r="V6" s="389" t="e">
        <f>VLOOKUP(B6,#REF!,14,0)</f>
        <v>#REF!</v>
      </c>
      <c r="W6" s="389" t="e">
        <f>VLOOKUP(B6,#REF!,15,0)</f>
        <v>#REF!</v>
      </c>
      <c r="X6" s="319">
        <v>11130</v>
      </c>
      <c r="Y6" s="333"/>
      <c r="Z6" s="333"/>
      <c r="AA6" s="333"/>
      <c r="AB6" s="253" t="e">
        <f t="shared" ref="AB6:AB49" si="4">$J6/$J$50*$U6</f>
        <v>#REF!</v>
      </c>
      <c r="AC6" s="253" t="e">
        <f t="shared" ref="AC6:AC49" si="5">$J6/$J$50*$V6</f>
        <v>#REF!</v>
      </c>
      <c r="AD6" s="253" t="e">
        <f t="shared" ref="AD6:AD49" si="6">$J6/$J$50*$W6</f>
        <v>#REF!</v>
      </c>
      <c r="AE6" s="333"/>
      <c r="AF6" s="333"/>
      <c r="AG6" s="333"/>
      <c r="AH6" s="333"/>
      <c r="AI6" s="321">
        <v>14560853</v>
      </c>
      <c r="AJ6" s="333"/>
      <c r="AL6" s="35"/>
    </row>
    <row r="7" spans="1:38" s="333" customFormat="1" ht="36.75" x14ac:dyDescent="0.85">
      <c r="A7" s="167">
        <v>171</v>
      </c>
      <c r="B7" s="167">
        <v>11281</v>
      </c>
      <c r="C7" s="332">
        <v>171</v>
      </c>
      <c r="D7" s="165">
        <v>3</v>
      </c>
      <c r="E7" s="372" t="s">
        <v>603</v>
      </c>
      <c r="F7" s="373" t="s">
        <v>321</v>
      </c>
      <c r="G7" s="166" t="s">
        <v>159</v>
      </c>
      <c r="H7" s="374">
        <v>66.733333333333334</v>
      </c>
      <c r="I7" s="375">
        <v>51209.910950999998</v>
      </c>
      <c r="J7" s="376">
        <v>174961.62613399999</v>
      </c>
      <c r="K7" s="377">
        <v>0.74494147170839975</v>
      </c>
      <c r="L7" s="374">
        <v>82111</v>
      </c>
      <c r="M7" s="374">
        <v>200000</v>
      </c>
      <c r="N7" s="374">
        <v>2130794</v>
      </c>
      <c r="O7" s="374">
        <v>353988.67796300002</v>
      </c>
      <c r="P7" s="374">
        <v>338107.97593199997</v>
      </c>
      <c r="Q7" s="374">
        <f t="shared" si="2"/>
        <v>15880.702031000052</v>
      </c>
      <c r="R7" s="374">
        <v>77454.745605999997</v>
      </c>
      <c r="S7" s="374">
        <v>85004.991336000006</v>
      </c>
      <c r="T7" s="374">
        <f t="shared" si="3"/>
        <v>-7550.2457300000096</v>
      </c>
      <c r="U7" s="378" t="e">
        <f>VLOOKUP(B7,#REF!,13,0)</f>
        <v>#REF!</v>
      </c>
      <c r="V7" s="378" t="e">
        <f>VLOOKUP(B7,#REF!,14,0)</f>
        <v>#REF!</v>
      </c>
      <c r="W7" s="378" t="e">
        <f>VLOOKUP(B7,#REF!,15,0)</f>
        <v>#REF!</v>
      </c>
      <c r="X7" s="319">
        <v>11281</v>
      </c>
      <c r="Y7" s="167"/>
      <c r="Z7" s="167"/>
      <c r="AA7" s="167"/>
      <c r="AB7" s="253" t="e">
        <f t="shared" si="4"/>
        <v>#REF!</v>
      </c>
      <c r="AC7" s="253" t="e">
        <f t="shared" si="5"/>
        <v>#REF!</v>
      </c>
      <c r="AD7" s="253" t="e">
        <f t="shared" si="6"/>
        <v>#REF!</v>
      </c>
      <c r="AE7" s="167"/>
      <c r="AF7" s="167"/>
      <c r="AG7" s="167"/>
      <c r="AH7" s="167"/>
      <c r="AI7" s="321">
        <v>36309</v>
      </c>
      <c r="AJ7" s="167"/>
      <c r="AL7" s="35"/>
    </row>
    <row r="8" spans="1:38" s="167" customFormat="1" ht="31.5" customHeight="1" x14ac:dyDescent="0.85">
      <c r="A8" s="333">
        <v>186</v>
      </c>
      <c r="B8" s="167">
        <v>11287</v>
      </c>
      <c r="C8" s="163">
        <v>186</v>
      </c>
      <c r="D8" s="382">
        <v>4</v>
      </c>
      <c r="E8" s="383" t="s">
        <v>604</v>
      </c>
      <c r="F8" s="384" t="s">
        <v>248</v>
      </c>
      <c r="G8" s="385" t="s">
        <v>184</v>
      </c>
      <c r="H8" s="386">
        <v>66.066666666666663</v>
      </c>
      <c r="I8" s="382">
        <v>418363.27162199997</v>
      </c>
      <c r="J8" s="387">
        <v>136806</v>
      </c>
      <c r="K8" s="388">
        <v>0.93318510403339217</v>
      </c>
      <c r="L8" s="386">
        <v>127353</v>
      </c>
      <c r="M8" s="386">
        <v>2000000</v>
      </c>
      <c r="N8" s="386">
        <v>1074232</v>
      </c>
      <c r="O8" s="386">
        <v>2214502.3121730001</v>
      </c>
      <c r="P8" s="386">
        <v>1571326.651875</v>
      </c>
      <c r="Q8" s="386">
        <f t="shared" si="2"/>
        <v>643175.66029800009</v>
      </c>
      <c r="R8" s="386">
        <v>344011.98329599999</v>
      </c>
      <c r="S8" s="386">
        <v>600980.68133299996</v>
      </c>
      <c r="T8" s="386">
        <f t="shared" si="3"/>
        <v>-256968.69803699997</v>
      </c>
      <c r="U8" s="389" t="e">
        <f>VLOOKUP(B8,#REF!,13,0)</f>
        <v>#REF!</v>
      </c>
      <c r="V8" s="389" t="e">
        <f>VLOOKUP(B8,#REF!,14,0)</f>
        <v>#REF!</v>
      </c>
      <c r="W8" s="389" t="e">
        <f>VLOOKUP(B8,#REF!,15,0)</f>
        <v>#REF!</v>
      </c>
      <c r="X8" s="319">
        <v>11287</v>
      </c>
      <c r="Y8" s="333"/>
      <c r="Z8" s="333"/>
      <c r="AA8" s="333"/>
      <c r="AB8" s="253" t="e">
        <f t="shared" si="4"/>
        <v>#REF!</v>
      </c>
      <c r="AC8" s="253" t="e">
        <f t="shared" si="5"/>
        <v>#REF!</v>
      </c>
      <c r="AD8" s="253" t="e">
        <f t="shared" si="6"/>
        <v>#REF!</v>
      </c>
      <c r="AE8" s="333"/>
      <c r="AF8" s="333"/>
      <c r="AG8" s="333"/>
      <c r="AH8" s="333"/>
      <c r="AI8" s="321">
        <v>736566</v>
      </c>
      <c r="AJ8" s="333"/>
      <c r="AL8" s="35"/>
    </row>
    <row r="9" spans="1:38" s="333" customFormat="1" ht="36.75" x14ac:dyDescent="0.85">
      <c r="A9" s="333">
        <v>176</v>
      </c>
      <c r="B9" s="167">
        <v>11286</v>
      </c>
      <c r="C9" s="163">
        <v>176</v>
      </c>
      <c r="D9" s="165">
        <v>5</v>
      </c>
      <c r="E9" s="372" t="s">
        <v>605</v>
      </c>
      <c r="F9" s="373" t="s">
        <v>249</v>
      </c>
      <c r="G9" s="166" t="s">
        <v>183</v>
      </c>
      <c r="H9" s="374">
        <v>65.933333333333337</v>
      </c>
      <c r="I9" s="375">
        <v>375873.99038999999</v>
      </c>
      <c r="J9" s="376">
        <v>155809</v>
      </c>
      <c r="K9" s="377">
        <v>0.42117673228649255</v>
      </c>
      <c r="L9" s="374">
        <v>81124</v>
      </c>
      <c r="M9" s="374">
        <v>2000000</v>
      </c>
      <c r="N9" s="374">
        <v>1920639</v>
      </c>
      <c r="O9" s="374">
        <v>2503419.036231</v>
      </c>
      <c r="P9" s="374">
        <v>1124206.683038</v>
      </c>
      <c r="Q9" s="374">
        <f t="shared" si="2"/>
        <v>1379212.353193</v>
      </c>
      <c r="R9" s="374">
        <v>1390763.521737</v>
      </c>
      <c r="S9" s="374">
        <v>164946.305651</v>
      </c>
      <c r="T9" s="374">
        <f t="shared" si="3"/>
        <v>1225817.216086</v>
      </c>
      <c r="U9" s="378" t="e">
        <f>VLOOKUP(B9,#REF!,13,0)</f>
        <v>#REF!</v>
      </c>
      <c r="V9" s="378" t="e">
        <f>VLOOKUP(B9,#REF!,14,0)</f>
        <v>#REF!</v>
      </c>
      <c r="W9" s="378" t="e">
        <f>VLOOKUP(B9,#REF!,15,0)</f>
        <v>#REF!</v>
      </c>
      <c r="X9" s="319">
        <v>11286</v>
      </c>
      <c r="AB9" s="253" t="e">
        <f t="shared" si="4"/>
        <v>#REF!</v>
      </c>
      <c r="AC9" s="253" t="e">
        <f t="shared" si="5"/>
        <v>#REF!</v>
      </c>
      <c r="AD9" s="253" t="e">
        <f t="shared" si="6"/>
        <v>#REF!</v>
      </c>
      <c r="AI9" s="321">
        <v>469636</v>
      </c>
      <c r="AL9" s="35"/>
    </row>
    <row r="10" spans="1:38" s="167" customFormat="1" ht="31.5" customHeight="1" x14ac:dyDescent="0.85">
      <c r="A10" s="167">
        <v>187</v>
      </c>
      <c r="B10" s="167">
        <v>11295</v>
      </c>
      <c r="C10" s="332">
        <v>187</v>
      </c>
      <c r="D10" s="382">
        <v>6</v>
      </c>
      <c r="E10" s="383" t="s">
        <v>606</v>
      </c>
      <c r="F10" s="384" t="s">
        <v>250</v>
      </c>
      <c r="G10" s="385" t="s">
        <v>182</v>
      </c>
      <c r="H10" s="386">
        <v>64.833333333333329</v>
      </c>
      <c r="I10" s="382">
        <v>2181068.164107</v>
      </c>
      <c r="J10" s="387">
        <v>5103287.2914450001</v>
      </c>
      <c r="K10" s="388">
        <v>0.99993149943832094</v>
      </c>
      <c r="L10" s="386">
        <v>1411977</v>
      </c>
      <c r="M10" s="386">
        <v>5000000</v>
      </c>
      <c r="N10" s="386">
        <v>3614285</v>
      </c>
      <c r="O10" s="386">
        <v>167673.95194999999</v>
      </c>
      <c r="P10" s="386">
        <v>241285.79423599999</v>
      </c>
      <c r="Q10" s="386">
        <f t="shared" si="2"/>
        <v>-73611.842285999999</v>
      </c>
      <c r="R10" s="386">
        <v>36467.126859000004</v>
      </c>
      <c r="S10" s="386">
        <v>26983.546732999999</v>
      </c>
      <c r="T10" s="386">
        <f t="shared" si="3"/>
        <v>9483.5801260000044</v>
      </c>
      <c r="U10" s="389" t="e">
        <f>VLOOKUP(B10,#REF!,13,0)</f>
        <v>#REF!</v>
      </c>
      <c r="V10" s="389" t="e">
        <f>VLOOKUP(B10,#REF!,14,0)</f>
        <v>#REF!</v>
      </c>
      <c r="W10" s="389" t="e">
        <f>VLOOKUP(B10,#REF!,15,0)</f>
        <v>#REF!</v>
      </c>
      <c r="X10" s="319">
        <v>11295</v>
      </c>
      <c r="AB10" s="253" t="e">
        <f t="shared" si="4"/>
        <v>#REF!</v>
      </c>
      <c r="AC10" s="253" t="e">
        <f t="shared" si="5"/>
        <v>#REF!</v>
      </c>
      <c r="AD10" s="253" t="e">
        <f t="shared" si="6"/>
        <v>#REF!</v>
      </c>
      <c r="AI10" s="321">
        <v>2915069</v>
      </c>
      <c r="AL10" s="35"/>
    </row>
    <row r="11" spans="1:38" s="333" customFormat="1" ht="36.75" x14ac:dyDescent="0.85">
      <c r="A11" s="333">
        <v>188</v>
      </c>
      <c r="B11" s="167">
        <v>11306</v>
      </c>
      <c r="C11" s="163">
        <v>188</v>
      </c>
      <c r="D11" s="165">
        <v>7</v>
      </c>
      <c r="E11" s="372" t="s">
        <v>607</v>
      </c>
      <c r="F11" s="373" t="s">
        <v>326</v>
      </c>
      <c r="G11" s="166" t="s">
        <v>181</v>
      </c>
      <c r="H11" s="374">
        <v>62.166666666666671</v>
      </c>
      <c r="I11" s="375">
        <v>681041.78488199995</v>
      </c>
      <c r="J11" s="376">
        <v>236752</v>
      </c>
      <c r="K11" s="377">
        <v>4.5754373661698357E-2</v>
      </c>
      <c r="L11" s="374">
        <v>237545</v>
      </c>
      <c r="M11" s="374">
        <v>2000000</v>
      </c>
      <c r="N11" s="374">
        <v>996661.6851543918</v>
      </c>
      <c r="O11" s="374">
        <v>0</v>
      </c>
      <c r="P11" s="374">
        <v>0</v>
      </c>
      <c r="Q11" s="374">
        <f t="shared" si="2"/>
        <v>0</v>
      </c>
      <c r="R11" s="374">
        <v>0</v>
      </c>
      <c r="S11" s="374">
        <v>0</v>
      </c>
      <c r="T11" s="374">
        <f t="shared" si="3"/>
        <v>0</v>
      </c>
      <c r="U11" s="378" t="e">
        <f>VLOOKUP(B11,#REF!,13,0)</f>
        <v>#REF!</v>
      </c>
      <c r="V11" s="378" t="e">
        <f>VLOOKUP(B11,#REF!,14,0)</f>
        <v>#REF!</v>
      </c>
      <c r="W11" s="378" t="e">
        <f>VLOOKUP(B11,#REF!,15,0)</f>
        <v>#REF!</v>
      </c>
      <c r="X11" s="319">
        <v>11306</v>
      </c>
      <c r="AB11" s="253" t="e">
        <f t="shared" si="4"/>
        <v>#REF!</v>
      </c>
      <c r="AC11" s="253" t="e">
        <f t="shared" si="5"/>
        <v>#REF!</v>
      </c>
      <c r="AD11" s="253" t="e">
        <f t="shared" si="6"/>
        <v>#REF!</v>
      </c>
      <c r="AI11" s="321">
        <v>7079</v>
      </c>
      <c r="AL11" s="35"/>
    </row>
    <row r="12" spans="1:38" s="167" customFormat="1" ht="31.5" customHeight="1" x14ac:dyDescent="0.85">
      <c r="A12" s="167">
        <v>189</v>
      </c>
      <c r="B12" s="167">
        <v>11318</v>
      </c>
      <c r="C12" s="332">
        <v>189</v>
      </c>
      <c r="D12" s="382">
        <v>8</v>
      </c>
      <c r="E12" s="383" t="s">
        <v>608</v>
      </c>
      <c r="F12" s="384" t="s">
        <v>292</v>
      </c>
      <c r="G12" s="385" t="s">
        <v>180</v>
      </c>
      <c r="H12" s="386">
        <v>60.566666666666663</v>
      </c>
      <c r="I12" s="382">
        <v>142865.629071</v>
      </c>
      <c r="J12" s="387">
        <v>253987.81917800001</v>
      </c>
      <c r="K12" s="388">
        <v>0.9125778912456971</v>
      </c>
      <c r="L12" s="386">
        <v>78840</v>
      </c>
      <c r="M12" s="386">
        <v>500000</v>
      </c>
      <c r="N12" s="386">
        <v>3221560</v>
      </c>
      <c r="O12" s="386">
        <v>545455.62821500003</v>
      </c>
      <c r="P12" s="386">
        <v>588920.81259600003</v>
      </c>
      <c r="Q12" s="386">
        <f t="shared" si="2"/>
        <v>-43465.184380999999</v>
      </c>
      <c r="R12" s="386">
        <v>180106.52054600001</v>
      </c>
      <c r="S12" s="386">
        <v>61795.978652999998</v>
      </c>
      <c r="T12" s="386">
        <f t="shared" si="3"/>
        <v>118310.54189300002</v>
      </c>
      <c r="U12" s="389" t="e">
        <f>VLOOKUP(B12,#REF!,13,0)</f>
        <v>#REF!</v>
      </c>
      <c r="V12" s="389" t="e">
        <f>VLOOKUP(B12,#REF!,14,0)</f>
        <v>#REF!</v>
      </c>
      <c r="W12" s="389" t="e">
        <f>VLOOKUP(B12,#REF!,15,0)</f>
        <v>#REF!</v>
      </c>
      <c r="X12" s="319">
        <v>11318</v>
      </c>
      <c r="AB12" s="253" t="e">
        <f t="shared" si="4"/>
        <v>#REF!</v>
      </c>
      <c r="AC12" s="253" t="e">
        <f t="shared" si="5"/>
        <v>#REF!</v>
      </c>
      <c r="AD12" s="253" t="e">
        <f t="shared" si="6"/>
        <v>#REF!</v>
      </c>
      <c r="AI12" s="321">
        <v>154236</v>
      </c>
      <c r="AL12" s="35"/>
    </row>
    <row r="13" spans="1:38" s="333" customFormat="1" ht="36.75" x14ac:dyDescent="0.85">
      <c r="A13" s="333">
        <v>190</v>
      </c>
      <c r="B13" s="167">
        <v>11316</v>
      </c>
      <c r="C13" s="163">
        <v>190</v>
      </c>
      <c r="D13" s="165">
        <v>9</v>
      </c>
      <c r="E13" s="372" t="s">
        <v>609</v>
      </c>
      <c r="F13" s="373" t="s">
        <v>310</v>
      </c>
      <c r="G13" s="166" t="s">
        <v>179</v>
      </c>
      <c r="H13" s="374">
        <v>59.8</v>
      </c>
      <c r="I13" s="375">
        <v>129546.464632</v>
      </c>
      <c r="J13" s="376">
        <v>360238.35078699997</v>
      </c>
      <c r="K13" s="377">
        <v>0.6350295177345886</v>
      </c>
      <c r="L13" s="374">
        <v>70897</v>
      </c>
      <c r="M13" s="374">
        <v>600000</v>
      </c>
      <c r="N13" s="374">
        <v>5081150</v>
      </c>
      <c r="O13" s="374">
        <v>1570923.3433429999</v>
      </c>
      <c r="P13" s="374">
        <v>1688659.277827</v>
      </c>
      <c r="Q13" s="374">
        <f t="shared" si="2"/>
        <v>-117735.93448400008</v>
      </c>
      <c r="R13" s="374">
        <v>248609.07499699999</v>
      </c>
      <c r="S13" s="374">
        <v>227602.96498399999</v>
      </c>
      <c r="T13" s="374">
        <f t="shared" si="3"/>
        <v>21006.110012999998</v>
      </c>
      <c r="U13" s="378" t="e">
        <f>VLOOKUP(B13,#REF!,13,0)</f>
        <v>#REF!</v>
      </c>
      <c r="V13" s="378" t="e">
        <f>VLOOKUP(B13,#REF!,14,0)</f>
        <v>#REF!</v>
      </c>
      <c r="W13" s="378" t="e">
        <f>VLOOKUP(B13,#REF!,15,0)</f>
        <v>#REF!</v>
      </c>
      <c r="X13" s="319">
        <v>11316</v>
      </c>
      <c r="AB13" s="253" t="e">
        <f t="shared" si="4"/>
        <v>#REF!</v>
      </c>
      <c r="AC13" s="253" t="e">
        <f t="shared" si="5"/>
        <v>#REF!</v>
      </c>
      <c r="AD13" s="253" t="e">
        <f t="shared" si="6"/>
        <v>#REF!</v>
      </c>
      <c r="AI13" s="321">
        <v>120930</v>
      </c>
      <c r="AL13" s="35"/>
    </row>
    <row r="14" spans="1:38" s="167" customFormat="1" ht="31.5" customHeight="1" x14ac:dyDescent="0.85">
      <c r="A14" s="167">
        <v>192</v>
      </c>
      <c r="B14" s="167">
        <v>11324</v>
      </c>
      <c r="C14" s="332">
        <v>192</v>
      </c>
      <c r="D14" s="382">
        <v>10</v>
      </c>
      <c r="E14" s="383" t="s">
        <v>610</v>
      </c>
      <c r="F14" s="384" t="s">
        <v>251</v>
      </c>
      <c r="G14" s="385" t="s">
        <v>188</v>
      </c>
      <c r="H14" s="386">
        <v>58.433333333333337</v>
      </c>
      <c r="I14" s="382">
        <v>69257.770199999999</v>
      </c>
      <c r="J14" s="387">
        <v>301701.967596</v>
      </c>
      <c r="K14" s="388">
        <v>0.99708000918615158</v>
      </c>
      <c r="L14" s="386">
        <v>50002</v>
      </c>
      <c r="M14" s="386">
        <v>500000</v>
      </c>
      <c r="N14" s="386">
        <v>6033798</v>
      </c>
      <c r="O14" s="386">
        <v>1393885.1360800001</v>
      </c>
      <c r="P14" s="386">
        <v>1346204.971466</v>
      </c>
      <c r="Q14" s="386">
        <f t="shared" si="2"/>
        <v>47680.164614000125</v>
      </c>
      <c r="R14" s="386">
        <v>292948.426592</v>
      </c>
      <c r="S14" s="386">
        <v>250033.219893</v>
      </c>
      <c r="T14" s="386">
        <f t="shared" si="3"/>
        <v>42915.206699000002</v>
      </c>
      <c r="U14" s="389" t="e">
        <f>VLOOKUP(B14,#REF!,13,0)</f>
        <v>#REF!</v>
      </c>
      <c r="V14" s="389" t="e">
        <f>VLOOKUP(B14,#REF!,14,0)</f>
        <v>#REF!</v>
      </c>
      <c r="W14" s="389" t="e">
        <f>VLOOKUP(B14,#REF!,15,0)</f>
        <v>#REF!</v>
      </c>
      <c r="X14" s="319">
        <v>11324</v>
      </c>
      <c r="AB14" s="253" t="e">
        <f t="shared" si="4"/>
        <v>#REF!</v>
      </c>
      <c r="AC14" s="253" t="e">
        <f t="shared" si="5"/>
        <v>#REF!</v>
      </c>
      <c r="AD14" s="253" t="e">
        <f t="shared" si="6"/>
        <v>#REF!</v>
      </c>
      <c r="AI14" s="321">
        <v>152317</v>
      </c>
      <c r="AL14" s="35"/>
    </row>
    <row r="15" spans="1:38" s="333" customFormat="1" ht="36.75" x14ac:dyDescent="0.85">
      <c r="A15" s="333">
        <v>193</v>
      </c>
      <c r="B15" s="167">
        <v>11329</v>
      </c>
      <c r="C15" s="163">
        <v>193</v>
      </c>
      <c r="D15" s="165">
        <v>11</v>
      </c>
      <c r="E15" s="372" t="s">
        <v>611</v>
      </c>
      <c r="F15" s="373" t="s">
        <v>326</v>
      </c>
      <c r="G15" s="166" t="s">
        <v>195</v>
      </c>
      <c r="H15" s="374">
        <v>58.2</v>
      </c>
      <c r="I15" s="375">
        <v>126037.484832</v>
      </c>
      <c r="J15" s="376">
        <v>327863.87650999997</v>
      </c>
      <c r="K15" s="377">
        <v>0.99252624049822824</v>
      </c>
      <c r="L15" s="374">
        <v>96453</v>
      </c>
      <c r="M15" s="374">
        <v>800000</v>
      </c>
      <c r="N15" s="374">
        <v>3399208</v>
      </c>
      <c r="O15" s="374">
        <v>654533.14156000002</v>
      </c>
      <c r="P15" s="374">
        <v>562471.55469300004</v>
      </c>
      <c r="Q15" s="374">
        <f t="shared" si="2"/>
        <v>92061.586866999976</v>
      </c>
      <c r="R15" s="374">
        <v>85345.437523000001</v>
      </c>
      <c r="S15" s="374">
        <v>51886.811350000004</v>
      </c>
      <c r="T15" s="374">
        <f t="shared" si="3"/>
        <v>33458.626172999997</v>
      </c>
      <c r="U15" s="378" t="e">
        <f>VLOOKUP(B15,#REF!,13,0)</f>
        <v>#REF!</v>
      </c>
      <c r="V15" s="378" t="e">
        <f>VLOOKUP(B15,#REF!,14,0)</f>
        <v>#REF!</v>
      </c>
      <c r="W15" s="378" t="e">
        <f>VLOOKUP(B15,#REF!,15,0)</f>
        <v>#REF!</v>
      </c>
      <c r="X15" s="319">
        <v>11329</v>
      </c>
      <c r="AB15" s="253" t="e">
        <f t="shared" si="4"/>
        <v>#REF!</v>
      </c>
      <c r="AC15" s="253" t="e">
        <f t="shared" si="5"/>
        <v>#REF!</v>
      </c>
      <c r="AD15" s="253" t="e">
        <f t="shared" si="6"/>
        <v>#REF!</v>
      </c>
      <c r="AI15" s="321">
        <v>248847</v>
      </c>
      <c r="AL15" s="35"/>
    </row>
    <row r="16" spans="1:38" s="167" customFormat="1" ht="31.5" customHeight="1" x14ac:dyDescent="0.85">
      <c r="A16" s="167">
        <v>199</v>
      </c>
      <c r="B16" s="167">
        <v>11339</v>
      </c>
      <c r="C16" s="332">
        <v>199</v>
      </c>
      <c r="D16" s="382">
        <v>12</v>
      </c>
      <c r="E16" s="383" t="s">
        <v>612</v>
      </c>
      <c r="F16" s="384" t="s">
        <v>190</v>
      </c>
      <c r="G16" s="385" t="s">
        <v>199</v>
      </c>
      <c r="H16" s="386">
        <v>57.2</v>
      </c>
      <c r="I16" s="382">
        <v>365445.96110399999</v>
      </c>
      <c r="J16" s="387">
        <v>2137378.1269860002</v>
      </c>
      <c r="K16" s="388">
        <v>0.63748845378394026</v>
      </c>
      <c r="L16" s="386">
        <v>987482</v>
      </c>
      <c r="M16" s="386">
        <v>2000000</v>
      </c>
      <c r="N16" s="386">
        <v>2164473</v>
      </c>
      <c r="O16" s="386">
        <v>1374597.199272</v>
      </c>
      <c r="P16" s="386">
        <v>1180921.121362</v>
      </c>
      <c r="Q16" s="386">
        <f t="shared" si="2"/>
        <v>193676.07790999999</v>
      </c>
      <c r="R16" s="386">
        <v>266367.77746999997</v>
      </c>
      <c r="S16" s="386">
        <v>434522.64259</v>
      </c>
      <c r="T16" s="386">
        <f t="shared" si="3"/>
        <v>-168154.86512000003</v>
      </c>
      <c r="U16" s="389" t="e">
        <f>VLOOKUP(B16,#REF!,13,0)</f>
        <v>#REF!</v>
      </c>
      <c r="V16" s="389" t="e">
        <f>VLOOKUP(B16,#REF!,14,0)</f>
        <v>#REF!</v>
      </c>
      <c r="W16" s="389" t="e">
        <f>VLOOKUP(B16,#REF!,15,0)</f>
        <v>#REF!</v>
      </c>
      <c r="X16" s="319">
        <v>11339</v>
      </c>
      <c r="AB16" s="253" t="e">
        <f t="shared" si="4"/>
        <v>#REF!</v>
      </c>
      <c r="AC16" s="253" t="e">
        <f t="shared" si="5"/>
        <v>#REF!</v>
      </c>
      <c r="AD16" s="253" t="e">
        <f t="shared" si="6"/>
        <v>#REF!</v>
      </c>
      <c r="AI16" s="321">
        <v>428271</v>
      </c>
      <c r="AL16" s="35"/>
    </row>
    <row r="17" spans="1:38" s="333" customFormat="1" ht="36.75" x14ac:dyDescent="0.85">
      <c r="A17" s="333">
        <v>200</v>
      </c>
      <c r="B17" s="167">
        <v>11346</v>
      </c>
      <c r="C17" s="163">
        <v>200</v>
      </c>
      <c r="D17" s="165">
        <v>13</v>
      </c>
      <c r="E17" s="372" t="s">
        <v>613</v>
      </c>
      <c r="F17" s="373" t="s">
        <v>252</v>
      </c>
      <c r="G17" s="166" t="s">
        <v>200</v>
      </c>
      <c r="H17" s="374">
        <v>56.266666666666666</v>
      </c>
      <c r="I17" s="375">
        <v>515413</v>
      </c>
      <c r="J17" s="376">
        <v>1414590</v>
      </c>
      <c r="K17" s="377">
        <v>0.86874850812028881</v>
      </c>
      <c r="L17" s="374">
        <v>200000</v>
      </c>
      <c r="M17" s="374">
        <v>2000000</v>
      </c>
      <c r="N17" s="374">
        <v>7072950</v>
      </c>
      <c r="O17" s="374">
        <v>2716301.6791429999</v>
      </c>
      <c r="P17" s="374">
        <v>2767062.094296</v>
      </c>
      <c r="Q17" s="374">
        <f t="shared" si="2"/>
        <v>-50760.415153000038</v>
      </c>
      <c r="R17" s="374">
        <v>611609.74037300004</v>
      </c>
      <c r="S17" s="374">
        <v>602439.14687499998</v>
      </c>
      <c r="T17" s="374">
        <f t="shared" si="3"/>
        <v>9170.5934980000602</v>
      </c>
      <c r="U17" s="378" t="e">
        <f>VLOOKUP(B17,#REF!,13,0)</f>
        <v>#REF!</v>
      </c>
      <c r="V17" s="378" t="e">
        <f>VLOOKUP(B17,#REF!,14,0)</f>
        <v>#REF!</v>
      </c>
      <c r="W17" s="378" t="e">
        <f>VLOOKUP(B17,#REF!,15,0)</f>
        <v>#REF!</v>
      </c>
      <c r="X17" s="319">
        <v>11346</v>
      </c>
      <c r="AB17" s="253" t="e">
        <f t="shared" si="4"/>
        <v>#REF!</v>
      </c>
      <c r="AC17" s="253" t="e">
        <f t="shared" si="5"/>
        <v>#REF!</v>
      </c>
      <c r="AD17" s="253" t="e">
        <f t="shared" si="6"/>
        <v>#REF!</v>
      </c>
      <c r="AI17" s="321">
        <v>599620</v>
      </c>
      <c r="AL17" s="35"/>
    </row>
    <row r="18" spans="1:38" s="167" customFormat="1" ht="31.5" customHeight="1" x14ac:dyDescent="0.85">
      <c r="A18" s="333">
        <v>202</v>
      </c>
      <c r="B18" s="167">
        <v>11365</v>
      </c>
      <c r="C18" s="163">
        <v>202</v>
      </c>
      <c r="D18" s="382">
        <v>14</v>
      </c>
      <c r="E18" s="383" t="s">
        <v>614</v>
      </c>
      <c r="F18" s="384" t="s">
        <v>71</v>
      </c>
      <c r="G18" s="385" t="s">
        <v>206</v>
      </c>
      <c r="H18" s="386">
        <v>55.333333333333329</v>
      </c>
      <c r="I18" s="382">
        <v>291794.46914599999</v>
      </c>
      <c r="J18" s="387">
        <v>705451.64483899996</v>
      </c>
      <c r="K18" s="388">
        <v>0.86937407761926466</v>
      </c>
      <c r="L18" s="386">
        <v>199758</v>
      </c>
      <c r="M18" s="386">
        <v>700000</v>
      </c>
      <c r="N18" s="386">
        <v>3531531</v>
      </c>
      <c r="O18" s="386">
        <v>231284.26671900001</v>
      </c>
      <c r="P18" s="386">
        <v>250954.87691799999</v>
      </c>
      <c r="Q18" s="386">
        <f t="shared" si="2"/>
        <v>-19670.610198999988</v>
      </c>
      <c r="R18" s="386">
        <v>43321.316545000001</v>
      </c>
      <c r="S18" s="386">
        <v>31731.893672999999</v>
      </c>
      <c r="T18" s="386">
        <f t="shared" si="3"/>
        <v>11589.422872000003</v>
      </c>
      <c r="U18" s="389" t="e">
        <f>VLOOKUP(B18,#REF!,13,0)</f>
        <v>#REF!</v>
      </c>
      <c r="V18" s="389" t="e">
        <f>VLOOKUP(B18,#REF!,14,0)</f>
        <v>#REF!</v>
      </c>
      <c r="W18" s="389" t="e">
        <f>VLOOKUP(B18,#REF!,15,0)</f>
        <v>#REF!</v>
      </c>
      <c r="X18" s="319">
        <v>11365</v>
      </c>
      <c r="Y18" s="333"/>
      <c r="Z18" s="333"/>
      <c r="AA18" s="333"/>
      <c r="AB18" s="253" t="e">
        <f t="shared" si="4"/>
        <v>#REF!</v>
      </c>
      <c r="AC18" s="253" t="e">
        <f t="shared" si="5"/>
        <v>#REF!</v>
      </c>
      <c r="AD18" s="253" t="e">
        <f t="shared" si="6"/>
        <v>#REF!</v>
      </c>
      <c r="AE18" s="333"/>
      <c r="AF18" s="333"/>
      <c r="AG18" s="333"/>
      <c r="AH18" s="333"/>
      <c r="AI18" s="321">
        <v>309707</v>
      </c>
      <c r="AJ18" s="333"/>
      <c r="AL18" s="35"/>
    </row>
    <row r="19" spans="1:38" s="333" customFormat="1" ht="36.75" x14ac:dyDescent="0.85">
      <c r="A19" s="167">
        <v>203</v>
      </c>
      <c r="B19" s="167">
        <v>11364</v>
      </c>
      <c r="C19" s="332">
        <v>203</v>
      </c>
      <c r="D19" s="165">
        <v>15</v>
      </c>
      <c r="E19" s="372" t="s">
        <v>615</v>
      </c>
      <c r="F19" s="373" t="s">
        <v>207</v>
      </c>
      <c r="G19" s="166" t="s">
        <v>205</v>
      </c>
      <c r="H19" s="374">
        <v>55.2</v>
      </c>
      <c r="I19" s="375">
        <v>4154147.7904989999</v>
      </c>
      <c r="J19" s="376">
        <v>8954677.5744969994</v>
      </c>
      <c r="K19" s="377">
        <v>0.99982664011512412</v>
      </c>
      <c r="L19" s="374">
        <v>3181432</v>
      </c>
      <c r="M19" s="374">
        <v>4500000</v>
      </c>
      <c r="N19" s="374">
        <v>2814668</v>
      </c>
      <c r="O19" s="374">
        <v>4265042.7666260004</v>
      </c>
      <c r="P19" s="374">
        <v>3283825.026393</v>
      </c>
      <c r="Q19" s="374">
        <f t="shared" si="2"/>
        <v>981217.74023300037</v>
      </c>
      <c r="R19" s="374">
        <v>405334.24282300001</v>
      </c>
      <c r="S19" s="374">
        <v>333075.74522500002</v>
      </c>
      <c r="T19" s="374">
        <f t="shared" si="3"/>
        <v>72258.497597999987</v>
      </c>
      <c r="U19" s="378">
        <v>0</v>
      </c>
      <c r="V19" s="378">
        <v>0</v>
      </c>
      <c r="W19" s="378">
        <v>0</v>
      </c>
      <c r="X19" s="319">
        <v>11364</v>
      </c>
      <c r="Y19" s="167"/>
      <c r="Z19" s="167"/>
      <c r="AA19" s="167"/>
      <c r="AB19" s="253">
        <f t="shared" si="4"/>
        <v>0</v>
      </c>
      <c r="AC19" s="253">
        <f t="shared" si="5"/>
        <v>0</v>
      </c>
      <c r="AD19" s="253">
        <f t="shared" si="6"/>
        <v>0</v>
      </c>
      <c r="AE19" s="167"/>
      <c r="AF19" s="167"/>
      <c r="AG19" s="167"/>
      <c r="AH19" s="167"/>
      <c r="AI19" s="321">
        <v>6162983</v>
      </c>
      <c r="AJ19" s="167"/>
      <c r="AL19" s="35"/>
    </row>
    <row r="20" spans="1:38" s="167" customFormat="1" ht="31.5" customHeight="1" x14ac:dyDescent="0.85">
      <c r="A20" s="167">
        <v>206</v>
      </c>
      <c r="B20" s="167">
        <v>11359</v>
      </c>
      <c r="C20" s="332">
        <v>206</v>
      </c>
      <c r="D20" s="382">
        <v>16</v>
      </c>
      <c r="E20" s="383" t="s">
        <v>616</v>
      </c>
      <c r="F20" s="384" t="s">
        <v>155</v>
      </c>
      <c r="G20" s="385" t="s">
        <v>205</v>
      </c>
      <c r="H20" s="386">
        <v>55.2</v>
      </c>
      <c r="I20" s="382">
        <v>734928.08204999997</v>
      </c>
      <c r="J20" s="387">
        <v>2063201.4174299999</v>
      </c>
      <c r="K20" s="388">
        <v>0.89270668657442254</v>
      </c>
      <c r="L20" s="386">
        <v>761284</v>
      </c>
      <c r="M20" s="386">
        <v>1344000</v>
      </c>
      <c r="N20" s="386">
        <v>2710159</v>
      </c>
      <c r="O20" s="386">
        <v>1391990.4250330001</v>
      </c>
      <c r="P20" s="386">
        <v>1633043.118389</v>
      </c>
      <c r="Q20" s="386">
        <f t="shared" si="2"/>
        <v>-241052.69335599989</v>
      </c>
      <c r="R20" s="386">
        <v>234614.75754200001</v>
      </c>
      <c r="S20" s="386">
        <v>139799.27516399999</v>
      </c>
      <c r="T20" s="386">
        <f t="shared" si="3"/>
        <v>94815.482378000015</v>
      </c>
      <c r="U20" s="389" t="e">
        <f>VLOOKUP(B20,#REF!,13,0)</f>
        <v>#REF!</v>
      </c>
      <c r="V20" s="389" t="e">
        <f>VLOOKUP(B20,#REF!,14,0)</f>
        <v>#REF!</v>
      </c>
      <c r="W20" s="389" t="e">
        <f>VLOOKUP(B20,#REF!,15,0)</f>
        <v>#REF!</v>
      </c>
      <c r="X20" s="319">
        <v>11359</v>
      </c>
      <c r="AB20" s="253" t="e">
        <f t="shared" si="4"/>
        <v>#REF!</v>
      </c>
      <c r="AC20" s="253" t="e">
        <f t="shared" si="5"/>
        <v>#REF!</v>
      </c>
      <c r="AD20" s="253" t="e">
        <f t="shared" si="6"/>
        <v>#REF!</v>
      </c>
      <c r="AI20" s="321">
        <v>1148694</v>
      </c>
      <c r="AL20" s="35"/>
    </row>
    <row r="21" spans="1:38" s="333" customFormat="1" ht="36.75" x14ac:dyDescent="0.85">
      <c r="A21" s="333">
        <v>216</v>
      </c>
      <c r="B21" s="167">
        <v>11386</v>
      </c>
      <c r="C21" s="163">
        <v>216</v>
      </c>
      <c r="D21" s="165">
        <v>17</v>
      </c>
      <c r="E21" s="372" t="s">
        <v>617</v>
      </c>
      <c r="F21" s="373" t="s">
        <v>292</v>
      </c>
      <c r="G21" s="166" t="s">
        <v>224</v>
      </c>
      <c r="H21" s="374">
        <v>52.1</v>
      </c>
      <c r="I21" s="375">
        <v>603979.67740000004</v>
      </c>
      <c r="J21" s="376">
        <v>829173.82858199999</v>
      </c>
      <c r="K21" s="377">
        <v>2.0929555781613983E-9</v>
      </c>
      <c r="L21" s="374">
        <v>723778</v>
      </c>
      <c r="M21" s="374">
        <v>1000000</v>
      </c>
      <c r="N21" s="374">
        <v>1145619</v>
      </c>
      <c r="O21" s="374">
        <v>0</v>
      </c>
      <c r="P21" s="374">
        <v>828343.11543200002</v>
      </c>
      <c r="Q21" s="374">
        <f t="shared" si="2"/>
        <v>-828343.11543200002</v>
      </c>
      <c r="R21" s="374">
        <v>0</v>
      </c>
      <c r="S21" s="374">
        <v>0</v>
      </c>
      <c r="T21" s="374">
        <f t="shared" si="3"/>
        <v>0</v>
      </c>
      <c r="U21" s="378" t="e">
        <f>VLOOKUP(B21,#REF!,13,0)</f>
        <v>#REF!</v>
      </c>
      <c r="V21" s="378" t="e">
        <f>VLOOKUP(B21,#REF!,14,0)</f>
        <v>#REF!</v>
      </c>
      <c r="W21" s="378" t="e">
        <f>VLOOKUP(B21,#REF!,15,0)</f>
        <v>#REF!</v>
      </c>
      <c r="X21" s="319">
        <v>11386</v>
      </c>
      <c r="AB21" s="253" t="e">
        <f t="shared" si="4"/>
        <v>#REF!</v>
      </c>
      <c r="AC21" s="253" t="e">
        <f t="shared" si="5"/>
        <v>#REF!</v>
      </c>
      <c r="AD21" s="253" t="e">
        <f t="shared" si="6"/>
        <v>#REF!</v>
      </c>
      <c r="AI21" s="321">
        <v>0</v>
      </c>
      <c r="AL21" s="35"/>
    </row>
    <row r="22" spans="1:38" s="167" customFormat="1" ht="31.5" customHeight="1" x14ac:dyDescent="0.85">
      <c r="A22" s="333">
        <v>221</v>
      </c>
      <c r="B22" s="167">
        <v>11410</v>
      </c>
      <c r="C22" s="163">
        <v>221</v>
      </c>
      <c r="D22" s="382">
        <v>18</v>
      </c>
      <c r="E22" s="383" t="s">
        <v>618</v>
      </c>
      <c r="F22" s="384" t="s">
        <v>21</v>
      </c>
      <c r="G22" s="385" t="s">
        <v>243</v>
      </c>
      <c r="H22" s="386">
        <v>48.6</v>
      </c>
      <c r="I22" s="382">
        <v>3454251.9356610002</v>
      </c>
      <c r="J22" s="387">
        <v>13417529</v>
      </c>
      <c r="K22" s="388">
        <v>0.96163779498647106</v>
      </c>
      <c r="L22" s="386">
        <v>200000</v>
      </c>
      <c r="M22" s="386">
        <v>5000000</v>
      </c>
      <c r="N22" s="386">
        <v>998548</v>
      </c>
      <c r="O22" s="386">
        <v>4009836.335252</v>
      </c>
      <c r="P22" s="386">
        <v>926737.95461999997</v>
      </c>
      <c r="Q22" s="386">
        <f t="shared" si="2"/>
        <v>3083098.380632</v>
      </c>
      <c r="R22" s="386">
        <v>55803.053007000002</v>
      </c>
      <c r="S22" s="386">
        <v>66406.298959000007</v>
      </c>
      <c r="T22" s="386">
        <f t="shared" si="3"/>
        <v>-10603.245952000005</v>
      </c>
      <c r="U22" s="389" t="e">
        <f>VLOOKUP(B22,#REF!,13,0)</f>
        <v>#REF!</v>
      </c>
      <c r="V22" s="389" t="e">
        <f>VLOOKUP(B22,#REF!,14,0)</f>
        <v>#REF!</v>
      </c>
      <c r="W22" s="389" t="e">
        <f>VLOOKUP(B22,#REF!,15,0)</f>
        <v>#REF!</v>
      </c>
      <c r="X22" s="319">
        <v>11410</v>
      </c>
      <c r="Y22" s="333"/>
      <c r="Z22" s="333"/>
      <c r="AA22" s="333"/>
      <c r="AB22" s="253" t="e">
        <f t="shared" si="4"/>
        <v>#REF!</v>
      </c>
      <c r="AC22" s="253" t="e">
        <f t="shared" si="5"/>
        <v>#REF!</v>
      </c>
      <c r="AD22" s="253" t="e">
        <f t="shared" si="6"/>
        <v>#REF!</v>
      </c>
      <c r="AE22" s="333"/>
      <c r="AF22" s="333"/>
      <c r="AG22" s="333"/>
      <c r="AH22" s="333"/>
      <c r="AI22" s="321">
        <v>4107121</v>
      </c>
      <c r="AJ22" s="333"/>
      <c r="AL22" s="35"/>
    </row>
    <row r="23" spans="1:38" s="333" customFormat="1" ht="36.75" x14ac:dyDescent="0.85">
      <c r="A23" s="167">
        <v>222</v>
      </c>
      <c r="B23" s="167">
        <v>11407</v>
      </c>
      <c r="C23" s="332">
        <v>222</v>
      </c>
      <c r="D23" s="165">
        <v>19</v>
      </c>
      <c r="E23" s="372" t="s">
        <v>619</v>
      </c>
      <c r="F23" s="373" t="s">
        <v>334</v>
      </c>
      <c r="G23" s="166" t="s">
        <v>243</v>
      </c>
      <c r="H23" s="374">
        <v>48.6</v>
      </c>
      <c r="I23" s="375">
        <v>45192.35</v>
      </c>
      <c r="J23" s="376">
        <v>97536</v>
      </c>
      <c r="K23" s="377">
        <v>0.4473797058195606</v>
      </c>
      <c r="L23" s="374">
        <v>33226</v>
      </c>
      <c r="M23" s="374">
        <v>250000</v>
      </c>
      <c r="N23" s="374">
        <v>2322198</v>
      </c>
      <c r="O23" s="374">
        <v>832874.58764100005</v>
      </c>
      <c r="P23" s="374">
        <v>835122.67608100001</v>
      </c>
      <c r="Q23" s="374">
        <f t="shared" si="2"/>
        <v>-2248.0884399999632</v>
      </c>
      <c r="R23" s="374">
        <v>153925.391493</v>
      </c>
      <c r="S23" s="374">
        <v>179957.44182800001</v>
      </c>
      <c r="T23" s="374">
        <f t="shared" si="3"/>
        <v>-26032.050335000007</v>
      </c>
      <c r="U23" s="378" t="e">
        <f>VLOOKUP(B23,#REF!,13,0)</f>
        <v>#REF!</v>
      </c>
      <c r="V23" s="378" t="e">
        <f>VLOOKUP(B23,#REF!,14,0)</f>
        <v>#REF!</v>
      </c>
      <c r="W23" s="378" t="e">
        <f>VLOOKUP(B23,#REF!,15,0)</f>
        <v>#REF!</v>
      </c>
      <c r="X23" s="319">
        <v>11407</v>
      </c>
      <c r="Y23" s="167"/>
      <c r="Z23" s="167"/>
      <c r="AA23" s="167"/>
      <c r="AB23" s="253" t="e">
        <f t="shared" si="4"/>
        <v>#REF!</v>
      </c>
      <c r="AC23" s="253" t="e">
        <f t="shared" si="5"/>
        <v>#REF!</v>
      </c>
      <c r="AD23" s="253" t="e">
        <f t="shared" si="6"/>
        <v>#REF!</v>
      </c>
      <c r="AE23" s="167"/>
      <c r="AF23" s="167"/>
      <c r="AG23" s="167"/>
      <c r="AH23" s="167"/>
      <c r="AI23" s="321">
        <v>53575</v>
      </c>
      <c r="AJ23" s="167"/>
      <c r="AL23" s="35"/>
    </row>
    <row r="24" spans="1:38" s="167" customFormat="1" ht="31.5" customHeight="1" x14ac:dyDescent="0.85">
      <c r="A24" s="167">
        <v>228</v>
      </c>
      <c r="B24" s="167">
        <v>11397</v>
      </c>
      <c r="C24" s="332">
        <v>228</v>
      </c>
      <c r="D24" s="382">
        <v>20</v>
      </c>
      <c r="E24" s="383" t="s">
        <v>620</v>
      </c>
      <c r="F24" s="384" t="s">
        <v>213</v>
      </c>
      <c r="G24" s="385" t="s">
        <v>247</v>
      </c>
      <c r="H24" s="386">
        <v>46.966666666666669</v>
      </c>
      <c r="I24" s="382">
        <v>159933.19667</v>
      </c>
      <c r="J24" s="387">
        <v>936649.54977000004</v>
      </c>
      <c r="K24" s="388">
        <v>0.84325755936540703</v>
      </c>
      <c r="L24" s="386">
        <v>284910</v>
      </c>
      <c r="M24" s="386">
        <v>1000000</v>
      </c>
      <c r="N24" s="386">
        <v>3287527</v>
      </c>
      <c r="O24" s="386">
        <v>886624.08928299998</v>
      </c>
      <c r="P24" s="386">
        <v>649856.61942500004</v>
      </c>
      <c r="Q24" s="386">
        <f t="shared" si="2"/>
        <v>236767.46985799994</v>
      </c>
      <c r="R24" s="386">
        <v>84719.270659000002</v>
      </c>
      <c r="S24" s="386">
        <v>143612.96475000001</v>
      </c>
      <c r="T24" s="386">
        <f t="shared" si="3"/>
        <v>-58893.694091000012</v>
      </c>
      <c r="U24" s="389" t="e">
        <f>VLOOKUP(B24,#REF!,13,0)</f>
        <v>#REF!</v>
      </c>
      <c r="V24" s="389" t="e">
        <f>VLOOKUP(B24,#REF!,14,0)</f>
        <v>#REF!</v>
      </c>
      <c r="W24" s="389" t="e">
        <f>VLOOKUP(B24,#REF!,15,0)</f>
        <v>#REF!</v>
      </c>
      <c r="X24" s="319">
        <v>11397</v>
      </c>
      <c r="AB24" s="253" t="e">
        <f t="shared" si="4"/>
        <v>#REF!</v>
      </c>
      <c r="AC24" s="253" t="e">
        <f t="shared" si="5"/>
        <v>#REF!</v>
      </c>
      <c r="AD24" s="253" t="e">
        <f t="shared" si="6"/>
        <v>#REF!</v>
      </c>
      <c r="AI24" s="321">
        <v>476565</v>
      </c>
      <c r="AL24" s="35"/>
    </row>
    <row r="25" spans="1:38" s="333" customFormat="1" ht="36.75" x14ac:dyDescent="0.85">
      <c r="A25" s="333">
        <v>229</v>
      </c>
      <c r="B25" s="167">
        <v>11435</v>
      </c>
      <c r="C25" s="163">
        <v>229</v>
      </c>
      <c r="D25" s="165">
        <v>21</v>
      </c>
      <c r="E25" s="372" t="s">
        <v>621</v>
      </c>
      <c r="F25" s="373" t="s">
        <v>265</v>
      </c>
      <c r="G25" s="166" t="s">
        <v>260</v>
      </c>
      <c r="H25" s="374">
        <v>45.033333333333331</v>
      </c>
      <c r="I25" s="375">
        <v>836119.98491500004</v>
      </c>
      <c r="J25" s="376">
        <v>2684684.3983860002</v>
      </c>
      <c r="K25" s="377">
        <v>0.88946360754407139</v>
      </c>
      <c r="L25" s="374">
        <v>492309</v>
      </c>
      <c r="M25" s="374">
        <v>2500000</v>
      </c>
      <c r="N25" s="374">
        <v>5453250</v>
      </c>
      <c r="O25" s="374">
        <v>683842.28052999999</v>
      </c>
      <c r="P25" s="374">
        <v>564731.34333599999</v>
      </c>
      <c r="Q25" s="374">
        <f t="shared" si="2"/>
        <v>119110.937194</v>
      </c>
      <c r="R25" s="374">
        <v>269723.69378099998</v>
      </c>
      <c r="S25" s="374">
        <v>105677.773093</v>
      </c>
      <c r="T25" s="374">
        <f t="shared" si="3"/>
        <v>164045.92068799998</v>
      </c>
      <c r="U25" s="378" t="e">
        <f>VLOOKUP(B25,#REF!,13,0)</f>
        <v>#REF!</v>
      </c>
      <c r="V25" s="378" t="e">
        <f>VLOOKUP(B25,#REF!,14,0)</f>
        <v>#REF!</v>
      </c>
      <c r="W25" s="378" t="e">
        <f>VLOOKUP(B25,#REF!,15,0)</f>
        <v>#REF!</v>
      </c>
      <c r="X25" s="319">
        <v>11435</v>
      </c>
      <c r="AB25" s="253" t="e">
        <f t="shared" si="4"/>
        <v>#REF!</v>
      </c>
      <c r="AC25" s="253" t="e">
        <f t="shared" si="5"/>
        <v>#REF!</v>
      </c>
      <c r="AD25" s="253" t="e">
        <f t="shared" si="6"/>
        <v>#REF!</v>
      </c>
      <c r="AI25" s="321">
        <v>990023</v>
      </c>
      <c r="AL25" s="35"/>
    </row>
    <row r="26" spans="1:38" s="167" customFormat="1" ht="31.5" customHeight="1" x14ac:dyDescent="0.85">
      <c r="A26" s="167">
        <v>232</v>
      </c>
      <c r="B26" s="167">
        <v>11443</v>
      </c>
      <c r="C26" s="332">
        <v>232</v>
      </c>
      <c r="D26" s="382">
        <v>22</v>
      </c>
      <c r="E26" s="383" t="s">
        <v>622</v>
      </c>
      <c r="F26" s="384" t="s">
        <v>44</v>
      </c>
      <c r="G26" s="385" t="s">
        <v>264</v>
      </c>
      <c r="H26" s="386">
        <v>43.666666666666671</v>
      </c>
      <c r="I26" s="382">
        <v>155169.27318300001</v>
      </c>
      <c r="J26" s="387">
        <v>120391.12815600001</v>
      </c>
      <c r="K26" s="388">
        <v>0.99725816342341678</v>
      </c>
      <c r="L26" s="386">
        <v>39292</v>
      </c>
      <c r="M26" s="386">
        <v>500000</v>
      </c>
      <c r="N26" s="386">
        <v>3064011</v>
      </c>
      <c r="O26" s="386">
        <v>258188.846804</v>
      </c>
      <c r="P26" s="386">
        <v>158689.19420699999</v>
      </c>
      <c r="Q26" s="386">
        <f t="shared" si="2"/>
        <v>99499.652597000008</v>
      </c>
      <c r="R26" s="386">
        <v>61207.648547999997</v>
      </c>
      <c r="S26" s="386">
        <v>7441.978169</v>
      </c>
      <c r="T26" s="386">
        <f t="shared" si="3"/>
        <v>53765.670378999996</v>
      </c>
      <c r="U26" s="389" t="e">
        <f>VLOOKUP(B26,#REF!,13,0)</f>
        <v>#REF!</v>
      </c>
      <c r="V26" s="389" t="e">
        <f>VLOOKUP(B26,#REF!,14,0)</f>
        <v>#REF!</v>
      </c>
      <c r="W26" s="389" t="e">
        <f>VLOOKUP(B26,#REF!,15,0)</f>
        <v>#REF!</v>
      </c>
      <c r="X26" s="319">
        <v>11443</v>
      </c>
      <c r="AB26" s="253" t="e">
        <f t="shared" si="4"/>
        <v>#REF!</v>
      </c>
      <c r="AC26" s="253" t="e">
        <f t="shared" si="5"/>
        <v>#REF!</v>
      </c>
      <c r="AD26" s="253" t="e">
        <f t="shared" si="6"/>
        <v>#REF!</v>
      </c>
      <c r="AI26" s="321">
        <v>15586</v>
      </c>
      <c r="AL26" s="35"/>
    </row>
    <row r="27" spans="1:38" s="333" customFormat="1" ht="36.75" x14ac:dyDescent="0.85">
      <c r="A27" s="167">
        <v>234</v>
      </c>
      <c r="B27" s="167">
        <v>11447</v>
      </c>
      <c r="C27" s="332">
        <v>234</v>
      </c>
      <c r="D27" s="165">
        <v>23</v>
      </c>
      <c r="E27" s="372" t="s">
        <v>623</v>
      </c>
      <c r="F27" s="373" t="s">
        <v>310</v>
      </c>
      <c r="G27" s="166" t="s">
        <v>268</v>
      </c>
      <c r="H27" s="374">
        <v>42.766666666666666</v>
      </c>
      <c r="I27" s="375">
        <v>335475.44855099998</v>
      </c>
      <c r="J27" s="376">
        <v>580076.59637000004</v>
      </c>
      <c r="K27" s="377">
        <v>0.61223408834844195</v>
      </c>
      <c r="L27" s="374">
        <v>100000</v>
      </c>
      <c r="M27" s="374">
        <v>1000000</v>
      </c>
      <c r="N27" s="374">
        <v>5800765</v>
      </c>
      <c r="O27" s="374">
        <v>997713.04703999998</v>
      </c>
      <c r="P27" s="374">
        <v>937113.97956400004</v>
      </c>
      <c r="Q27" s="374">
        <f t="shared" si="2"/>
        <v>60599.067475999938</v>
      </c>
      <c r="R27" s="374">
        <v>172608.84499000001</v>
      </c>
      <c r="S27" s="374">
        <v>172277.701245</v>
      </c>
      <c r="T27" s="374">
        <f t="shared" si="3"/>
        <v>331.14374500000849</v>
      </c>
      <c r="U27" s="378" t="e">
        <f>VLOOKUP(B27,#REF!,13,0)</f>
        <v>#REF!</v>
      </c>
      <c r="V27" s="378" t="e">
        <f>VLOOKUP(B27,#REF!,14,0)</f>
        <v>#REF!</v>
      </c>
      <c r="W27" s="378" t="e">
        <f>VLOOKUP(B27,#REF!,15,0)</f>
        <v>#REF!</v>
      </c>
      <c r="X27" s="319">
        <v>11447</v>
      </c>
      <c r="Y27" s="167"/>
      <c r="Z27" s="167"/>
      <c r="AA27" s="167"/>
      <c r="AB27" s="253" t="e">
        <f t="shared" si="4"/>
        <v>#REF!</v>
      </c>
      <c r="AC27" s="253" t="e">
        <f t="shared" si="5"/>
        <v>#REF!</v>
      </c>
      <c r="AD27" s="253" t="e">
        <f t="shared" si="6"/>
        <v>#REF!</v>
      </c>
      <c r="AE27" s="167"/>
      <c r="AF27" s="167"/>
      <c r="AG27" s="167"/>
      <c r="AH27" s="167"/>
      <c r="AI27" s="321">
        <v>150111</v>
      </c>
      <c r="AJ27" s="167"/>
      <c r="AL27" s="35"/>
    </row>
    <row r="28" spans="1:38" s="167" customFormat="1" ht="31.5" customHeight="1" x14ac:dyDescent="0.85">
      <c r="A28" s="333">
        <v>236</v>
      </c>
      <c r="B28" s="167">
        <v>11446</v>
      </c>
      <c r="C28" s="163">
        <v>236</v>
      </c>
      <c r="D28" s="382">
        <v>24</v>
      </c>
      <c r="E28" s="383" t="s">
        <v>624</v>
      </c>
      <c r="F28" s="384" t="s">
        <v>43</v>
      </c>
      <c r="G28" s="385" t="s">
        <v>270</v>
      </c>
      <c r="H28" s="386">
        <v>41.433333333333337</v>
      </c>
      <c r="I28" s="382">
        <v>824844.76615200005</v>
      </c>
      <c r="J28" s="387">
        <v>3958249.0804300001</v>
      </c>
      <c r="K28" s="388">
        <v>0.68107817253168368</v>
      </c>
      <c r="L28" s="386">
        <v>424334</v>
      </c>
      <c r="M28" s="386">
        <v>500000</v>
      </c>
      <c r="N28" s="386">
        <v>9328145</v>
      </c>
      <c r="O28" s="386">
        <v>1405957.054185</v>
      </c>
      <c r="P28" s="386">
        <v>1771610.3200600001</v>
      </c>
      <c r="Q28" s="386">
        <f t="shared" si="2"/>
        <v>-365653.26587500004</v>
      </c>
      <c r="R28" s="386">
        <v>316828.836419</v>
      </c>
      <c r="S28" s="386">
        <v>669688.91940899997</v>
      </c>
      <c r="T28" s="386">
        <f t="shared" si="3"/>
        <v>-352860.08298999997</v>
      </c>
      <c r="U28" s="389">
        <v>6.45</v>
      </c>
      <c r="V28" s="389">
        <v>20.079999999999998</v>
      </c>
      <c r="W28" s="389">
        <v>133.28</v>
      </c>
      <c r="X28" s="319">
        <v>11446</v>
      </c>
      <c r="Y28" s="333"/>
      <c r="Z28" s="333"/>
      <c r="AA28" s="333"/>
      <c r="AB28" s="253">
        <f t="shared" si="4"/>
        <v>0.23158023495405866</v>
      </c>
      <c r="AC28" s="253">
        <f t="shared" si="5"/>
        <v>0.72095056091123988</v>
      </c>
      <c r="AD28" s="253">
        <f t="shared" si="6"/>
        <v>4.7852734441359592</v>
      </c>
      <c r="AE28" s="333"/>
      <c r="AF28" s="333"/>
      <c r="AG28" s="333"/>
      <c r="AH28" s="333"/>
      <c r="AI28" s="321">
        <v>2845307</v>
      </c>
      <c r="AJ28" s="333"/>
      <c r="AL28" s="35"/>
    </row>
    <row r="29" spans="1:38" s="333" customFormat="1" ht="36.75" x14ac:dyDescent="0.85">
      <c r="A29" s="333">
        <v>251</v>
      </c>
      <c r="B29" s="167">
        <v>11512</v>
      </c>
      <c r="C29" s="163">
        <v>251</v>
      </c>
      <c r="D29" s="165">
        <v>25</v>
      </c>
      <c r="E29" s="372" t="s">
        <v>625</v>
      </c>
      <c r="F29" s="373" t="s">
        <v>310</v>
      </c>
      <c r="G29" s="166" t="s">
        <v>300</v>
      </c>
      <c r="H29" s="374">
        <v>33</v>
      </c>
      <c r="I29" s="375">
        <v>3417388.1280419999</v>
      </c>
      <c r="J29" s="376">
        <v>1830720.7603490001</v>
      </c>
      <c r="K29" s="377">
        <v>0.51813762438769462</v>
      </c>
      <c r="L29" s="374">
        <v>493110</v>
      </c>
      <c r="M29" s="374">
        <v>2150000</v>
      </c>
      <c r="N29" s="374">
        <v>3712601</v>
      </c>
      <c r="O29" s="374">
        <v>5260127.7175179999</v>
      </c>
      <c r="P29" s="374">
        <v>8069373.3279769998</v>
      </c>
      <c r="Q29" s="374">
        <f t="shared" si="2"/>
        <v>-2809245.6104589999</v>
      </c>
      <c r="R29" s="374">
        <v>941437.95941899996</v>
      </c>
      <c r="S29" s="374">
        <v>1986199.002723</v>
      </c>
      <c r="T29" s="374">
        <f t="shared" si="3"/>
        <v>-1044761.043304</v>
      </c>
      <c r="U29" s="378">
        <v>13.44</v>
      </c>
      <c r="V29" s="378">
        <v>20.87</v>
      </c>
      <c r="W29" s="378">
        <v>54.58</v>
      </c>
      <c r="X29" s="319">
        <v>11512</v>
      </c>
      <c r="AB29" s="253">
        <f t="shared" si="4"/>
        <v>0.22318244509019056</v>
      </c>
      <c r="AC29" s="253">
        <f t="shared" si="5"/>
        <v>0.34656381168394923</v>
      </c>
      <c r="AD29" s="253">
        <f t="shared" si="6"/>
        <v>0.90634656644513401</v>
      </c>
      <c r="AI29" s="321">
        <v>2836508</v>
      </c>
      <c r="AL29" s="35"/>
    </row>
    <row r="30" spans="1:38" s="167" customFormat="1" ht="31.5" customHeight="1" x14ac:dyDescent="0.85">
      <c r="A30" s="167">
        <v>252</v>
      </c>
      <c r="B30" s="167">
        <v>11511</v>
      </c>
      <c r="C30" s="332">
        <v>252</v>
      </c>
      <c r="D30" s="382">
        <v>26</v>
      </c>
      <c r="E30" s="383" t="s">
        <v>626</v>
      </c>
      <c r="F30" s="384" t="s">
        <v>38</v>
      </c>
      <c r="G30" s="385" t="s">
        <v>300</v>
      </c>
      <c r="H30" s="386">
        <v>33</v>
      </c>
      <c r="I30" s="382">
        <v>569847.926706</v>
      </c>
      <c r="J30" s="387">
        <v>1973269.305065</v>
      </c>
      <c r="K30" s="388">
        <v>0.71536022579578118</v>
      </c>
      <c r="L30" s="386">
        <v>809448</v>
      </c>
      <c r="M30" s="386">
        <v>1500000</v>
      </c>
      <c r="N30" s="386">
        <v>2437796</v>
      </c>
      <c r="O30" s="386">
        <v>6746844.923707</v>
      </c>
      <c r="P30" s="386">
        <v>6682860.6247760002</v>
      </c>
      <c r="Q30" s="386">
        <f t="shared" si="2"/>
        <v>63984.298930999823</v>
      </c>
      <c r="R30" s="386">
        <v>1084545.655816</v>
      </c>
      <c r="S30" s="386">
        <v>921673.51668799995</v>
      </c>
      <c r="T30" s="386">
        <f t="shared" si="3"/>
        <v>162872.13912800001</v>
      </c>
      <c r="U30" s="389" t="e">
        <f>VLOOKUP(B30,#REF!,13,0)</f>
        <v>#REF!</v>
      </c>
      <c r="V30" s="389" t="e">
        <f>VLOOKUP(B30,#REF!,14,0)</f>
        <v>#REF!</v>
      </c>
      <c r="W30" s="389" t="e">
        <f>VLOOKUP(B30,#REF!,15,0)</f>
        <v>#REF!</v>
      </c>
      <c r="X30" s="319">
        <v>11511</v>
      </c>
      <c r="AB30" s="253" t="e">
        <f t="shared" si="4"/>
        <v>#REF!</v>
      </c>
      <c r="AC30" s="253" t="e">
        <f t="shared" si="5"/>
        <v>#REF!</v>
      </c>
      <c r="AD30" s="253" t="e">
        <f t="shared" si="6"/>
        <v>#REF!</v>
      </c>
      <c r="AI30" s="321">
        <v>886340</v>
      </c>
      <c r="AL30" s="35"/>
    </row>
    <row r="31" spans="1:38" s="333" customFormat="1" ht="36.75" x14ac:dyDescent="0.85">
      <c r="A31" s="333">
        <v>256</v>
      </c>
      <c r="B31" s="167">
        <v>11525</v>
      </c>
      <c r="C31" s="163">
        <v>256</v>
      </c>
      <c r="D31" s="165">
        <v>27</v>
      </c>
      <c r="E31" s="372" t="s">
        <v>627</v>
      </c>
      <c r="F31" s="373" t="s">
        <v>310</v>
      </c>
      <c r="G31" s="166" t="s">
        <v>305</v>
      </c>
      <c r="H31" s="374">
        <v>30</v>
      </c>
      <c r="I31" s="375">
        <v>159728.63200099999</v>
      </c>
      <c r="J31" s="376">
        <v>1913221.884901</v>
      </c>
      <c r="K31" s="377">
        <v>0.68110115934047699</v>
      </c>
      <c r="L31" s="374">
        <v>1008794</v>
      </c>
      <c r="M31" s="374">
        <v>1000000</v>
      </c>
      <c r="N31" s="374">
        <v>1896543</v>
      </c>
      <c r="O31" s="374">
        <v>3196859.83702</v>
      </c>
      <c r="P31" s="374">
        <v>3151242.8911080002</v>
      </c>
      <c r="Q31" s="374">
        <f t="shared" si="2"/>
        <v>45616.945911999792</v>
      </c>
      <c r="R31" s="374">
        <v>1232423.9814619999</v>
      </c>
      <c r="S31" s="374">
        <v>1066749.833962</v>
      </c>
      <c r="T31" s="374">
        <f t="shared" si="3"/>
        <v>165674.14749999996</v>
      </c>
      <c r="U31" s="378">
        <v>9.25</v>
      </c>
      <c r="V31" s="378">
        <v>14.2</v>
      </c>
      <c r="W31" s="378">
        <v>70.09</v>
      </c>
      <c r="X31" s="319">
        <v>11525</v>
      </c>
      <c r="AB31" s="253">
        <f t="shared" si="4"/>
        <v>0.16052612742964226</v>
      </c>
      <c r="AC31" s="253">
        <f t="shared" si="5"/>
        <v>0.24642929832442378</v>
      </c>
      <c r="AD31" s="253">
        <f t="shared" si="6"/>
        <v>1.2163541915182299</v>
      </c>
      <c r="AI31" s="321">
        <v>585171</v>
      </c>
      <c r="AL31" s="35"/>
    </row>
    <row r="32" spans="1:38" s="167" customFormat="1" ht="31.5" customHeight="1" x14ac:dyDescent="0.85">
      <c r="A32" s="333">
        <v>258</v>
      </c>
      <c r="B32" s="167">
        <v>11538</v>
      </c>
      <c r="C32" s="163">
        <v>258</v>
      </c>
      <c r="D32" s="382">
        <v>28</v>
      </c>
      <c r="E32" s="383" t="s">
        <v>628</v>
      </c>
      <c r="F32" s="384" t="s">
        <v>326</v>
      </c>
      <c r="G32" s="385" t="s">
        <v>311</v>
      </c>
      <c r="H32" s="386">
        <v>29</v>
      </c>
      <c r="I32" s="382">
        <v>423879.33136700001</v>
      </c>
      <c r="J32" s="387">
        <v>1050682.6117750001</v>
      </c>
      <c r="K32" s="388">
        <v>0.93004481302313247</v>
      </c>
      <c r="L32" s="386">
        <v>267928</v>
      </c>
      <c r="M32" s="386">
        <v>1000000</v>
      </c>
      <c r="N32" s="386">
        <v>3921511</v>
      </c>
      <c r="O32" s="386">
        <v>1370841.4039370001</v>
      </c>
      <c r="P32" s="386">
        <v>1398717.8703999999</v>
      </c>
      <c r="Q32" s="386">
        <f t="shared" si="2"/>
        <v>-27876.466462999815</v>
      </c>
      <c r="R32" s="386">
        <v>250914.92262600001</v>
      </c>
      <c r="S32" s="386">
        <v>247908.21867100001</v>
      </c>
      <c r="T32" s="386">
        <f t="shared" si="3"/>
        <v>3006.7039550000045</v>
      </c>
      <c r="U32" s="389" t="e">
        <f>VLOOKUP(B32,#REF!,13,0)</f>
        <v>#REF!</v>
      </c>
      <c r="V32" s="389" t="e">
        <f>VLOOKUP(B32,#REF!,14,0)</f>
        <v>#REF!</v>
      </c>
      <c r="W32" s="389" t="e">
        <f>VLOOKUP(B32,#REF!,15,0)</f>
        <v>#REF!</v>
      </c>
      <c r="X32" s="319">
        <v>11538</v>
      </c>
      <c r="Y32" s="333"/>
      <c r="Z32" s="333"/>
      <c r="AA32" s="333"/>
      <c r="AB32" s="253" t="e">
        <f t="shared" si="4"/>
        <v>#REF!</v>
      </c>
      <c r="AC32" s="253" t="e">
        <f t="shared" si="5"/>
        <v>#REF!</v>
      </c>
      <c r="AD32" s="253" t="e">
        <f t="shared" si="6"/>
        <v>#REF!</v>
      </c>
      <c r="AE32" s="333"/>
      <c r="AF32" s="333"/>
      <c r="AG32" s="333"/>
      <c r="AH32" s="333"/>
      <c r="AI32" s="321">
        <v>467806</v>
      </c>
      <c r="AJ32" s="333"/>
      <c r="AL32" s="35"/>
    </row>
    <row r="33" spans="1:38" s="333" customFormat="1" ht="36.75" x14ac:dyDescent="0.85">
      <c r="A33" s="167">
        <v>257</v>
      </c>
      <c r="B33" s="167">
        <v>11534</v>
      </c>
      <c r="C33" s="332">
        <v>257</v>
      </c>
      <c r="D33" s="165">
        <v>29</v>
      </c>
      <c r="E33" s="372" t="s">
        <v>629</v>
      </c>
      <c r="F33" s="373" t="s">
        <v>31</v>
      </c>
      <c r="G33" s="166" t="s">
        <v>311</v>
      </c>
      <c r="H33" s="374">
        <v>29</v>
      </c>
      <c r="I33" s="375">
        <v>254758.64025600001</v>
      </c>
      <c r="J33" s="376">
        <v>1265153.7298079999</v>
      </c>
      <c r="K33" s="377">
        <v>0.9333149604040285</v>
      </c>
      <c r="L33" s="374">
        <v>527152</v>
      </c>
      <c r="M33" s="374">
        <v>1000000</v>
      </c>
      <c r="N33" s="374">
        <v>2399979</v>
      </c>
      <c r="O33" s="374">
        <v>1441157.8937590001</v>
      </c>
      <c r="P33" s="374">
        <v>684258.60042999999</v>
      </c>
      <c r="Q33" s="374">
        <f t="shared" si="2"/>
        <v>756899.29332900012</v>
      </c>
      <c r="R33" s="374">
        <v>0</v>
      </c>
      <c r="S33" s="374">
        <v>0</v>
      </c>
      <c r="T33" s="374">
        <f t="shared" si="3"/>
        <v>0</v>
      </c>
      <c r="U33" s="378" t="e">
        <f>VLOOKUP(B33,#REF!,13,0)</f>
        <v>#REF!</v>
      </c>
      <c r="V33" s="378" t="e">
        <f>VLOOKUP(B33,#REF!,14,0)</f>
        <v>#REF!</v>
      </c>
      <c r="W33" s="378" t="e">
        <f>VLOOKUP(B33,#REF!,15,0)</f>
        <v>#REF!</v>
      </c>
      <c r="X33" s="319">
        <v>11534</v>
      </c>
      <c r="Y33" s="167"/>
      <c r="Z33" s="167"/>
      <c r="AA33" s="167"/>
      <c r="AB33" s="253" t="e">
        <f t="shared" si="4"/>
        <v>#REF!</v>
      </c>
      <c r="AC33" s="253" t="e">
        <f t="shared" si="5"/>
        <v>#REF!</v>
      </c>
      <c r="AD33" s="253" t="e">
        <f t="shared" si="6"/>
        <v>#REF!</v>
      </c>
      <c r="AE33" s="167"/>
      <c r="AF33" s="167"/>
      <c r="AG33" s="167"/>
      <c r="AH33" s="167"/>
      <c r="AI33" s="321">
        <v>1268413</v>
      </c>
      <c r="AJ33" s="167"/>
      <c r="AL33" s="35"/>
    </row>
    <row r="34" spans="1:38" s="167" customFormat="1" ht="31.5" customHeight="1" x14ac:dyDescent="0.85">
      <c r="A34" s="167">
        <v>260</v>
      </c>
      <c r="B34" s="167">
        <v>11553</v>
      </c>
      <c r="C34" s="332">
        <v>260</v>
      </c>
      <c r="D34" s="382">
        <v>30</v>
      </c>
      <c r="E34" s="383" t="s">
        <v>630</v>
      </c>
      <c r="F34" s="384" t="s">
        <v>319</v>
      </c>
      <c r="G34" s="385" t="s">
        <v>320</v>
      </c>
      <c r="H34" s="386">
        <v>26</v>
      </c>
      <c r="I34" s="382">
        <v>279043.90536199999</v>
      </c>
      <c r="J34" s="387">
        <v>1361953.132344</v>
      </c>
      <c r="K34" s="388">
        <v>0.69267820077975106</v>
      </c>
      <c r="L34" s="386">
        <v>919359</v>
      </c>
      <c r="M34" s="386">
        <v>1500000</v>
      </c>
      <c r="N34" s="386">
        <v>1481416</v>
      </c>
      <c r="O34" s="386">
        <v>1088948.7286350001</v>
      </c>
      <c r="P34" s="386">
        <v>646404.47420599998</v>
      </c>
      <c r="Q34" s="386">
        <f t="shared" si="2"/>
        <v>442544.25442900008</v>
      </c>
      <c r="R34" s="386">
        <v>81632.535140000007</v>
      </c>
      <c r="S34" s="386">
        <v>80250.609702999995</v>
      </c>
      <c r="T34" s="386">
        <f t="shared" si="3"/>
        <v>1381.9254370000126</v>
      </c>
      <c r="U34" s="389" t="e">
        <f>VLOOKUP(B34,#REF!,13,0)</f>
        <v>#REF!</v>
      </c>
      <c r="V34" s="389" t="e">
        <f>VLOOKUP(B34,#REF!,14,0)</f>
        <v>#REF!</v>
      </c>
      <c r="W34" s="389" t="e">
        <f>VLOOKUP(B34,#REF!,15,0)</f>
        <v>#REF!</v>
      </c>
      <c r="X34" s="319">
        <v>11553</v>
      </c>
      <c r="AB34" s="253" t="e">
        <f t="shared" si="4"/>
        <v>#REF!</v>
      </c>
      <c r="AC34" s="253" t="e">
        <f t="shared" si="5"/>
        <v>#REF!</v>
      </c>
      <c r="AD34" s="253" t="e">
        <f t="shared" si="6"/>
        <v>#REF!</v>
      </c>
      <c r="AI34" s="321">
        <v>707113</v>
      </c>
      <c r="AL34" s="35"/>
    </row>
    <row r="35" spans="1:38" s="333" customFormat="1" ht="36.75" x14ac:dyDescent="0.85">
      <c r="A35" s="333">
        <v>265</v>
      </c>
      <c r="B35" s="167">
        <v>11583</v>
      </c>
      <c r="C35" s="163">
        <v>265</v>
      </c>
      <c r="D35" s="165">
        <v>31</v>
      </c>
      <c r="E35" s="372" t="s">
        <v>631</v>
      </c>
      <c r="F35" s="373" t="s">
        <v>291</v>
      </c>
      <c r="G35" s="166" t="s">
        <v>327</v>
      </c>
      <c r="H35" s="374">
        <v>21</v>
      </c>
      <c r="I35" s="375">
        <v>61539.821744000001</v>
      </c>
      <c r="J35" s="376">
        <v>123094.648321</v>
      </c>
      <c r="K35" s="377">
        <v>0.61075642693538479</v>
      </c>
      <c r="L35" s="374">
        <v>5001611</v>
      </c>
      <c r="M35" s="374">
        <v>50000000</v>
      </c>
      <c r="N35" s="374">
        <v>24611</v>
      </c>
      <c r="O35" s="374">
        <v>124126.126598</v>
      </c>
      <c r="P35" s="374">
        <v>131443.154163</v>
      </c>
      <c r="Q35" s="374">
        <f t="shared" si="2"/>
        <v>-7317.0275649999967</v>
      </c>
      <c r="R35" s="374">
        <v>58433.54909</v>
      </c>
      <c r="S35" s="374">
        <v>19968.913766999998</v>
      </c>
      <c r="T35" s="374">
        <f t="shared" si="3"/>
        <v>38464.635323000002</v>
      </c>
      <c r="U35" s="378" t="e">
        <f>VLOOKUP(B35,#REF!,13,0)</f>
        <v>#REF!</v>
      </c>
      <c r="V35" s="378" t="e">
        <f>VLOOKUP(B35,#REF!,14,0)</f>
        <v>#REF!</v>
      </c>
      <c r="W35" s="378" t="e">
        <f>VLOOKUP(B35,#REF!,15,0)</f>
        <v>#REF!</v>
      </c>
      <c r="X35" s="319">
        <v>11583</v>
      </c>
      <c r="AB35" s="253" t="e">
        <f t="shared" si="4"/>
        <v>#REF!</v>
      </c>
      <c r="AC35" s="253" t="e">
        <f t="shared" si="5"/>
        <v>#REF!</v>
      </c>
      <c r="AD35" s="253" t="e">
        <f t="shared" si="6"/>
        <v>#REF!</v>
      </c>
      <c r="AI35" s="321">
        <v>43607</v>
      </c>
      <c r="AL35" s="35"/>
    </row>
    <row r="36" spans="1:38" s="167" customFormat="1" ht="31.5" customHeight="1" x14ac:dyDescent="0.85">
      <c r="A36" s="167">
        <v>266</v>
      </c>
      <c r="B36" s="167">
        <v>11595</v>
      </c>
      <c r="C36" s="332">
        <v>266</v>
      </c>
      <c r="D36" s="382">
        <v>32</v>
      </c>
      <c r="E36" s="383" t="s">
        <v>632</v>
      </c>
      <c r="F36" s="384" t="s">
        <v>71</v>
      </c>
      <c r="G36" s="385" t="s">
        <v>328</v>
      </c>
      <c r="H36" s="386">
        <v>20</v>
      </c>
      <c r="I36" s="382">
        <v>322726.68680999998</v>
      </c>
      <c r="J36" s="387">
        <v>371002.438662</v>
      </c>
      <c r="K36" s="388">
        <v>0.44</v>
      </c>
      <c r="L36" s="386">
        <v>142086</v>
      </c>
      <c r="M36" s="386">
        <v>500000</v>
      </c>
      <c r="N36" s="386">
        <v>2611111</v>
      </c>
      <c r="O36" s="386">
        <v>2004443.327731</v>
      </c>
      <c r="P36" s="386">
        <v>2293883.6795199998</v>
      </c>
      <c r="Q36" s="386">
        <f t="shared" si="2"/>
        <v>-289440.35178899975</v>
      </c>
      <c r="R36" s="386">
        <v>274407.94727200002</v>
      </c>
      <c r="S36" s="386">
        <v>268839.70118400001</v>
      </c>
      <c r="T36" s="386">
        <f t="shared" si="3"/>
        <v>5568.2460880000144</v>
      </c>
      <c r="U36" s="389">
        <v>0</v>
      </c>
      <c r="V36" s="389">
        <v>0</v>
      </c>
      <c r="W36" s="389">
        <v>0</v>
      </c>
      <c r="X36" s="319">
        <v>11595</v>
      </c>
      <c r="AB36" s="253">
        <f t="shared" si="4"/>
        <v>0</v>
      </c>
      <c r="AC36" s="253">
        <f t="shared" si="5"/>
        <v>0</v>
      </c>
      <c r="AD36" s="253">
        <f t="shared" si="6"/>
        <v>0</v>
      </c>
      <c r="AI36" s="321">
        <v>22557</v>
      </c>
      <c r="AL36" s="35"/>
    </row>
    <row r="37" spans="1:38" s="333" customFormat="1" ht="36.75" x14ac:dyDescent="0.85">
      <c r="A37" s="167">
        <v>274</v>
      </c>
      <c r="B37" s="167">
        <v>0</v>
      </c>
      <c r="C37" s="332">
        <v>274</v>
      </c>
      <c r="D37" s="165">
        <v>33</v>
      </c>
      <c r="E37" s="372" t="s">
        <v>633</v>
      </c>
      <c r="F37" s="373" t="s">
        <v>24</v>
      </c>
      <c r="G37" s="166" t="s">
        <v>388</v>
      </c>
      <c r="H37" s="374">
        <v>20</v>
      </c>
      <c r="I37" s="375" t="s">
        <v>24</v>
      </c>
      <c r="J37" s="376">
        <v>0</v>
      </c>
      <c r="K37" s="377">
        <v>0</v>
      </c>
      <c r="L37" s="374">
        <v>0</v>
      </c>
      <c r="M37" s="374">
        <v>0</v>
      </c>
      <c r="N37" s="374">
        <v>0</v>
      </c>
      <c r="O37" s="374">
        <v>0</v>
      </c>
      <c r="P37" s="374">
        <v>0</v>
      </c>
      <c r="Q37" s="374">
        <f t="shared" si="2"/>
        <v>0</v>
      </c>
      <c r="R37" s="374">
        <v>0</v>
      </c>
      <c r="S37" s="374">
        <v>0</v>
      </c>
      <c r="T37" s="374">
        <f t="shared" si="3"/>
        <v>0</v>
      </c>
      <c r="U37" s="378">
        <v>0</v>
      </c>
      <c r="V37" s="378">
        <v>0</v>
      </c>
      <c r="W37" s="378">
        <v>0</v>
      </c>
      <c r="X37" s="319">
        <v>11514</v>
      </c>
      <c r="Y37" s="167"/>
      <c r="Z37" s="167"/>
      <c r="AA37" s="167"/>
      <c r="AB37" s="253">
        <f t="shared" si="4"/>
        <v>0</v>
      </c>
      <c r="AC37" s="253">
        <f t="shared" si="5"/>
        <v>0</v>
      </c>
      <c r="AD37" s="253">
        <f t="shared" si="6"/>
        <v>0</v>
      </c>
      <c r="AE37" s="167"/>
      <c r="AF37" s="167"/>
      <c r="AG37" s="167"/>
      <c r="AH37" s="167"/>
      <c r="AI37" s="321"/>
      <c r="AJ37" s="167"/>
      <c r="AL37" s="35"/>
    </row>
    <row r="38" spans="1:38" s="167" customFormat="1" ht="31.5" customHeight="1" x14ac:dyDescent="0.85">
      <c r="A38" s="333">
        <v>267</v>
      </c>
      <c r="B38" s="167">
        <v>11607</v>
      </c>
      <c r="C38" s="163">
        <v>267</v>
      </c>
      <c r="D38" s="382">
        <v>34</v>
      </c>
      <c r="E38" s="383" t="s">
        <v>634</v>
      </c>
      <c r="F38" s="384" t="s">
        <v>333</v>
      </c>
      <c r="G38" s="385" t="s">
        <v>332</v>
      </c>
      <c r="H38" s="386">
        <v>17</v>
      </c>
      <c r="I38" s="382">
        <v>141234.31729000001</v>
      </c>
      <c r="J38" s="387">
        <v>721544.97583600006</v>
      </c>
      <c r="K38" s="388">
        <v>0.90818415011443865</v>
      </c>
      <c r="L38" s="386">
        <v>291658</v>
      </c>
      <c r="M38" s="386">
        <v>500000</v>
      </c>
      <c r="N38" s="386">
        <v>2473942</v>
      </c>
      <c r="O38" s="386">
        <v>901618.83923100005</v>
      </c>
      <c r="P38" s="386">
        <v>788089.74319499999</v>
      </c>
      <c r="Q38" s="386">
        <f t="shared" si="2"/>
        <v>113529.09603600006</v>
      </c>
      <c r="R38" s="386">
        <v>111462.393423</v>
      </c>
      <c r="S38" s="386">
        <v>85235.793137000001</v>
      </c>
      <c r="T38" s="386">
        <f t="shared" si="3"/>
        <v>26226.600286000001</v>
      </c>
      <c r="U38" s="389" t="e">
        <f>VLOOKUP(B38,#REF!,13,0)</f>
        <v>#REF!</v>
      </c>
      <c r="V38" s="389" t="e">
        <f>VLOOKUP(B38,#REF!,14,0)</f>
        <v>#REF!</v>
      </c>
      <c r="W38" s="389" t="e">
        <f>VLOOKUP(B38,#REF!,15,0)</f>
        <v>#REF!</v>
      </c>
      <c r="X38" s="319">
        <v>11607</v>
      </c>
      <c r="Y38" s="333"/>
      <c r="Z38" s="333"/>
      <c r="AA38" s="333"/>
      <c r="AB38" s="253" t="e">
        <f t="shared" si="4"/>
        <v>#REF!</v>
      </c>
      <c r="AC38" s="253" t="e">
        <f t="shared" si="5"/>
        <v>#REF!</v>
      </c>
      <c r="AD38" s="253" t="e">
        <f t="shared" si="6"/>
        <v>#REF!</v>
      </c>
      <c r="AE38" s="333"/>
      <c r="AF38" s="333"/>
      <c r="AG38" s="333"/>
      <c r="AH38" s="333"/>
      <c r="AI38" s="321">
        <v>289337</v>
      </c>
      <c r="AJ38" s="333"/>
      <c r="AL38" s="35"/>
    </row>
    <row r="39" spans="1:38" s="333" customFormat="1" ht="36.75" x14ac:dyDescent="0.85">
      <c r="A39" s="167">
        <v>269</v>
      </c>
      <c r="B39" s="167">
        <v>11615</v>
      </c>
      <c r="C39" s="332">
        <v>269</v>
      </c>
      <c r="D39" s="165">
        <v>35</v>
      </c>
      <c r="E39" s="372" t="s">
        <v>635</v>
      </c>
      <c r="F39" s="373" t="s">
        <v>215</v>
      </c>
      <c r="G39" s="166" t="s">
        <v>342</v>
      </c>
      <c r="H39" s="374">
        <v>16</v>
      </c>
      <c r="I39" s="375">
        <v>412684.02973000001</v>
      </c>
      <c r="J39" s="376">
        <v>915885.20765400003</v>
      </c>
      <c r="K39" s="377">
        <v>0.64545314083600702</v>
      </c>
      <c r="L39" s="374">
        <v>650684</v>
      </c>
      <c r="M39" s="374">
        <v>1280000</v>
      </c>
      <c r="N39" s="374">
        <v>1407572</v>
      </c>
      <c r="O39" s="374">
        <v>2879658.6682830001</v>
      </c>
      <c r="P39" s="374">
        <v>2696622.5376599999</v>
      </c>
      <c r="Q39" s="374">
        <f t="shared" si="2"/>
        <v>183036.13062300021</v>
      </c>
      <c r="R39" s="374">
        <v>495119.11907199997</v>
      </c>
      <c r="S39" s="374">
        <v>466080.20516700001</v>
      </c>
      <c r="T39" s="374">
        <f t="shared" si="3"/>
        <v>29038.913904999965</v>
      </c>
      <c r="U39" s="378" t="e">
        <f>VLOOKUP(B39,#REF!,13,0)</f>
        <v>#REF!</v>
      </c>
      <c r="V39" s="378" t="e">
        <f>VLOOKUP(B39,#REF!,14,0)</f>
        <v>#REF!</v>
      </c>
      <c r="W39" s="378" t="e">
        <f>VLOOKUP(B39,#REF!,15,0)</f>
        <v>#REF!</v>
      </c>
      <c r="X39" s="319">
        <v>11615</v>
      </c>
      <c r="Y39" s="167"/>
      <c r="Z39" s="167"/>
      <c r="AA39" s="167"/>
      <c r="AB39" s="253" t="e">
        <f t="shared" si="4"/>
        <v>#REF!</v>
      </c>
      <c r="AC39" s="253" t="e">
        <f t="shared" si="5"/>
        <v>#REF!</v>
      </c>
      <c r="AD39" s="253" t="e">
        <f t="shared" si="6"/>
        <v>#REF!</v>
      </c>
      <c r="AE39" s="167"/>
      <c r="AF39" s="167"/>
      <c r="AG39" s="167"/>
      <c r="AH39" s="167"/>
      <c r="AI39" s="321">
        <v>252315</v>
      </c>
      <c r="AJ39" s="167"/>
      <c r="AL39" s="35"/>
    </row>
    <row r="40" spans="1:38" s="167" customFormat="1" ht="31.5" customHeight="1" x14ac:dyDescent="0.85">
      <c r="A40" s="167">
        <v>268</v>
      </c>
      <c r="B40" s="167">
        <v>11618</v>
      </c>
      <c r="C40" s="332">
        <v>268</v>
      </c>
      <c r="D40" s="382">
        <v>36</v>
      </c>
      <c r="E40" s="383" t="s">
        <v>636</v>
      </c>
      <c r="F40" s="384" t="s">
        <v>41</v>
      </c>
      <c r="G40" s="385" t="s">
        <v>341</v>
      </c>
      <c r="H40" s="386">
        <v>15</v>
      </c>
      <c r="I40" s="382">
        <v>243283.573813</v>
      </c>
      <c r="J40" s="387">
        <v>583171</v>
      </c>
      <c r="K40" s="388">
        <v>0.37133887440206181</v>
      </c>
      <c r="L40" s="386">
        <v>358345</v>
      </c>
      <c r="M40" s="386">
        <v>810000</v>
      </c>
      <c r="N40" s="386">
        <v>1000000</v>
      </c>
      <c r="O40" s="386">
        <v>707641.37807199999</v>
      </c>
      <c r="P40" s="386">
        <v>579643.80638299999</v>
      </c>
      <c r="Q40" s="386">
        <f t="shared" si="2"/>
        <v>127997.571689</v>
      </c>
      <c r="R40" s="386">
        <v>147408.12127</v>
      </c>
      <c r="S40" s="386">
        <v>118627.530355</v>
      </c>
      <c r="T40" s="386">
        <f t="shared" si="3"/>
        <v>28780.590915000008</v>
      </c>
      <c r="U40" s="389" t="e">
        <f>VLOOKUP(B40,#REF!,13,0)</f>
        <v>#REF!</v>
      </c>
      <c r="V40" s="389" t="e">
        <f>VLOOKUP(B40,#REF!,14,0)</f>
        <v>#REF!</v>
      </c>
      <c r="W40" s="389" t="e">
        <f>VLOOKUP(B40,#REF!,15,0)</f>
        <v>#REF!</v>
      </c>
      <c r="X40" s="319">
        <v>11618</v>
      </c>
      <c r="AB40" s="253" t="e">
        <f t="shared" si="4"/>
        <v>#REF!</v>
      </c>
      <c r="AC40" s="253" t="e">
        <f t="shared" si="5"/>
        <v>#REF!</v>
      </c>
      <c r="AD40" s="253" t="e">
        <f t="shared" si="6"/>
        <v>#REF!</v>
      </c>
      <c r="AI40" s="321">
        <v>25711</v>
      </c>
      <c r="AL40" s="35"/>
    </row>
    <row r="41" spans="1:38" s="333" customFormat="1" ht="36.75" x14ac:dyDescent="0.85">
      <c r="A41" s="333">
        <v>270</v>
      </c>
      <c r="B41" s="167">
        <v>11617</v>
      </c>
      <c r="C41" s="163">
        <v>270</v>
      </c>
      <c r="D41" s="165">
        <v>37</v>
      </c>
      <c r="E41" s="372" t="s">
        <v>637</v>
      </c>
      <c r="F41" s="373" t="s">
        <v>291</v>
      </c>
      <c r="G41" s="166" t="s">
        <v>346</v>
      </c>
      <c r="H41" s="374">
        <v>15</v>
      </c>
      <c r="I41" s="375">
        <v>53994.031046999997</v>
      </c>
      <c r="J41" s="376">
        <v>413454.27110399998</v>
      </c>
      <c r="K41" s="377">
        <v>0.18641502502029467</v>
      </c>
      <c r="L41" s="374">
        <v>34181074</v>
      </c>
      <c r="M41" s="374">
        <v>50000000</v>
      </c>
      <c r="N41" s="374">
        <v>12096</v>
      </c>
      <c r="O41" s="374">
        <v>1165463.7296209999</v>
      </c>
      <c r="P41" s="374">
        <v>1170889.2899130001</v>
      </c>
      <c r="Q41" s="374">
        <f t="shared" si="2"/>
        <v>-5425.5602920001838</v>
      </c>
      <c r="R41" s="374">
        <v>860896.20686300006</v>
      </c>
      <c r="S41" s="374">
        <v>837386.52496800001</v>
      </c>
      <c r="T41" s="374">
        <f t="shared" si="3"/>
        <v>23509.681895000045</v>
      </c>
      <c r="U41" s="378" t="e">
        <f>VLOOKUP(B41,#REF!,13,0)</f>
        <v>#REF!</v>
      </c>
      <c r="V41" s="378" t="e">
        <f>VLOOKUP(B41,#REF!,14,0)</f>
        <v>#REF!</v>
      </c>
      <c r="W41" s="378" t="e">
        <f>VLOOKUP(B41,#REF!,15,0)</f>
        <v>#REF!</v>
      </c>
      <c r="X41" s="319">
        <v>11617</v>
      </c>
      <c r="AB41" s="253" t="e">
        <f t="shared" si="4"/>
        <v>#REF!</v>
      </c>
      <c r="AC41" s="253" t="e">
        <f t="shared" si="5"/>
        <v>#REF!</v>
      </c>
      <c r="AD41" s="253" t="e">
        <f t="shared" si="6"/>
        <v>#REF!</v>
      </c>
      <c r="AI41" s="321">
        <v>0</v>
      </c>
      <c r="AL41" s="35"/>
    </row>
    <row r="42" spans="1:38" s="167" customFormat="1" ht="31.5" customHeight="1" x14ac:dyDescent="0.85">
      <c r="A42" s="333">
        <v>273</v>
      </c>
      <c r="B42" s="167">
        <v>11633</v>
      </c>
      <c r="C42" s="163">
        <v>273</v>
      </c>
      <c r="D42" s="382">
        <v>38</v>
      </c>
      <c r="E42" s="383" t="s">
        <v>638</v>
      </c>
      <c r="F42" s="384" t="s">
        <v>235</v>
      </c>
      <c r="G42" s="385" t="s">
        <v>350</v>
      </c>
      <c r="H42" s="386">
        <v>13</v>
      </c>
      <c r="I42" s="382">
        <v>8750</v>
      </c>
      <c r="J42" s="387">
        <v>139251.168278</v>
      </c>
      <c r="K42" s="388">
        <v>0.54373320899662492</v>
      </c>
      <c r="L42" s="386">
        <v>48142</v>
      </c>
      <c r="M42" s="386">
        <v>250000</v>
      </c>
      <c r="N42" s="386">
        <v>2892509</v>
      </c>
      <c r="O42" s="386">
        <v>256651.248654</v>
      </c>
      <c r="P42" s="386">
        <v>256306.86898900001</v>
      </c>
      <c r="Q42" s="386">
        <f t="shared" si="2"/>
        <v>344.37966499998583</v>
      </c>
      <c r="R42" s="386">
        <v>65668.140192999999</v>
      </c>
      <c r="S42" s="386">
        <v>69667.674417999995</v>
      </c>
      <c r="T42" s="386">
        <f t="shared" si="3"/>
        <v>-3999.5342249999958</v>
      </c>
      <c r="U42" s="389" t="e">
        <f>VLOOKUP(B42,#REF!,13,0)</f>
        <v>#REF!</v>
      </c>
      <c r="V42" s="389" t="e">
        <f>VLOOKUP(B42,#REF!,14,0)</f>
        <v>#REF!</v>
      </c>
      <c r="W42" s="389" t="e">
        <f>VLOOKUP(B42,#REF!,15,0)</f>
        <v>#REF!</v>
      </c>
      <c r="X42" s="319">
        <v>11633</v>
      </c>
      <c r="Y42" s="333"/>
      <c r="Z42" s="333"/>
      <c r="AA42" s="333"/>
      <c r="AB42" s="253" t="e">
        <f t="shared" si="4"/>
        <v>#REF!</v>
      </c>
      <c r="AC42" s="253" t="e">
        <f t="shared" si="5"/>
        <v>#REF!</v>
      </c>
      <c r="AD42" s="253" t="e">
        <f t="shared" si="6"/>
        <v>#REF!</v>
      </c>
      <c r="AE42" s="333"/>
      <c r="AF42" s="333"/>
      <c r="AG42" s="333"/>
      <c r="AH42" s="333"/>
      <c r="AI42" s="321">
        <v>37734</v>
      </c>
      <c r="AJ42" s="333"/>
      <c r="AL42" s="35"/>
    </row>
    <row r="43" spans="1:38" s="333" customFormat="1" ht="36.75" x14ac:dyDescent="0.85">
      <c r="A43" s="167">
        <v>276</v>
      </c>
      <c r="B43" s="167">
        <v>11655</v>
      </c>
      <c r="C43" s="332">
        <v>276</v>
      </c>
      <c r="D43" s="165">
        <v>39</v>
      </c>
      <c r="E43" s="372" t="s">
        <v>639</v>
      </c>
      <c r="F43" s="373" t="s">
        <v>225</v>
      </c>
      <c r="G43" s="166" t="s">
        <v>396</v>
      </c>
      <c r="H43" s="374">
        <v>8</v>
      </c>
      <c r="I43" s="375">
        <v>0</v>
      </c>
      <c r="J43" s="376">
        <v>2634720.2915159999</v>
      </c>
      <c r="K43" s="377">
        <v>0.99883652531748368</v>
      </c>
      <c r="L43" s="374">
        <v>7402261</v>
      </c>
      <c r="M43" s="374">
        <v>500000</v>
      </c>
      <c r="N43" s="374">
        <v>355934</v>
      </c>
      <c r="O43" s="374">
        <v>3247658.4250850002</v>
      </c>
      <c r="P43" s="374">
        <v>562188.78360800003</v>
      </c>
      <c r="Q43" s="374">
        <f t="shared" si="2"/>
        <v>2685469.641477</v>
      </c>
      <c r="R43" s="374">
        <v>1848679.080542</v>
      </c>
      <c r="S43" s="374">
        <v>209637.74791999999</v>
      </c>
      <c r="T43" s="374">
        <f t="shared" si="3"/>
        <v>1639041.332622</v>
      </c>
      <c r="U43" s="378" t="e">
        <f>VLOOKUP(B43,#REF!,13,0)</f>
        <v>#REF!</v>
      </c>
      <c r="V43" s="378" t="e">
        <f>VLOOKUP(B43,#REF!,14,0)</f>
        <v>#REF!</v>
      </c>
      <c r="W43" s="378" t="e">
        <f>VLOOKUP(B43,#REF!,15,0)</f>
        <v>#REF!</v>
      </c>
      <c r="X43" s="319">
        <v>11655</v>
      </c>
      <c r="Y43" s="167"/>
      <c r="Z43" s="167"/>
      <c r="AA43" s="167"/>
      <c r="AB43" s="253" t="e">
        <f t="shared" si="4"/>
        <v>#REF!</v>
      </c>
      <c r="AC43" s="253" t="e">
        <f t="shared" si="5"/>
        <v>#REF!</v>
      </c>
      <c r="AD43" s="253" t="e">
        <f t="shared" si="6"/>
        <v>#REF!</v>
      </c>
      <c r="AE43" s="167"/>
      <c r="AF43" s="167"/>
      <c r="AG43" s="167"/>
      <c r="AH43" s="167"/>
      <c r="AI43" s="321">
        <v>23113</v>
      </c>
      <c r="AJ43" s="167"/>
      <c r="AL43" s="35"/>
    </row>
    <row r="44" spans="1:38" s="167" customFormat="1" ht="31.5" customHeight="1" x14ac:dyDescent="0.85">
      <c r="A44" s="167">
        <v>281</v>
      </c>
      <c r="B44" s="167">
        <v>11668</v>
      </c>
      <c r="C44" s="332">
        <v>281</v>
      </c>
      <c r="D44" s="382">
        <v>40</v>
      </c>
      <c r="E44" s="383" t="s">
        <v>640</v>
      </c>
      <c r="F44" s="384" t="s">
        <v>414</v>
      </c>
      <c r="G44" s="385" t="s">
        <v>412</v>
      </c>
      <c r="H44" s="386">
        <v>6</v>
      </c>
      <c r="I44" s="382">
        <v>0</v>
      </c>
      <c r="J44" s="387">
        <v>913777</v>
      </c>
      <c r="K44" s="388">
        <v>0.76507933090716251</v>
      </c>
      <c r="L44" s="386">
        <v>68392</v>
      </c>
      <c r="M44" s="386">
        <v>1240000</v>
      </c>
      <c r="N44" s="386">
        <v>1000000</v>
      </c>
      <c r="O44" s="386">
        <v>258854.412285</v>
      </c>
      <c r="P44" s="386">
        <v>69218.663027000002</v>
      </c>
      <c r="Q44" s="386">
        <f t="shared" si="2"/>
        <v>189635.749258</v>
      </c>
      <c r="R44" s="386">
        <v>82732.440096000006</v>
      </c>
      <c r="S44" s="386">
        <v>10194.47313</v>
      </c>
      <c r="T44" s="386">
        <f t="shared" si="3"/>
        <v>72537.966966000007</v>
      </c>
      <c r="U44" s="389" t="e">
        <f>VLOOKUP(B44,#REF!,13,0)</f>
        <v>#REF!</v>
      </c>
      <c r="V44" s="389" t="e">
        <f>VLOOKUP(B44,#REF!,14,0)</f>
        <v>#REF!</v>
      </c>
      <c r="W44" s="389" t="e">
        <f>VLOOKUP(B44,#REF!,15,0)</f>
        <v>#REF!</v>
      </c>
      <c r="X44" s="319">
        <v>11668</v>
      </c>
      <c r="AB44" s="253" t="e">
        <f t="shared" si="4"/>
        <v>#REF!</v>
      </c>
      <c r="AC44" s="253" t="e">
        <f t="shared" si="5"/>
        <v>#REF!</v>
      </c>
      <c r="AD44" s="253" t="e">
        <f t="shared" si="6"/>
        <v>#REF!</v>
      </c>
      <c r="AI44" s="321"/>
      <c r="AL44" s="35"/>
    </row>
    <row r="45" spans="1:38" s="333" customFormat="1" ht="36.75" x14ac:dyDescent="0.85">
      <c r="A45" s="333">
        <v>282</v>
      </c>
      <c r="B45" s="167">
        <v>11674</v>
      </c>
      <c r="C45" s="163">
        <v>282</v>
      </c>
      <c r="D45" s="165">
        <v>41</v>
      </c>
      <c r="E45" s="372" t="s">
        <v>641</v>
      </c>
      <c r="F45" s="373" t="s">
        <v>415</v>
      </c>
      <c r="G45" s="166" t="s">
        <v>413</v>
      </c>
      <c r="H45" s="374">
        <v>6</v>
      </c>
      <c r="I45" s="375">
        <v>0</v>
      </c>
      <c r="J45" s="376">
        <v>49432</v>
      </c>
      <c r="K45" s="377">
        <v>0.62893108795164709</v>
      </c>
      <c r="L45" s="374">
        <v>34925</v>
      </c>
      <c r="M45" s="374">
        <v>500000</v>
      </c>
      <c r="N45" s="374">
        <v>1000000</v>
      </c>
      <c r="O45" s="374">
        <v>122569.889746</v>
      </c>
      <c r="P45" s="374">
        <v>64009.094429999997</v>
      </c>
      <c r="Q45" s="374">
        <f t="shared" si="2"/>
        <v>58560.795316000003</v>
      </c>
      <c r="R45" s="374">
        <v>41887.438139999998</v>
      </c>
      <c r="S45" s="374">
        <v>27456.575700000001</v>
      </c>
      <c r="T45" s="374">
        <f t="shared" si="3"/>
        <v>14430.862439999997</v>
      </c>
      <c r="U45" s="378">
        <v>0</v>
      </c>
      <c r="V45" s="378">
        <v>0</v>
      </c>
      <c r="W45" s="378">
        <v>0</v>
      </c>
      <c r="X45" s="319">
        <v>11674</v>
      </c>
      <c r="AB45" s="253">
        <f t="shared" si="4"/>
        <v>0</v>
      </c>
      <c r="AC45" s="253">
        <f t="shared" si="5"/>
        <v>0</v>
      </c>
      <c r="AD45" s="253">
        <f t="shared" si="6"/>
        <v>0</v>
      </c>
      <c r="AI45" s="321"/>
      <c r="AL45" s="35"/>
    </row>
    <row r="46" spans="1:38" s="167" customFormat="1" ht="31.5" customHeight="1" x14ac:dyDescent="0.85">
      <c r="A46" s="333">
        <v>278</v>
      </c>
      <c r="B46" s="167">
        <v>11664</v>
      </c>
      <c r="C46" s="163">
        <v>278</v>
      </c>
      <c r="D46" s="382">
        <v>42</v>
      </c>
      <c r="E46" s="383" t="s">
        <v>642</v>
      </c>
      <c r="F46" s="384" t="s">
        <v>402</v>
      </c>
      <c r="G46" s="385" t="s">
        <v>403</v>
      </c>
      <c r="H46" s="386">
        <v>6</v>
      </c>
      <c r="I46" s="382">
        <v>0</v>
      </c>
      <c r="J46" s="387">
        <v>6159248.3571659997</v>
      </c>
      <c r="K46" s="388">
        <v>0.83531287835194634</v>
      </c>
      <c r="L46" s="386">
        <v>3716182</v>
      </c>
      <c r="M46" s="386">
        <v>7500000</v>
      </c>
      <c r="N46" s="386">
        <v>1657413</v>
      </c>
      <c r="O46" s="386">
        <v>4657717.5841140002</v>
      </c>
      <c r="P46" s="386">
        <v>1237449.5183339999</v>
      </c>
      <c r="Q46" s="386">
        <f t="shared" si="2"/>
        <v>3420268.0657800003</v>
      </c>
      <c r="R46" s="386">
        <v>801635.14188699995</v>
      </c>
      <c r="S46" s="386">
        <v>478279.65771699999</v>
      </c>
      <c r="T46" s="386">
        <f t="shared" si="3"/>
        <v>323355.48416999995</v>
      </c>
      <c r="U46" s="389" t="e">
        <f>VLOOKUP(B46,#REF!,13,0)</f>
        <v>#REF!</v>
      </c>
      <c r="V46" s="389" t="e">
        <f>VLOOKUP(B46,#REF!,14,0)</f>
        <v>#REF!</v>
      </c>
      <c r="W46" s="389" t="e">
        <f>VLOOKUP(B46,#REF!,15,0)</f>
        <v>#REF!</v>
      </c>
      <c r="X46" s="319">
        <v>11664</v>
      </c>
      <c r="Y46" s="333"/>
      <c r="Z46" s="333"/>
      <c r="AA46" s="333"/>
      <c r="AB46" s="253" t="e">
        <f t="shared" si="4"/>
        <v>#REF!</v>
      </c>
      <c r="AC46" s="253" t="e">
        <f t="shared" si="5"/>
        <v>#REF!</v>
      </c>
      <c r="AD46" s="253" t="e">
        <f t="shared" si="6"/>
        <v>#REF!</v>
      </c>
      <c r="AE46" s="333"/>
      <c r="AF46" s="333"/>
      <c r="AG46" s="333"/>
      <c r="AH46" s="333"/>
      <c r="AI46" s="321">
        <v>82891</v>
      </c>
      <c r="AJ46" s="333"/>
      <c r="AL46" s="35"/>
    </row>
    <row r="47" spans="1:38" s="333" customFormat="1" ht="36.75" x14ac:dyDescent="0.85">
      <c r="A47" s="333">
        <v>299</v>
      </c>
      <c r="B47" s="167">
        <v>11687</v>
      </c>
      <c r="C47" s="163">
        <v>299</v>
      </c>
      <c r="D47" s="165">
        <v>43</v>
      </c>
      <c r="E47" s="372" t="s">
        <v>643</v>
      </c>
      <c r="F47" s="373" t="s">
        <v>597</v>
      </c>
      <c r="G47" s="166" t="s">
        <v>586</v>
      </c>
      <c r="H47" s="374">
        <v>1</v>
      </c>
      <c r="I47" s="375">
        <v>0</v>
      </c>
      <c r="J47" s="376">
        <v>59501</v>
      </c>
      <c r="K47" s="377">
        <v>0</v>
      </c>
      <c r="L47" s="374">
        <v>59933</v>
      </c>
      <c r="M47" s="374">
        <v>500000</v>
      </c>
      <c r="N47" s="374">
        <v>992793</v>
      </c>
      <c r="O47" s="374">
        <v>171517.041707</v>
      </c>
      <c r="P47" s="374">
        <v>100973.836767</v>
      </c>
      <c r="Q47" s="374">
        <f t="shared" si="2"/>
        <v>70543.204939999996</v>
      </c>
      <c r="R47" s="374">
        <v>125298.497856</v>
      </c>
      <c r="S47" s="374">
        <v>81038.925296999994</v>
      </c>
      <c r="T47" s="374">
        <f t="shared" si="3"/>
        <v>44259.572559000007</v>
      </c>
      <c r="U47" s="378">
        <v>0</v>
      </c>
      <c r="V47" s="378">
        <v>0</v>
      </c>
      <c r="W47" s="378">
        <v>0</v>
      </c>
      <c r="X47" s="319"/>
      <c r="AB47" s="253">
        <f t="shared" si="4"/>
        <v>0</v>
      </c>
      <c r="AC47" s="253">
        <f t="shared" si="5"/>
        <v>0</v>
      </c>
      <c r="AD47" s="253">
        <f t="shared" si="6"/>
        <v>0</v>
      </c>
      <c r="AI47" s="321"/>
      <c r="AL47" s="35"/>
    </row>
    <row r="48" spans="1:38" s="167" customFormat="1" ht="31.5" customHeight="1" x14ac:dyDescent="0.85">
      <c r="A48" s="167">
        <v>298</v>
      </c>
      <c r="B48" s="167">
        <v>10986</v>
      </c>
      <c r="C48" s="332">
        <v>298</v>
      </c>
      <c r="D48" s="382">
        <v>44</v>
      </c>
      <c r="E48" s="383" t="s">
        <v>644</v>
      </c>
      <c r="F48" s="384" t="s">
        <v>596</v>
      </c>
      <c r="G48" s="385" t="s">
        <v>586</v>
      </c>
      <c r="H48" s="386">
        <v>1</v>
      </c>
      <c r="I48" s="382">
        <v>0</v>
      </c>
      <c r="J48" s="387">
        <v>78325</v>
      </c>
      <c r="K48" s="388">
        <v>0</v>
      </c>
      <c r="L48" s="386">
        <v>71756</v>
      </c>
      <c r="M48" s="386">
        <v>250000</v>
      </c>
      <c r="N48" s="386">
        <v>1091547</v>
      </c>
      <c r="O48" s="386">
        <v>0</v>
      </c>
      <c r="P48" s="386">
        <v>0</v>
      </c>
      <c r="Q48" s="386">
        <f t="shared" si="2"/>
        <v>0</v>
      </c>
      <c r="R48" s="386">
        <v>0</v>
      </c>
      <c r="S48" s="386">
        <v>0</v>
      </c>
      <c r="T48" s="386">
        <f t="shared" si="3"/>
        <v>0</v>
      </c>
      <c r="U48" s="389">
        <v>0</v>
      </c>
      <c r="V48" s="389">
        <v>0</v>
      </c>
      <c r="W48" s="389">
        <v>0</v>
      </c>
      <c r="X48" s="319"/>
      <c r="AB48" s="253">
        <f t="shared" si="4"/>
        <v>0</v>
      </c>
      <c r="AC48" s="253">
        <f t="shared" si="5"/>
        <v>0</v>
      </c>
      <c r="AD48" s="253">
        <f t="shared" si="6"/>
        <v>0</v>
      </c>
      <c r="AI48" s="321"/>
      <c r="AL48" s="35"/>
    </row>
    <row r="49" spans="1:38" s="333" customFormat="1" ht="36.75" x14ac:dyDescent="0.85">
      <c r="A49" s="333">
        <v>297</v>
      </c>
      <c r="B49" s="167">
        <v>11679</v>
      </c>
      <c r="C49" s="163">
        <v>297</v>
      </c>
      <c r="D49" s="165">
        <v>45</v>
      </c>
      <c r="E49" s="372" t="s">
        <v>645</v>
      </c>
      <c r="F49" s="373" t="s">
        <v>153</v>
      </c>
      <c r="G49" s="166" t="s">
        <v>585</v>
      </c>
      <c r="H49" s="374">
        <v>1</v>
      </c>
      <c r="I49" s="375">
        <v>0</v>
      </c>
      <c r="J49" s="376">
        <v>24989</v>
      </c>
      <c r="K49" s="377">
        <v>0</v>
      </c>
      <c r="L49" s="374">
        <v>25000</v>
      </c>
      <c r="M49" s="374">
        <v>250000</v>
      </c>
      <c r="N49" s="374">
        <v>999584</v>
      </c>
      <c r="O49" s="374">
        <v>0</v>
      </c>
      <c r="P49" s="374">
        <v>0</v>
      </c>
      <c r="Q49" s="374">
        <f t="shared" si="2"/>
        <v>0</v>
      </c>
      <c r="R49" s="374">
        <v>0</v>
      </c>
      <c r="S49" s="374">
        <v>0</v>
      </c>
      <c r="T49" s="374">
        <f t="shared" si="3"/>
        <v>0</v>
      </c>
      <c r="U49" s="378">
        <v>0</v>
      </c>
      <c r="V49" s="378">
        <v>0</v>
      </c>
      <c r="W49" s="378">
        <v>0</v>
      </c>
      <c r="X49" s="319"/>
      <c r="AB49" s="253">
        <f t="shared" si="4"/>
        <v>0</v>
      </c>
      <c r="AC49" s="253">
        <f t="shared" si="5"/>
        <v>0</v>
      </c>
      <c r="AD49" s="253">
        <f t="shared" si="6"/>
        <v>0</v>
      </c>
      <c r="AI49" s="321"/>
      <c r="AL49" s="35"/>
    </row>
    <row r="50" spans="1:38" ht="36" x14ac:dyDescent="0.75">
      <c r="C50" s="57"/>
      <c r="D50" s="164"/>
      <c r="E50" s="270"/>
      <c r="F50" s="124"/>
      <c r="G50" s="125"/>
      <c r="H50" s="125"/>
      <c r="I50" s="267">
        <f>SUM(I5:I49)</f>
        <v>46651991.049011022</v>
      </c>
      <c r="J50" s="267">
        <f>SUM(J5:J49)</f>
        <v>110245619.94178101</v>
      </c>
      <c r="K50" s="267" t="s">
        <v>24</v>
      </c>
      <c r="L50" s="126">
        <f>SUM(L5:L49)</f>
        <v>78586256</v>
      </c>
      <c r="M50" s="125" t="s">
        <v>24</v>
      </c>
      <c r="N50" s="93" t="s">
        <v>24</v>
      </c>
      <c r="O50" s="127">
        <f t="shared" ref="O50:T50" si="7">SUM(O5:O49)</f>
        <v>120719757.16874495</v>
      </c>
      <c r="P50" s="127">
        <f t="shared" si="7"/>
        <v>117677719.73839299</v>
      </c>
      <c r="Q50" s="127">
        <f t="shared" si="7"/>
        <v>3042037.4303520038</v>
      </c>
      <c r="R50" s="127">
        <f t="shared" si="7"/>
        <v>25515245.490225997</v>
      </c>
      <c r="S50" s="127">
        <f t="shared" si="7"/>
        <v>19104773.013948992</v>
      </c>
      <c r="T50" s="127">
        <f t="shared" si="7"/>
        <v>6410472.4762770003</v>
      </c>
      <c r="U50" s="380" t="e">
        <f>AB50</f>
        <v>#REF!</v>
      </c>
      <c r="V50" s="380" t="e">
        <f>AC50</f>
        <v>#REF!</v>
      </c>
      <c r="W50" s="380" t="e">
        <f>AD50</f>
        <v>#REF!</v>
      </c>
      <c r="X50" s="127">
        <f t="shared" ref="X50:AA50" si="8">SUM(X5:X46)</f>
        <v>480723</v>
      </c>
      <c r="Y50" s="127">
        <f t="shared" si="8"/>
        <v>0</v>
      </c>
      <c r="Z50" s="127">
        <f t="shared" si="8"/>
        <v>0</v>
      </c>
      <c r="AA50" s="127">
        <f t="shared" si="8"/>
        <v>0</v>
      </c>
      <c r="AB50" s="127" t="e">
        <f t="shared" ref="AB50:AK50" si="9">SUM(AB5:AB49)</f>
        <v>#REF!</v>
      </c>
      <c r="AC50" s="127" t="e">
        <f t="shared" si="9"/>
        <v>#REF!</v>
      </c>
      <c r="AD50" s="127" t="e">
        <f t="shared" si="9"/>
        <v>#REF!</v>
      </c>
      <c r="AE50" s="127">
        <f t="shared" si="9"/>
        <v>0</v>
      </c>
      <c r="AF50" s="127">
        <f t="shared" si="9"/>
        <v>0</v>
      </c>
      <c r="AG50" s="127">
        <f t="shared" si="9"/>
        <v>0</v>
      </c>
      <c r="AH50" s="127">
        <f t="shared" si="9"/>
        <v>0</v>
      </c>
      <c r="AI50" s="127">
        <f t="shared" si="9"/>
        <v>44288934</v>
      </c>
      <c r="AJ50" s="127">
        <f t="shared" si="9"/>
        <v>0</v>
      </c>
      <c r="AK50" s="127">
        <f t="shared" si="9"/>
        <v>0</v>
      </c>
      <c r="AL50" s="35"/>
    </row>
    <row r="51" spans="1:38" ht="33.75" customHeight="1" x14ac:dyDescent="0.75">
      <c r="D51" s="334"/>
      <c r="E51" s="254" t="s">
        <v>323</v>
      </c>
      <c r="F51" s="254"/>
      <c r="G51" s="255"/>
      <c r="H51" s="255"/>
      <c r="I51" s="256"/>
      <c r="J51" s="335"/>
      <c r="K51" s="452"/>
      <c r="L51" s="453"/>
      <c r="M51" s="453"/>
      <c r="N51" s="453"/>
      <c r="O51" s="453"/>
      <c r="P51" s="453"/>
      <c r="Q51" s="453"/>
      <c r="R51" s="453"/>
      <c r="S51" s="453"/>
      <c r="T51" s="453"/>
      <c r="U51" s="453"/>
      <c r="V51" s="453"/>
      <c r="W51" s="453"/>
      <c r="X51" s="319" t="e">
        <v>#N/A</v>
      </c>
    </row>
    <row r="52" spans="1:38" x14ac:dyDescent="0.75">
      <c r="E52" s="30" t="s">
        <v>595</v>
      </c>
      <c r="I52" s="65"/>
      <c r="K52" s="392">
        <f>SUMPRODUCT(K5:K49,J5:J49)</f>
        <v>78701694.209980592</v>
      </c>
      <c r="L52" s="393">
        <f>K52/J50</f>
        <v>0.71387592769256247</v>
      </c>
      <c r="X52" s="319" t="e">
        <v>#N/A</v>
      </c>
    </row>
    <row r="53" spans="1:38" x14ac:dyDescent="0.25">
      <c r="J53" s="338"/>
    </row>
    <row r="54" spans="1:38" x14ac:dyDescent="0.25">
      <c r="I54" s="264"/>
    </row>
  </sheetData>
  <sheetProtection algorithmName="SHA-512" hashValue="IWtdLMxkNrwHyKa10eRDPWbqdR6WjY4x5woxOJzXLGhef5grVafrul191UI0BACl3DgY0zLmkLVHpL+KPCovvQ==" saltValue="Ln/CS9TxUzKcIfRXKYNx4A==" spinCount="100000" sheet="1" objects="1" scenarios="1"/>
  <autoFilter ref="AI4:AI46"/>
  <sortState ref="A5:AJ49">
    <sortCondition descending="1" ref="H5:H49"/>
  </sortState>
  <mergeCells count="28">
    <mergeCell ref="K51:W51"/>
    <mergeCell ref="AB3:AB4"/>
    <mergeCell ref="AD3:AD4"/>
    <mergeCell ref="C3:C4"/>
    <mergeCell ref="G3:G4"/>
    <mergeCell ref="H3:H4"/>
    <mergeCell ref="V3:V4"/>
    <mergeCell ref="AC3:AC4"/>
    <mergeCell ref="X3:X4"/>
    <mergeCell ref="U1:W2"/>
    <mergeCell ref="U3:U4"/>
    <mergeCell ref="W3:W4"/>
    <mergeCell ref="Q3:Q4"/>
    <mergeCell ref="R3:R4"/>
    <mergeCell ref="S3:S4"/>
    <mergeCell ref="T3:T4"/>
    <mergeCell ref="C1:J1"/>
    <mergeCell ref="R1:S1"/>
    <mergeCell ref="O1:P1"/>
    <mergeCell ref="D3:D4"/>
    <mergeCell ref="M3:M4"/>
    <mergeCell ref="N3:N4"/>
    <mergeCell ref="O3:O4"/>
    <mergeCell ref="P3:P4"/>
    <mergeCell ref="E3:E4"/>
    <mergeCell ref="F3:F4"/>
    <mergeCell ref="K3:K4"/>
    <mergeCell ref="L3:L4"/>
  </mergeCells>
  <printOptions horizontalCentered="1" verticalCentered="1"/>
  <pageMargins left="0.25" right="0.25" top="0.75" bottom="0.75" header="0.3" footer="0.3"/>
  <pageSetup scale="24"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5"/>
  <sheetViews>
    <sheetView rightToLeft="1" view="pageBreakPreview" zoomScale="55" zoomScaleNormal="51" zoomScaleSheetLayoutView="55" workbookViewId="0">
      <pane ySplit="4" topLeftCell="A5" activePane="bottomLeft" state="frozen"/>
      <selection activeCell="B1" sqref="B1"/>
      <selection pane="bottomLeft" activeCell="C19" sqref="C19"/>
    </sheetView>
  </sheetViews>
  <sheetFormatPr defaultColWidth="9" defaultRowHeight="27.75" x14ac:dyDescent="0.25"/>
  <cols>
    <col min="1" max="1" width="10.5703125" style="307" customWidth="1"/>
    <col min="2" max="2" width="64.5703125" style="29" bestFit="1" customWidth="1"/>
    <col min="3" max="3" width="69.28515625" style="30" bestFit="1" customWidth="1"/>
    <col min="4" max="4" width="49.42578125" style="30" bestFit="1" customWidth="1"/>
    <col min="5" max="5" width="30.85546875" style="23" bestFit="1" customWidth="1"/>
    <col min="6" max="6" width="28.42578125" style="275" customWidth="1"/>
    <col min="7" max="7" width="58" style="29" bestFit="1" customWidth="1"/>
    <col min="8" max="8" width="59.140625" style="135" bestFit="1" customWidth="1"/>
    <col min="9" max="16384" width="9" style="298"/>
  </cols>
  <sheetData>
    <row r="1" spans="1:8" s="295" customFormat="1" ht="45" customHeight="1" x14ac:dyDescent="0.25">
      <c r="A1" s="455" t="s">
        <v>352</v>
      </c>
      <c r="B1" s="456"/>
      <c r="C1" s="456"/>
      <c r="D1" s="456"/>
      <c r="E1" s="456"/>
      <c r="F1" s="456"/>
      <c r="G1" s="456"/>
      <c r="H1" s="456"/>
    </row>
    <row r="2" spans="1:8" s="295" customFormat="1" ht="45" x14ac:dyDescent="0.25">
      <c r="A2" s="305"/>
      <c r="B2" s="148"/>
      <c r="C2" s="148"/>
      <c r="D2" s="148"/>
      <c r="E2" s="148"/>
      <c r="F2" s="273"/>
      <c r="G2" s="152"/>
      <c r="H2" s="152"/>
    </row>
    <row r="3" spans="1:8" s="295" customFormat="1" ht="42.75" x14ac:dyDescent="0.85">
      <c r="A3" s="457" t="s">
        <v>0</v>
      </c>
      <c r="B3" s="443" t="s">
        <v>1</v>
      </c>
      <c r="C3" s="443" t="s">
        <v>2</v>
      </c>
      <c r="D3" s="271" t="s">
        <v>3</v>
      </c>
      <c r="E3" s="454" t="s">
        <v>4</v>
      </c>
      <c r="F3" s="458" t="s">
        <v>5</v>
      </c>
      <c r="G3" s="276" t="s">
        <v>258</v>
      </c>
      <c r="H3" s="299" t="s">
        <v>258</v>
      </c>
    </row>
    <row r="4" spans="1:8" s="296" customFormat="1" ht="33.75" customHeight="1" x14ac:dyDescent="0.25">
      <c r="A4" s="457"/>
      <c r="B4" s="444"/>
      <c r="C4" s="444"/>
      <c r="D4" s="269"/>
      <c r="E4" s="454"/>
      <c r="F4" s="459"/>
      <c r="G4" s="302" t="s">
        <v>353</v>
      </c>
      <c r="H4" s="300" t="s">
        <v>598</v>
      </c>
    </row>
    <row r="5" spans="1:8" s="297" customFormat="1" ht="31.5" customHeight="1" x14ac:dyDescent="0.75">
      <c r="A5" s="223">
        <v>1</v>
      </c>
      <c r="B5" s="311" t="s">
        <v>354</v>
      </c>
      <c r="C5" s="312" t="s">
        <v>364</v>
      </c>
      <c r="D5" s="313" t="s">
        <v>359</v>
      </c>
      <c r="E5" s="314" t="s">
        <v>360</v>
      </c>
      <c r="F5" s="315"/>
      <c r="G5" s="165"/>
      <c r="H5" s="133"/>
    </row>
    <row r="6" spans="1:8" s="296" customFormat="1" ht="33.75" customHeight="1" x14ac:dyDescent="0.25">
      <c r="A6" s="306">
        <v>2</v>
      </c>
      <c r="B6" s="316" t="s">
        <v>355</v>
      </c>
      <c r="C6" s="316" t="s">
        <v>365</v>
      </c>
      <c r="D6" s="316" t="s">
        <v>359</v>
      </c>
      <c r="E6" s="317" t="s">
        <v>361</v>
      </c>
      <c r="F6" s="318"/>
      <c r="G6" s="303"/>
      <c r="H6" s="301"/>
    </row>
    <row r="7" spans="1:8" s="297" customFormat="1" ht="31.5" customHeight="1" x14ac:dyDescent="0.75">
      <c r="A7" s="223">
        <v>3</v>
      </c>
      <c r="B7" s="311" t="s">
        <v>356</v>
      </c>
      <c r="C7" s="312" t="s">
        <v>364</v>
      </c>
      <c r="D7" s="313" t="s">
        <v>359</v>
      </c>
      <c r="E7" s="314" t="s">
        <v>362</v>
      </c>
      <c r="F7" s="315"/>
      <c r="G7" s="165"/>
      <c r="H7" s="133"/>
    </row>
    <row r="8" spans="1:8" s="296" customFormat="1" ht="33.75" customHeight="1" x14ac:dyDescent="0.25">
      <c r="A8" s="306">
        <v>4</v>
      </c>
      <c r="B8" s="316" t="s">
        <v>357</v>
      </c>
      <c r="C8" s="316" t="s">
        <v>364</v>
      </c>
      <c r="D8" s="316" t="s">
        <v>359</v>
      </c>
      <c r="E8" s="317" t="s">
        <v>363</v>
      </c>
      <c r="F8" s="318"/>
      <c r="G8" s="272"/>
      <c r="H8" s="301"/>
    </row>
    <row r="9" spans="1:8" s="297" customFormat="1" ht="31.5" customHeight="1" x14ac:dyDescent="0.75">
      <c r="A9" s="223">
        <v>5</v>
      </c>
      <c r="B9" s="311" t="s">
        <v>358</v>
      </c>
      <c r="C9" s="312" t="s">
        <v>40</v>
      </c>
      <c r="D9" s="313" t="s">
        <v>371</v>
      </c>
      <c r="E9" s="314" t="s">
        <v>311</v>
      </c>
      <c r="F9" s="315"/>
      <c r="G9" s="165"/>
      <c r="H9" s="133"/>
    </row>
    <row r="10" spans="1:8" s="296" customFormat="1" ht="33.75" customHeight="1" x14ac:dyDescent="0.25">
      <c r="A10" s="306">
        <v>6</v>
      </c>
      <c r="B10" s="316" t="s">
        <v>366</v>
      </c>
      <c r="C10" s="316" t="s">
        <v>39</v>
      </c>
      <c r="D10" s="316" t="s">
        <v>372</v>
      </c>
      <c r="E10" s="317" t="s">
        <v>367</v>
      </c>
      <c r="F10" s="318"/>
      <c r="G10" s="272"/>
      <c r="H10" s="301"/>
    </row>
    <row r="11" spans="1:8" s="297" customFormat="1" ht="31.5" customHeight="1" x14ac:dyDescent="0.75">
      <c r="A11" s="223">
        <v>7</v>
      </c>
      <c r="B11" s="311" t="s">
        <v>368</v>
      </c>
      <c r="C11" s="312" t="s">
        <v>190</v>
      </c>
      <c r="D11" s="313" t="s">
        <v>372</v>
      </c>
      <c r="E11" s="314" t="s">
        <v>373</v>
      </c>
      <c r="F11" s="315"/>
      <c r="G11" s="165"/>
      <c r="H11" s="133"/>
    </row>
    <row r="12" spans="1:8" s="296" customFormat="1" ht="33.75" customHeight="1" x14ac:dyDescent="0.25">
      <c r="A12" s="306">
        <v>8</v>
      </c>
      <c r="B12" s="316" t="s">
        <v>369</v>
      </c>
      <c r="C12" s="316" t="s">
        <v>343</v>
      </c>
      <c r="D12" s="316" t="s">
        <v>372</v>
      </c>
      <c r="E12" s="317" t="s">
        <v>374</v>
      </c>
      <c r="F12" s="318"/>
      <c r="G12" s="272"/>
      <c r="H12" s="301"/>
    </row>
    <row r="13" spans="1:8" s="297" customFormat="1" ht="31.5" customHeight="1" x14ac:dyDescent="0.75">
      <c r="A13" s="223">
        <v>9</v>
      </c>
      <c r="B13" s="311" t="s">
        <v>370</v>
      </c>
      <c r="C13" s="312" t="s">
        <v>291</v>
      </c>
      <c r="D13" s="313" t="s">
        <v>372</v>
      </c>
      <c r="E13" s="314" t="s">
        <v>375</v>
      </c>
      <c r="F13" s="315"/>
      <c r="G13" s="165"/>
      <c r="H13" s="133"/>
    </row>
    <row r="14" spans="1:8" s="296" customFormat="1" ht="33.75" customHeight="1" x14ac:dyDescent="0.25">
      <c r="A14" s="306">
        <v>10</v>
      </c>
      <c r="B14" s="316" t="s">
        <v>376</v>
      </c>
      <c r="C14" s="316" t="s">
        <v>39</v>
      </c>
      <c r="D14" s="316" t="s">
        <v>381</v>
      </c>
      <c r="E14" s="317" t="s">
        <v>382</v>
      </c>
      <c r="F14" s="318"/>
      <c r="G14" s="272"/>
      <c r="H14" s="301"/>
    </row>
    <row r="15" spans="1:8" s="297" customFormat="1" ht="31.5" customHeight="1" x14ac:dyDescent="0.75">
      <c r="A15" s="223">
        <v>11</v>
      </c>
      <c r="B15" s="311" t="s">
        <v>377</v>
      </c>
      <c r="C15" s="312" t="s">
        <v>40</v>
      </c>
      <c r="D15" s="313" t="s">
        <v>381</v>
      </c>
      <c r="E15" s="314" t="s">
        <v>382</v>
      </c>
      <c r="F15" s="315"/>
      <c r="G15" s="165"/>
      <c r="H15" s="133"/>
    </row>
    <row r="16" spans="1:8" s="296" customFormat="1" ht="33.75" customHeight="1" x14ac:dyDescent="0.25">
      <c r="A16" s="306">
        <v>12</v>
      </c>
      <c r="B16" s="316" t="s">
        <v>378</v>
      </c>
      <c r="C16" s="316" t="s">
        <v>310</v>
      </c>
      <c r="D16" s="316" t="s">
        <v>381</v>
      </c>
      <c r="E16" s="317" t="s">
        <v>383</v>
      </c>
      <c r="F16" s="318"/>
      <c r="G16" s="272"/>
      <c r="H16" s="301"/>
    </row>
    <row r="17" spans="1:8" s="297" customFormat="1" ht="31.15" customHeight="1" x14ac:dyDescent="0.75">
      <c r="A17" s="223">
        <v>13</v>
      </c>
      <c r="B17" s="311" t="s">
        <v>379</v>
      </c>
      <c r="C17" s="312" t="s">
        <v>326</v>
      </c>
      <c r="D17" s="313" t="s">
        <v>381</v>
      </c>
      <c r="E17" s="314" t="s">
        <v>384</v>
      </c>
      <c r="F17" s="315"/>
      <c r="G17" s="165"/>
      <c r="H17" s="133"/>
    </row>
    <row r="18" spans="1:8" s="296" customFormat="1" ht="33.75" customHeight="1" x14ac:dyDescent="0.25">
      <c r="A18" s="306">
        <v>14</v>
      </c>
      <c r="B18" s="316" t="s">
        <v>380</v>
      </c>
      <c r="C18" s="316" t="s">
        <v>386</v>
      </c>
      <c r="D18" s="316" t="s">
        <v>381</v>
      </c>
      <c r="E18" s="317" t="s">
        <v>385</v>
      </c>
      <c r="F18" s="318"/>
      <c r="G18" s="272"/>
      <c r="H18" s="301"/>
    </row>
    <row r="19" spans="1:8" s="297" customFormat="1" ht="31.5" customHeight="1" x14ac:dyDescent="0.75">
      <c r="A19" s="223">
        <v>15</v>
      </c>
      <c r="B19" s="311" t="s">
        <v>390</v>
      </c>
      <c r="C19" s="312" t="s">
        <v>391</v>
      </c>
      <c r="D19" s="313" t="s">
        <v>381</v>
      </c>
      <c r="E19" s="314" t="s">
        <v>392</v>
      </c>
      <c r="F19" s="315"/>
      <c r="G19" s="165"/>
      <c r="H19" s="133"/>
    </row>
    <row r="20" spans="1:8" s="296" customFormat="1" ht="33.75" customHeight="1" x14ac:dyDescent="0.25">
      <c r="A20" s="306">
        <v>16</v>
      </c>
      <c r="B20" s="316" t="s">
        <v>588</v>
      </c>
      <c r="C20" s="316" t="s">
        <v>589</v>
      </c>
      <c r="D20" s="316" t="s">
        <v>591</v>
      </c>
      <c r="E20" s="317" t="s">
        <v>590</v>
      </c>
      <c r="F20" s="318"/>
      <c r="G20" s="272"/>
      <c r="H20" s="301"/>
    </row>
    <row r="21" spans="1:8" ht="45" customHeight="1" x14ac:dyDescent="0.75">
      <c r="A21" s="304"/>
      <c r="B21" s="270"/>
      <c r="C21" s="124"/>
      <c r="D21" s="124"/>
      <c r="E21" s="125"/>
      <c r="F21" s="274"/>
      <c r="G21" s="134">
        <f>SUM(G5:G18)</f>
        <v>0</v>
      </c>
      <c r="H21" s="134">
        <f>SUM(H5:H18)</f>
        <v>0</v>
      </c>
    </row>
    <row r="22" spans="1:8" x14ac:dyDescent="0.25">
      <c r="G22" s="65"/>
    </row>
    <row r="23" spans="1:8" ht="32.25" thickBot="1" x14ac:dyDescent="0.3">
      <c r="H23" s="262"/>
    </row>
    <row r="24" spans="1:8" ht="33" thickTop="1" thickBot="1" x14ac:dyDescent="0.3">
      <c r="G24" s="263"/>
      <c r="H24" s="262"/>
    </row>
    <row r="25" spans="1:8" ht="32.25" thickTop="1" x14ac:dyDescent="0.25">
      <c r="G25" s="264"/>
    </row>
  </sheetData>
  <sheetProtection algorithmName="SHA-512" hashValue="OdEJVSC9O63g3FP9FmoWz7EDQkL/OsL+IDDksoDL1vCNmdcnSSrEraFTVCjdS7/+pjTIWs2eA5PaJ82vuPSvEw==" saltValue="ihaXi+E7YJji0bhG/yKdBA==" spinCount="100000" sheet="1" objects="1" scenarios="1"/>
  <mergeCells count="6">
    <mergeCell ref="A1:H1"/>
    <mergeCell ref="A3:A4"/>
    <mergeCell ref="B3:B4"/>
    <mergeCell ref="C3:C4"/>
    <mergeCell ref="E3:E4"/>
    <mergeCell ref="F3:F4"/>
  </mergeCells>
  <printOptions horizontalCentered="1" verticalCentered="1"/>
  <pageMargins left="0" right="0" top="0" bottom="0" header="0" footer="0"/>
  <pageSetup scale="3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پیوست1</vt:lpstr>
      <vt:lpstr>پیوست2</vt:lpstr>
      <vt:lpstr>پیوست3</vt:lpstr>
      <vt:lpstr>پیوست 4</vt:lpstr>
      <vt:lpstr>پیوست 5</vt:lpstr>
      <vt:lpstr>سایر صندوقهای سرمایه گذاری</vt:lpstr>
      <vt:lpstr>'پیوست 4'!Print_Area</vt:lpstr>
      <vt:lpstr>'پیوست 5'!Print_Area</vt:lpstr>
      <vt:lpstr>پیوست1!Print_Area</vt:lpstr>
      <vt:lpstr>پیوست2!Print_Area</vt:lpstr>
      <vt:lpstr>پیوست3!Print_Area</vt:lpstr>
      <vt:lpstr>'سایر صندوقهای سرمایه گذاری'!Print_Area</vt:lpstr>
      <vt:lpstr>'پیوست 4'!Print_Titles</vt:lpstr>
      <vt:lpstr>'پیوست 5'!Print_Titles</vt:lpstr>
      <vt:lpstr>پیوست1!Print_Titles</vt:lpstr>
      <vt:lpstr>پیوست2!Print_Titles</vt:lpstr>
      <vt:lpstr>پیوست3!Print_Titles</vt:lpstr>
      <vt:lpstr>'سایر صندوقهای سرمایه گذاری'!Print_Titles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2020-04-25T08:34:31Z</dcterms:modified>
</cp:coreProperties>
</file>