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activeTab="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4'!$C$1:$T$176</definedName>
    <definedName name="_xlnm._FilterDatabase" localSheetId="4" hidden="1">'پیوست 5'!$AI$4:$AI$45</definedName>
    <definedName name="_xlnm._FilterDatabase" localSheetId="0" hidden="1">پیوست1!$C$3:$AH$177</definedName>
    <definedName name="_xlnm._FilterDatabase" localSheetId="1" hidden="1">پیوست2!$A$1:$V$178</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4'!$D$1:$M$176</definedName>
    <definedName name="_xlnm.Print_Area" localSheetId="4">'پیوست 5'!$C$1:$W$56</definedName>
    <definedName name="_xlnm.Print_Area" localSheetId="0">پیوست1!$D$1:$W$179</definedName>
    <definedName name="_xlnm.Print_Area" localSheetId="1">پیوست2!$C$1:$J$176</definedName>
    <definedName name="_xlnm.Print_Area" localSheetId="2">پیوست3!$B$1:$Q$177</definedName>
    <definedName name="_xlnm.Print_Area" localSheetId="5">'سایر صندوقهای سرمایه گذاری'!$A$1:$H$22</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M106" i="4" l="1"/>
  <c r="E107" i="4"/>
  <c r="L106" i="4" s="1"/>
  <c r="U108" i="8"/>
  <c r="S108" i="8"/>
  <c r="J108" i="8"/>
  <c r="N106" i="4" l="1"/>
  <c r="K106" i="4"/>
  <c r="O106" i="4"/>
  <c r="I54" i="13"/>
  <c r="W162" i="8"/>
  <c r="W107" i="8" l="1"/>
  <c r="AB107" i="8" s="1"/>
  <c r="I108" i="8"/>
  <c r="I176" i="8"/>
  <c r="S54" i="13" l="1"/>
  <c r="R54" i="13"/>
  <c r="P54" i="13"/>
  <c r="O54" i="13"/>
  <c r="T50" i="13" l="1"/>
  <c r="J54" i="13" l="1"/>
  <c r="L54" i="13"/>
  <c r="Q50" i="13"/>
  <c r="Q174" i="4"/>
  <c r="P174" i="4"/>
  <c r="W175" i="8"/>
  <c r="Q36" i="9"/>
  <c r="N36" i="9"/>
  <c r="Q32" i="4"/>
  <c r="Q17" i="4"/>
  <c r="Q81" i="4"/>
  <c r="P81" i="4"/>
  <c r="W85" i="8" l="1"/>
  <c r="I175" i="12" l="1"/>
  <c r="N85" i="9"/>
  <c r="Q85" i="9"/>
  <c r="I85" i="12"/>
  <c r="W94" i="8" l="1"/>
  <c r="W58" i="8"/>
  <c r="W17" i="8" l="1"/>
  <c r="W54" i="8"/>
  <c r="W69" i="8"/>
  <c r="I86" i="8" l="1"/>
  <c r="W18" i="13"/>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Q32" i="13"/>
  <c r="Q36" i="13"/>
  <c r="Q31" i="13"/>
  <c r="Q39" i="13"/>
  <c r="Q43" i="13"/>
  <c r="Q20" i="13"/>
  <c r="Q30" i="13"/>
  <c r="T31" i="13"/>
  <c r="Q49" i="13"/>
  <c r="T30" i="13"/>
  <c r="T32" i="13"/>
  <c r="T49" i="13"/>
  <c r="AK54" i="13" l="1"/>
  <c r="AJ54" i="13"/>
  <c r="AI54" i="13"/>
  <c r="AH54" i="13"/>
  <c r="AG54" i="13"/>
  <c r="AF54" i="13"/>
  <c r="AE54" i="13"/>
  <c r="P71" i="4"/>
  <c r="I107" i="12" l="1"/>
  <c r="X54" i="13"/>
  <c r="Y54" i="13"/>
  <c r="Z54" i="13"/>
  <c r="AA54" i="13"/>
  <c r="P75" i="4" l="1"/>
  <c r="U49" i="4" l="1"/>
  <c r="U67" i="4"/>
  <c r="U75" i="4"/>
  <c r="G81" i="9" l="1"/>
  <c r="K81" i="9"/>
  <c r="N81" i="9"/>
  <c r="Q81" i="9"/>
  <c r="F81" i="9"/>
  <c r="J81" i="9"/>
  <c r="V178" i="4" l="1"/>
  <c r="V177" i="4"/>
  <c r="P67" i="4"/>
  <c r="P49" i="4"/>
  <c r="P38" i="4" l="1"/>
  <c r="U80" i="4" l="1"/>
  <c r="Q85" i="4" l="1"/>
  <c r="Q107" i="4"/>
  <c r="U139" i="4" l="1"/>
  <c r="P139" i="4"/>
  <c r="U31" i="4" l="1"/>
  <c r="U19" i="4"/>
  <c r="U16" i="4"/>
  <c r="U38" i="4"/>
  <c r="U56" i="4"/>
  <c r="U25" i="4"/>
  <c r="U5" i="4"/>
  <c r="U15" i="4"/>
  <c r="U42" i="4"/>
  <c r="U41" i="4"/>
  <c r="U73" i="4"/>
  <c r="U62" i="4"/>
  <c r="U39" i="4"/>
  <c r="U23" i="4"/>
  <c r="U36" i="4"/>
  <c r="U27" i="4"/>
  <c r="U32" i="4"/>
  <c r="U10" i="4"/>
  <c r="U52" i="4"/>
  <c r="U11" i="4"/>
  <c r="U44" i="4"/>
  <c r="U14" i="4"/>
  <c r="U83" i="4"/>
  <c r="U77" i="4"/>
  <c r="U47" i="4"/>
  <c r="U72" i="4"/>
  <c r="U59" i="4"/>
  <c r="U74" i="4"/>
  <c r="U20" i="4"/>
  <c r="U70" i="4"/>
  <c r="U35" i="4"/>
  <c r="U37" i="4"/>
  <c r="U69" i="4"/>
  <c r="U45" i="4"/>
  <c r="U79" i="4"/>
  <c r="U57" i="4"/>
  <c r="U24" i="4"/>
  <c r="U120" i="4"/>
  <c r="U94" i="4"/>
  <c r="U93" i="4"/>
  <c r="U88" i="4"/>
  <c r="U100" i="4"/>
  <c r="U99" i="4"/>
  <c r="U96" i="4"/>
  <c r="U98" i="4"/>
  <c r="U101" i="4"/>
  <c r="U86" i="4"/>
  <c r="U118" i="4"/>
  <c r="U124" i="4"/>
  <c r="U140" i="4"/>
  <c r="U175" i="4"/>
  <c r="U177" i="4"/>
  <c r="U107" i="4"/>
  <c r="U176" i="4"/>
  <c r="U85" i="4"/>
  <c r="U178" i="4"/>
  <c r="U33" i="4"/>
  <c r="U84" i="4"/>
  <c r="U60" i="4"/>
  <c r="U22" i="4"/>
  <c r="U28" i="4"/>
  <c r="U4" i="4"/>
  <c r="U54" i="4"/>
  <c r="U55" i="4"/>
  <c r="U51" i="4"/>
  <c r="U50" i="4"/>
  <c r="U7" i="4"/>
  <c r="U18" i="4"/>
  <c r="U13" i="4"/>
  <c r="U61" i="4"/>
  <c r="U65" i="4"/>
  <c r="U63" i="4"/>
  <c r="U66" i="4"/>
  <c r="U6" i="4"/>
  <c r="U40" i="4"/>
  <c r="U8" i="4"/>
  <c r="U12" i="4"/>
  <c r="U43" i="4"/>
  <c r="U78" i="4"/>
  <c r="U29" i="4"/>
  <c r="U34" i="4"/>
  <c r="U58" i="4"/>
  <c r="U48" i="4"/>
  <c r="U46" i="4"/>
  <c r="U9" i="4"/>
  <c r="U53" i="4"/>
  <c r="U82" i="4"/>
  <c r="U30" i="4"/>
  <c r="U68" i="4"/>
  <c r="U21" i="4"/>
  <c r="U26" i="4"/>
  <c r="U76" i="4"/>
  <c r="U90" i="4"/>
  <c r="U92" i="4"/>
  <c r="U97" i="4"/>
  <c r="U87" i="4"/>
  <c r="U102" i="4"/>
  <c r="U91" i="4"/>
  <c r="U104" i="4"/>
  <c r="U95" i="4"/>
  <c r="U89" i="4"/>
  <c r="U103" i="4"/>
  <c r="U105" i="4"/>
  <c r="U121" i="4"/>
  <c r="U114" i="4"/>
  <c r="U168" i="4"/>
  <c r="U154" i="4"/>
  <c r="U156" i="4"/>
  <c r="U144" i="4"/>
  <c r="U163" i="4"/>
  <c r="U136" i="4"/>
  <c r="U169" i="4"/>
  <c r="U129" i="4"/>
  <c r="U133" i="4"/>
  <c r="U161" i="4"/>
  <c r="U160" i="4"/>
  <c r="U117" i="4"/>
  <c r="U155" i="4"/>
  <c r="U166" i="4"/>
  <c r="U167" i="4"/>
  <c r="U110" i="4"/>
  <c r="U122" i="4"/>
  <c r="U108" i="4"/>
  <c r="U130" i="4"/>
  <c r="U173" i="4"/>
  <c r="U170" i="4"/>
  <c r="U17" i="4"/>
  <c r="U146" i="4"/>
  <c r="U134" i="4"/>
  <c r="U132" i="4"/>
  <c r="U113" i="4"/>
  <c r="U148" i="4"/>
  <c r="U151" i="4"/>
  <c r="U172" i="4"/>
  <c r="U149" i="4"/>
  <c r="U119" i="4"/>
  <c r="U157" i="4"/>
  <c r="U143" i="4"/>
  <c r="U141" i="4"/>
  <c r="U127" i="4"/>
  <c r="U131" i="4"/>
  <c r="U165" i="4"/>
  <c r="U158" i="4"/>
  <c r="U112" i="4"/>
  <c r="U145" i="4"/>
  <c r="U123" i="4"/>
  <c r="U159" i="4"/>
  <c r="U162" i="4"/>
  <c r="U126" i="4"/>
  <c r="U116" i="4"/>
  <c r="U135" i="4"/>
  <c r="U153" i="4"/>
  <c r="U109" i="4"/>
  <c r="U128" i="4"/>
  <c r="U142" i="4"/>
  <c r="U138" i="4"/>
  <c r="U111" i="4"/>
  <c r="U164" i="4"/>
  <c r="U150" i="4"/>
  <c r="U152" i="4"/>
  <c r="U147" i="4"/>
  <c r="U115" i="4"/>
  <c r="U125" i="4"/>
  <c r="U171" i="4"/>
  <c r="U137" i="4"/>
  <c r="H22" i="14" l="1"/>
  <c r="G22" i="14"/>
  <c r="F32" i="9" l="1"/>
  <c r="F43" i="9"/>
  <c r="P72" i="4" l="1"/>
  <c r="R177" i="4" l="1"/>
  <c r="S177" i="4" s="1"/>
  <c r="T177" i="4" s="1"/>
  <c r="R178" i="4"/>
  <c r="S178" i="4" s="1"/>
  <c r="T178" i="4" s="1"/>
  <c r="P5" i="4" l="1"/>
  <c r="I177" i="8" l="1"/>
  <c r="P45" i="4" l="1"/>
  <c r="G32" i="9" l="1"/>
  <c r="P57" i="4"/>
  <c r="P95" i="4"/>
  <c r="P42" i="4"/>
  <c r="P80" i="4"/>
  <c r="P26" i="4"/>
  <c r="P8" i="4"/>
  <c r="P120" i="4"/>
  <c r="P12" i="4"/>
  <c r="P53" i="4"/>
  <c r="P98" i="4"/>
  <c r="P94" i="4"/>
  <c r="P100" i="4"/>
  <c r="P101" i="4"/>
  <c r="P7" i="4"/>
  <c r="P69" i="4"/>
  <c r="P52" i="4"/>
  <c r="P59" i="4"/>
  <c r="P30" i="4"/>
  <c r="P105" i="4"/>
  <c r="P137" i="4"/>
  <c r="P84" i="4"/>
  <c r="P83" i="4"/>
  <c r="P55" i="4"/>
  <c r="P27" i="4"/>
  <c r="P37" i="4"/>
  <c r="P29" i="4"/>
  <c r="P50" i="4"/>
  <c r="P82" i="4"/>
  <c r="P70" i="4"/>
  <c r="P79" i="4"/>
  <c r="P66" i="4"/>
  <c r="P41" i="4"/>
  <c r="P28" i="4"/>
  <c r="P15" i="4"/>
  <c r="P22" i="4"/>
  <c r="P19" i="4"/>
  <c r="P61" i="4"/>
  <c r="Q32" i="9"/>
  <c r="J43" i="9"/>
  <c r="N43" i="9"/>
  <c r="J32" i="9"/>
  <c r="N32" i="9"/>
  <c r="P16" i="4"/>
  <c r="P56" i="4"/>
  <c r="P43" i="4"/>
  <c r="P60" i="4"/>
  <c r="P51" i="4"/>
  <c r="P62" i="4"/>
  <c r="P39" i="4"/>
  <c r="P54" i="4"/>
  <c r="P58" i="4"/>
  <c r="P4" i="4"/>
  <c r="P9" i="4"/>
  <c r="P18" i="4"/>
  <c r="P23" i="4"/>
  <c r="P36" i="4"/>
  <c r="P35" i="4"/>
  <c r="P74" i="4"/>
  <c r="P68" i="4"/>
  <c r="P73" i="4"/>
  <c r="P10" i="4"/>
  <c r="P78" i="4"/>
  <c r="P21" i="4"/>
  <c r="P14" i="4"/>
  <c r="P63" i="4"/>
  <c r="P44" i="4"/>
  <c r="P32" i="4"/>
  <c r="P65" i="4"/>
  <c r="P25" i="4"/>
  <c r="P33" i="4"/>
  <c r="P48" i="4"/>
  <c r="P40" i="4"/>
  <c r="P46" i="4"/>
  <c r="P13" i="4"/>
  <c r="P31" i="4"/>
  <c r="P47" i="4"/>
  <c r="P11" i="4"/>
  <c r="P77" i="4"/>
  <c r="P24" i="4"/>
  <c r="P34" i="4"/>
  <c r="P20" i="4"/>
  <c r="P90" i="4"/>
  <c r="P97" i="4"/>
  <c r="P96" i="4"/>
  <c r="P92" i="4"/>
  <c r="P89" i="4"/>
  <c r="P93" i="4"/>
  <c r="P99" i="4"/>
  <c r="P104" i="4"/>
  <c r="P103" i="4"/>
  <c r="P87" i="4"/>
  <c r="P91" i="4"/>
  <c r="K32" i="9"/>
  <c r="P158" i="4"/>
  <c r="P161" i="4"/>
  <c r="P125" i="4"/>
  <c r="P114" i="4"/>
  <c r="P110" i="4"/>
  <c r="P143" i="4"/>
  <c r="P134" i="4"/>
  <c r="P126" i="4"/>
  <c r="P111" i="4"/>
  <c r="P133" i="4"/>
  <c r="P124" i="4"/>
  <c r="P144" i="4"/>
  <c r="P156" i="4"/>
  <c r="P165" i="4"/>
  <c r="P113" i="4"/>
  <c r="P118" i="4"/>
  <c r="P123" i="4"/>
  <c r="P159" i="4"/>
  <c r="P163" i="4"/>
  <c r="P131" i="4"/>
  <c r="P115" i="4"/>
  <c r="P135" i="4"/>
  <c r="P122" i="4"/>
  <c r="P109" i="4"/>
  <c r="P160" i="4"/>
  <c r="P121" i="4"/>
  <c r="P127" i="4"/>
  <c r="P147" i="4"/>
  <c r="P152" i="4"/>
  <c r="P162" i="4"/>
  <c r="P169" i="4"/>
  <c r="P153" i="4"/>
  <c r="P164" i="4"/>
  <c r="P117" i="4"/>
  <c r="P130" i="4"/>
  <c r="P64" i="4"/>
  <c r="P140" i="4"/>
  <c r="P136" i="4"/>
  <c r="P132" i="4"/>
  <c r="P148" i="4"/>
  <c r="P138" i="4"/>
  <c r="P17" i="4"/>
  <c r="P116" i="4"/>
  <c r="P146" i="4"/>
  <c r="P149" i="4"/>
  <c r="P151" i="4"/>
  <c r="P141" i="4"/>
  <c r="P170" i="4"/>
  <c r="P128" i="4"/>
  <c r="P155" i="4"/>
  <c r="P157" i="4"/>
  <c r="P112" i="4"/>
  <c r="P173" i="4"/>
  <c r="P150" i="4"/>
  <c r="P108" i="4"/>
  <c r="P171" i="4"/>
  <c r="P142" i="4"/>
  <c r="P154" i="4"/>
  <c r="P145" i="4"/>
  <c r="P167" i="4"/>
  <c r="P168" i="4"/>
  <c r="P86" i="4"/>
  <c r="P172" i="4"/>
  <c r="P119" i="4"/>
  <c r="G43" i="9"/>
  <c r="K43" i="9"/>
  <c r="Q43" i="9"/>
  <c r="P76" i="4"/>
  <c r="P166" i="4"/>
  <c r="P129" i="4"/>
  <c r="P102" i="4"/>
  <c r="P88" i="4"/>
  <c r="V74" i="4" l="1"/>
  <c r="V67" i="4"/>
  <c r="V30" i="4"/>
  <c r="V171" i="4"/>
  <c r="V82" i="4"/>
  <c r="V26" i="4"/>
  <c r="V72" i="4"/>
  <c r="V83" i="4"/>
  <c r="V78" i="4"/>
  <c r="V18" i="4"/>
  <c r="V56" i="4"/>
  <c r="V64" i="4"/>
  <c r="V55" i="4"/>
  <c r="V53" i="4"/>
  <c r="V43" i="4"/>
  <c r="V68" i="4"/>
  <c r="V20" i="4"/>
  <c r="V57" i="4"/>
  <c r="AB94" i="8" l="1"/>
  <c r="AB69" i="8"/>
  <c r="AB58" i="8"/>
  <c r="AB54" i="8"/>
  <c r="AD54" i="8" l="1"/>
  <c r="AD58" i="8"/>
  <c r="AD69" i="8"/>
  <c r="AD146" i="8"/>
  <c r="AD17" i="8"/>
  <c r="AD94" i="8"/>
  <c r="AB17" i="8"/>
  <c r="AC54" i="8"/>
  <c r="AC58" i="8"/>
  <c r="AD76" i="8"/>
  <c r="AA17" i="8"/>
  <c r="AE17" i="8"/>
  <c r="AA54" i="8"/>
  <c r="AE54" i="8"/>
  <c r="AA58" i="8"/>
  <c r="AE58" i="8"/>
  <c r="AA69" i="8"/>
  <c r="AE69" i="8"/>
  <c r="AA76" i="8"/>
  <c r="AE76" i="8"/>
  <c r="AA94" i="8"/>
  <c r="AE94" i="8"/>
  <c r="AA146" i="8"/>
  <c r="AE146" i="8"/>
  <c r="AC17" i="8"/>
  <c r="AC69" i="8"/>
  <c r="AC94" i="8"/>
  <c r="P6" i="4" l="1"/>
  <c r="Q70" i="4" l="1"/>
  <c r="Q39" i="4" l="1"/>
  <c r="Q15" i="4"/>
  <c r="I176" i="12" l="1"/>
  <c r="Q105" i="4" l="1"/>
  <c r="R105" i="4" s="1"/>
  <c r="S105" i="4" s="1"/>
  <c r="T105" i="4" s="1"/>
  <c r="Q38" i="4"/>
  <c r="Q110" i="4"/>
  <c r="Q13" i="4"/>
  <c r="Q5" i="4"/>
  <c r="Q54" i="4"/>
  <c r="R54" i="4" s="1"/>
  <c r="S54" i="4" s="1"/>
  <c r="T54" i="4" s="1"/>
  <c r="Q18" i="4"/>
  <c r="R18" i="4" s="1"/>
  <c r="S18" i="4" s="1"/>
  <c r="T18" i="4" s="1"/>
  <c r="Q61" i="4"/>
  <c r="R61" i="4" s="1"/>
  <c r="S61" i="4" s="1"/>
  <c r="T61" i="4" s="1"/>
  <c r="Q60" i="4" l="1"/>
  <c r="W146" i="8" l="1"/>
  <c r="AB146" i="8" s="1"/>
  <c r="AC146" i="8"/>
  <c r="K56" i="13" l="1"/>
  <c r="Q125" i="4" l="1"/>
  <c r="W156" i="8"/>
  <c r="AB156" i="8" s="1"/>
  <c r="Q92" i="4"/>
  <c r="Q77" i="4"/>
  <c r="Q95" i="4"/>
  <c r="Q4" i="4"/>
  <c r="Q133" i="4"/>
  <c r="Q57" i="4"/>
  <c r="Q20" i="4"/>
  <c r="Q56" i="4"/>
  <c r="Q48" i="4"/>
  <c r="Q76" i="4"/>
  <c r="Q139" i="4"/>
  <c r="Q114" i="4"/>
  <c r="Q21" i="4"/>
  <c r="R21" i="4" s="1"/>
  <c r="S21" i="4" s="1"/>
  <c r="T21" i="4" s="1"/>
  <c r="Q42" i="4"/>
  <c r="Q64" i="4"/>
  <c r="Q51" i="4"/>
  <c r="Q150" i="4"/>
  <c r="Q58" i="4"/>
  <c r="Q149" i="4"/>
  <c r="Q117" i="4"/>
  <c r="Q73" i="4"/>
  <c r="Q84" i="4"/>
  <c r="R84" i="4" s="1"/>
  <c r="S84" i="4" s="1"/>
  <c r="T84" i="4" s="1"/>
  <c r="Q8" i="4"/>
  <c r="Q11" i="4"/>
  <c r="Q41" i="4"/>
  <c r="Q93" i="4"/>
  <c r="Q134" i="4"/>
  <c r="Q103" i="4"/>
  <c r="Q89" i="4"/>
  <c r="Q53" i="4"/>
  <c r="Q23" i="4"/>
  <c r="Q136" i="4"/>
  <c r="Q142" i="4"/>
  <c r="Q118" i="4"/>
  <c r="Q99" i="4"/>
  <c r="Q45" i="4"/>
  <c r="Q154" i="4"/>
  <c r="Q169" i="4"/>
  <c r="Q155" i="4"/>
  <c r="Q127" i="4"/>
  <c r="Q29" i="4"/>
  <c r="Q111" i="4"/>
  <c r="R111" i="4" s="1"/>
  <c r="S111" i="4" s="1"/>
  <c r="T111" i="4" s="1"/>
  <c r="Q137" i="4"/>
  <c r="Q9" i="4"/>
  <c r="Q26" i="4"/>
  <c r="Q69" i="4"/>
  <c r="Q46" i="4"/>
  <c r="Q143" i="4"/>
  <c r="Q10" i="4"/>
  <c r="Q94" i="4"/>
  <c r="Q34" i="4"/>
  <c r="Q31" i="4"/>
  <c r="Q24" i="4"/>
  <c r="Q47" i="4"/>
  <c r="Q126" i="4"/>
  <c r="Q101" i="4"/>
  <c r="Q28" i="4"/>
  <c r="Q164" i="4"/>
  <c r="Q132" i="4"/>
  <c r="Q129" i="4"/>
  <c r="Q63" i="4"/>
  <c r="Q121" i="4"/>
  <c r="Q148" i="4"/>
  <c r="Q130" i="4"/>
  <c r="Q36" i="4"/>
  <c r="Q162" i="4"/>
  <c r="Q44" i="4"/>
  <c r="Q86" i="4"/>
  <c r="Q156" i="4"/>
  <c r="Q124" i="4"/>
  <c r="Q135" i="4"/>
  <c r="Q161" i="4"/>
  <c r="Q97" i="4"/>
  <c r="Q144" i="4"/>
  <c r="Q138" i="4"/>
  <c r="Q27" i="4"/>
  <c r="Q82" i="4"/>
  <c r="Q146" i="4"/>
  <c r="Q123" i="4"/>
  <c r="Q100" i="4"/>
  <c r="Q166" i="4"/>
  <c r="Q98" i="4"/>
  <c r="Q159" i="4"/>
  <c r="Q65" i="4"/>
  <c r="Q172" i="4"/>
  <c r="Q7" i="4"/>
  <c r="Q6" i="4"/>
  <c r="Q113" i="4"/>
  <c r="Q59" i="4"/>
  <c r="Q78" i="4"/>
  <c r="Q104" i="4"/>
  <c r="Q173" i="4"/>
  <c r="Q141" i="4"/>
  <c r="Q90" i="4"/>
  <c r="Q153" i="4"/>
  <c r="Q19" i="4"/>
  <c r="Q22" i="4"/>
  <c r="Q116" i="4"/>
  <c r="Q66" i="4"/>
  <c r="Q33" i="4"/>
  <c r="Q12" i="4"/>
  <c r="Q120" i="4"/>
  <c r="Q147" i="4"/>
  <c r="Q102" i="4"/>
  <c r="Q55" i="4"/>
  <c r="Q128" i="4"/>
  <c r="Q43" i="4"/>
  <c r="Q52" i="4"/>
  <c r="Q109" i="4"/>
  <c r="Q112" i="4"/>
  <c r="Q168" i="4"/>
  <c r="AA83" i="8"/>
  <c r="W167" i="8" l="1"/>
  <c r="AB167" i="8" s="1"/>
  <c r="W42" i="8"/>
  <c r="AB42" i="8" s="1"/>
  <c r="Q25" i="13"/>
  <c r="W173" i="8"/>
  <c r="AB173" i="8" s="1"/>
  <c r="T8" i="13"/>
  <c r="Q19" i="13"/>
  <c r="T27" i="13"/>
  <c r="Q22" i="13"/>
  <c r="T9" i="13"/>
  <c r="T19" i="13"/>
  <c r="Q7" i="9"/>
  <c r="K26" i="9"/>
  <c r="J54" i="9"/>
  <c r="T16" i="13"/>
  <c r="J172" i="9"/>
  <c r="K165" i="9"/>
  <c r="K36" i="9"/>
  <c r="K160" i="9"/>
  <c r="Q145" i="4"/>
  <c r="R145" i="4" s="1"/>
  <c r="S145" i="4" s="1"/>
  <c r="T145" i="4" s="1"/>
  <c r="Q40" i="4"/>
  <c r="R40" i="4" s="1"/>
  <c r="S40" i="4" s="1"/>
  <c r="T40" i="4" s="1"/>
  <c r="Q25" i="4"/>
  <c r="R25" i="4" s="1"/>
  <c r="S25" i="4" s="1"/>
  <c r="T25" i="4" s="1"/>
  <c r="Q122" i="4"/>
  <c r="R122" i="4" s="1"/>
  <c r="S122" i="4" s="1"/>
  <c r="T122" i="4" s="1"/>
  <c r="Q165" i="4"/>
  <c r="R165" i="4" s="1"/>
  <c r="S165" i="4" s="1"/>
  <c r="T165" i="4" s="1"/>
  <c r="Q37" i="4"/>
  <c r="R37" i="4" s="1"/>
  <c r="S37" i="4" s="1"/>
  <c r="T37" i="4" s="1"/>
  <c r="Q160" i="4"/>
  <c r="R160" i="4" s="1"/>
  <c r="S160" i="4" s="1"/>
  <c r="T160" i="4" s="1"/>
  <c r="Q88" i="4"/>
  <c r="R88" i="4" s="1"/>
  <c r="S88" i="4" s="1"/>
  <c r="T88" i="4" s="1"/>
  <c r="Q35" i="4"/>
  <c r="R35" i="4" s="1"/>
  <c r="S35" i="4" s="1"/>
  <c r="T35" i="4" s="1"/>
  <c r="Q87" i="4"/>
  <c r="R87" i="4" s="1"/>
  <c r="S87" i="4" s="1"/>
  <c r="T87" i="4" s="1"/>
  <c r="Q30" i="4"/>
  <c r="R30" i="4" s="1"/>
  <c r="S30" i="4" s="1"/>
  <c r="T30" i="4" s="1"/>
  <c r="Q158" i="4"/>
  <c r="R158" i="4" s="1"/>
  <c r="S158" i="4" s="1"/>
  <c r="T158" i="4" s="1"/>
  <c r="Q96" i="4"/>
  <c r="R96" i="4" s="1"/>
  <c r="S96" i="4" s="1"/>
  <c r="T96" i="4" s="1"/>
  <c r="Q83" i="4"/>
  <c r="R83" i="4" s="1"/>
  <c r="S83" i="4" s="1"/>
  <c r="T83" i="4" s="1"/>
  <c r="Q171" i="4"/>
  <c r="Q79" i="4"/>
  <c r="Q115" i="4"/>
  <c r="Q62" i="4"/>
  <c r="Q111" i="9"/>
  <c r="F52" i="9"/>
  <c r="F147" i="9"/>
  <c r="F143" i="9"/>
  <c r="F134" i="9"/>
  <c r="F5" i="9"/>
  <c r="F119" i="9"/>
  <c r="Q29" i="13"/>
  <c r="F41" i="9"/>
  <c r="R89" i="4"/>
  <c r="S89" i="4" s="1"/>
  <c r="T89" i="4" s="1"/>
  <c r="R41" i="4"/>
  <c r="S41" i="4" s="1"/>
  <c r="T41" i="4" s="1"/>
  <c r="R70" i="4"/>
  <c r="S70" i="4" s="1"/>
  <c r="T70" i="4" s="1"/>
  <c r="Q112" i="9"/>
  <c r="Q133" i="9"/>
  <c r="Q62" i="9"/>
  <c r="Q109" i="9"/>
  <c r="G49" i="9"/>
  <c r="F102" i="9"/>
  <c r="F68" i="9"/>
  <c r="R44" i="4"/>
  <c r="S44" i="4" s="1"/>
  <c r="T44" i="4" s="1"/>
  <c r="R63" i="4"/>
  <c r="S63" i="4" s="1"/>
  <c r="T63" i="4" s="1"/>
  <c r="R24" i="4"/>
  <c r="S24" i="4" s="1"/>
  <c r="T24" i="4" s="1"/>
  <c r="N172" i="9"/>
  <c r="N76" i="9"/>
  <c r="N139" i="9"/>
  <c r="N70" i="9"/>
  <c r="N116" i="9"/>
  <c r="N159" i="9"/>
  <c r="N29" i="9"/>
  <c r="N128" i="9"/>
  <c r="N72" i="9"/>
  <c r="J128" i="9"/>
  <c r="J100" i="9"/>
  <c r="K89" i="9"/>
  <c r="J121" i="9"/>
  <c r="S176" i="8"/>
  <c r="Q73" i="9"/>
  <c r="Q93" i="9"/>
  <c r="Q71" i="9"/>
  <c r="Q40" i="9"/>
  <c r="T22" i="13"/>
  <c r="U176" i="8"/>
  <c r="Q47" i="13"/>
  <c r="T48" i="13"/>
  <c r="M176" i="8"/>
  <c r="Q101" i="9"/>
  <c r="Q174" i="9"/>
  <c r="Q51" i="9"/>
  <c r="Q102" i="9"/>
  <c r="Q29" i="9"/>
  <c r="Q21" i="9"/>
  <c r="Q68" i="9"/>
  <c r="Q50" i="9"/>
  <c r="Q69" i="9"/>
  <c r="Q77" i="9"/>
  <c r="Q82" i="9"/>
  <c r="N129" i="9"/>
  <c r="N52" i="9"/>
  <c r="N55" i="9"/>
  <c r="N15" i="9"/>
  <c r="N131" i="9"/>
  <c r="N94" i="9"/>
  <c r="Q126" i="9"/>
  <c r="Q9" i="13"/>
  <c r="T26" i="13"/>
  <c r="Q49" i="9"/>
  <c r="W84" i="8"/>
  <c r="Q8" i="13"/>
  <c r="T44" i="13"/>
  <c r="Q16" i="13"/>
  <c r="T38" i="13"/>
  <c r="T40" i="13"/>
  <c r="T41" i="13"/>
  <c r="T42" i="13"/>
  <c r="Q28" i="13"/>
  <c r="Q30" i="9"/>
  <c r="Q147" i="9"/>
  <c r="Q10" i="9"/>
  <c r="Q19" i="9"/>
  <c r="Q115" i="9"/>
  <c r="Q8" i="9"/>
  <c r="T6" i="13"/>
  <c r="Q42" i="13"/>
  <c r="Q46" i="13"/>
  <c r="Q23" i="9"/>
  <c r="Q44" i="9"/>
  <c r="Q61" i="9"/>
  <c r="Q151" i="9"/>
  <c r="Q130" i="9"/>
  <c r="Q26" i="9"/>
  <c r="Q64" i="9"/>
  <c r="Q84" i="9"/>
  <c r="Q6" i="9"/>
  <c r="Q129" i="9"/>
  <c r="Q52" i="9"/>
  <c r="Q55" i="9"/>
  <c r="Q88" i="9"/>
  <c r="Q15" i="9"/>
  <c r="Q131" i="9"/>
  <c r="Q94" i="9"/>
  <c r="T23" i="13"/>
  <c r="T28" i="13"/>
  <c r="Q87" i="9"/>
  <c r="Q134" i="9"/>
  <c r="Q124" i="9"/>
  <c r="Q38" i="13"/>
  <c r="Q173" i="9"/>
  <c r="Q138" i="9"/>
  <c r="Q42" i="9"/>
  <c r="Q119" i="9"/>
  <c r="Q97" i="9"/>
  <c r="G6" i="9"/>
  <c r="F6" i="9"/>
  <c r="G67" i="9"/>
  <c r="F67" i="9"/>
  <c r="F55" i="9"/>
  <c r="G55" i="9"/>
  <c r="F15" i="9"/>
  <c r="G15" i="9"/>
  <c r="J64" i="9"/>
  <c r="K64" i="9"/>
  <c r="J84" i="9"/>
  <c r="K84" i="9"/>
  <c r="K137" i="9"/>
  <c r="J137" i="9"/>
  <c r="K129" i="9"/>
  <c r="J129" i="9"/>
  <c r="K55" i="9"/>
  <c r="J55" i="9"/>
  <c r="K15" i="9"/>
  <c r="J15" i="9"/>
  <c r="G30" i="9"/>
  <c r="F30" i="9"/>
  <c r="G101" i="9"/>
  <c r="F101" i="9"/>
  <c r="G118" i="9"/>
  <c r="F118" i="9"/>
  <c r="G28" i="9"/>
  <c r="F28" i="9"/>
  <c r="G138" i="9"/>
  <c r="F138" i="9"/>
  <c r="G95" i="9"/>
  <c r="F95" i="9"/>
  <c r="G38" i="9"/>
  <c r="F38" i="9"/>
  <c r="G146" i="9"/>
  <c r="F146" i="9"/>
  <c r="G5" i="9"/>
  <c r="G47" i="9"/>
  <c r="F47" i="9"/>
  <c r="G114" i="9"/>
  <c r="F114" i="9"/>
  <c r="Q12" i="13"/>
  <c r="F90" i="9"/>
  <c r="G90" i="9"/>
  <c r="F77" i="9"/>
  <c r="G77" i="9"/>
  <c r="Q27" i="13"/>
  <c r="G149" i="9"/>
  <c r="F149" i="9"/>
  <c r="G18" i="9"/>
  <c r="F18" i="9"/>
  <c r="K168" i="9"/>
  <c r="J168" i="9"/>
  <c r="J116" i="9"/>
  <c r="K116" i="9"/>
  <c r="K105" i="9"/>
  <c r="J105" i="9"/>
  <c r="J19" i="9"/>
  <c r="K19" i="9"/>
  <c r="K157" i="9"/>
  <c r="J157" i="9"/>
  <c r="J143" i="9"/>
  <c r="K143" i="9"/>
  <c r="K173" i="9"/>
  <c r="J173" i="9"/>
  <c r="J134" i="9"/>
  <c r="K134" i="9"/>
  <c r="K51" i="9"/>
  <c r="J51" i="9"/>
  <c r="J29" i="9"/>
  <c r="K29" i="9"/>
  <c r="J5" i="9"/>
  <c r="K5" i="9"/>
  <c r="K150" i="9"/>
  <c r="J150" i="9"/>
  <c r="J91" i="9"/>
  <c r="K91" i="9"/>
  <c r="K119" i="9"/>
  <c r="J119" i="9"/>
  <c r="K97" i="9"/>
  <c r="J97" i="9"/>
  <c r="T12" i="13"/>
  <c r="J21" i="9"/>
  <c r="K21" i="9"/>
  <c r="J85" i="9"/>
  <c r="K85" i="9"/>
  <c r="T24" i="13"/>
  <c r="J133" i="9"/>
  <c r="K133" i="9"/>
  <c r="J40" i="9"/>
  <c r="K40" i="9"/>
  <c r="J112" i="9"/>
  <c r="K174" i="9"/>
  <c r="K124" i="9"/>
  <c r="I108" i="9"/>
  <c r="K82" i="9"/>
  <c r="R99" i="4"/>
  <c r="S99" i="4" s="1"/>
  <c r="T99" i="4" s="1"/>
  <c r="K132" i="9"/>
  <c r="J16" i="9"/>
  <c r="K16" i="9"/>
  <c r="T5" i="13"/>
  <c r="K58" i="9"/>
  <c r="J58" i="9"/>
  <c r="K96" i="9"/>
  <c r="J96" i="9"/>
  <c r="K154" i="9"/>
  <c r="J154" i="9"/>
  <c r="G11" i="9"/>
  <c r="F11" i="9"/>
  <c r="K123" i="9"/>
  <c r="K99" i="9"/>
  <c r="J99" i="9"/>
  <c r="J117" i="9"/>
  <c r="K117" i="9"/>
  <c r="J60" i="9"/>
  <c r="K60" i="9"/>
  <c r="G100" i="9"/>
  <c r="F100" i="9"/>
  <c r="F162" i="9"/>
  <c r="G162" i="9"/>
  <c r="J142" i="9"/>
  <c r="K142" i="9"/>
  <c r="K66" i="9"/>
  <c r="J66" i="9"/>
  <c r="Q40" i="13"/>
  <c r="Q41" i="13"/>
  <c r="AA97" i="8"/>
  <c r="AE97" i="8"/>
  <c r="R112" i="4"/>
  <c r="S112" i="4" s="1"/>
  <c r="T112" i="4" s="1"/>
  <c r="AD149" i="8"/>
  <c r="AA47" i="8"/>
  <c r="AE47" i="8"/>
  <c r="R43" i="4"/>
  <c r="S43" i="4" s="1"/>
  <c r="T43" i="4" s="1"/>
  <c r="AD65" i="8"/>
  <c r="AA79" i="8"/>
  <c r="AE79" i="8"/>
  <c r="AE96" i="8"/>
  <c r="AA96" i="8"/>
  <c r="AD137" i="8"/>
  <c r="AD143" i="8"/>
  <c r="AE24" i="8"/>
  <c r="AA24" i="8"/>
  <c r="AE41" i="8"/>
  <c r="AA41" i="8"/>
  <c r="AA89" i="8"/>
  <c r="AE89" i="8"/>
  <c r="R141" i="4"/>
  <c r="S141" i="4" s="1"/>
  <c r="T141" i="4" s="1"/>
  <c r="AD141" i="8"/>
  <c r="AD88" i="8"/>
  <c r="AE26" i="8"/>
  <c r="AA26" i="8"/>
  <c r="R113" i="4"/>
  <c r="S113" i="4" s="1"/>
  <c r="T113" i="4" s="1"/>
  <c r="AD163" i="8"/>
  <c r="AA7" i="8"/>
  <c r="AE7" i="8"/>
  <c r="R172" i="4"/>
  <c r="S172" i="4" s="1"/>
  <c r="T172" i="4" s="1"/>
  <c r="AD123" i="8"/>
  <c r="AE100" i="8"/>
  <c r="AA100" i="8"/>
  <c r="R166" i="4"/>
  <c r="S166" i="4" s="1"/>
  <c r="T166" i="4" s="1"/>
  <c r="AD165" i="8"/>
  <c r="AE161" i="8"/>
  <c r="AA161" i="8"/>
  <c r="R100" i="4"/>
  <c r="S100" i="4" s="1"/>
  <c r="T100" i="4" s="1"/>
  <c r="AD95" i="8"/>
  <c r="AE55" i="8"/>
  <c r="AA55" i="8"/>
  <c r="AA171" i="8"/>
  <c r="AE171" i="8"/>
  <c r="Q59" i="9"/>
  <c r="Q125" i="9"/>
  <c r="Q168" i="9"/>
  <c r="Q105" i="9"/>
  <c r="Q156" i="9"/>
  <c r="Q157" i="9"/>
  <c r="Q135" i="9"/>
  <c r="Q143" i="9"/>
  <c r="Q110" i="9"/>
  <c r="Q95" i="9"/>
  <c r="Q22" i="9"/>
  <c r="Q13" i="9"/>
  <c r="Q5" i="9"/>
  <c r="Q47" i="9"/>
  <c r="Q103" i="9"/>
  <c r="Q35" i="9"/>
  <c r="Q149" i="9"/>
  <c r="Q171" i="9"/>
  <c r="F126" i="9"/>
  <c r="G126" i="9"/>
  <c r="F23" i="9"/>
  <c r="G23" i="9"/>
  <c r="F61" i="9"/>
  <c r="G61" i="9"/>
  <c r="F130" i="9"/>
  <c r="G130" i="9"/>
  <c r="F64" i="9"/>
  <c r="G64" i="9"/>
  <c r="F84" i="9"/>
  <c r="G84" i="9"/>
  <c r="G52" i="9"/>
  <c r="F94" i="9"/>
  <c r="G94" i="9"/>
  <c r="J80" i="9"/>
  <c r="K80" i="9"/>
  <c r="J151" i="9"/>
  <c r="K151" i="9"/>
  <c r="J26" i="9"/>
  <c r="K94" i="9"/>
  <c r="J94" i="9"/>
  <c r="J27" i="9"/>
  <c r="K27" i="9"/>
  <c r="N126" i="9"/>
  <c r="N80" i="9"/>
  <c r="N23" i="9"/>
  <c r="N44" i="9"/>
  <c r="N61" i="9"/>
  <c r="N151" i="9"/>
  <c r="N130" i="9"/>
  <c r="N26" i="9"/>
  <c r="N64" i="9"/>
  <c r="N84" i="9"/>
  <c r="N6" i="9"/>
  <c r="N137" i="9"/>
  <c r="N67" i="9"/>
  <c r="G147" i="9"/>
  <c r="F127" i="9"/>
  <c r="G127" i="9"/>
  <c r="F112" i="9"/>
  <c r="G112" i="9"/>
  <c r="F159" i="9"/>
  <c r="G159" i="9"/>
  <c r="F174" i="9"/>
  <c r="G174" i="9"/>
  <c r="G37" i="9"/>
  <c r="F37" i="9"/>
  <c r="F49" i="9"/>
  <c r="G42" i="9"/>
  <c r="F42" i="9"/>
  <c r="F124" i="9"/>
  <c r="G124" i="9"/>
  <c r="Q15" i="13"/>
  <c r="Q18" i="13"/>
  <c r="G21" i="9"/>
  <c r="F21" i="9"/>
  <c r="G85" i="9"/>
  <c r="F85" i="9"/>
  <c r="F93" i="9"/>
  <c r="G93" i="9"/>
  <c r="G41" i="9"/>
  <c r="G110" i="9"/>
  <c r="J30" i="9"/>
  <c r="K30" i="9"/>
  <c r="K118" i="9"/>
  <c r="J118" i="9"/>
  <c r="J135" i="9"/>
  <c r="K135" i="9"/>
  <c r="J28" i="9"/>
  <c r="K28" i="9"/>
  <c r="J95" i="9"/>
  <c r="K95" i="9"/>
  <c r="K38" i="9"/>
  <c r="J38" i="9"/>
  <c r="K146" i="9"/>
  <c r="J146" i="9"/>
  <c r="K42" i="9"/>
  <c r="J42" i="9"/>
  <c r="J155" i="9"/>
  <c r="K155" i="9"/>
  <c r="K114" i="9"/>
  <c r="J114" i="9"/>
  <c r="J79" i="9"/>
  <c r="K79" i="9"/>
  <c r="J164" i="9"/>
  <c r="K164" i="9"/>
  <c r="K78" i="9"/>
  <c r="J78" i="9"/>
  <c r="T15" i="13"/>
  <c r="T18" i="13"/>
  <c r="J68" i="9"/>
  <c r="K68" i="9"/>
  <c r="K69" i="9"/>
  <c r="J69" i="9"/>
  <c r="T25" i="13"/>
  <c r="J149" i="9"/>
  <c r="K149" i="9"/>
  <c r="J109" i="9"/>
  <c r="K109" i="9"/>
  <c r="T29" i="13"/>
  <c r="J41" i="9"/>
  <c r="K41" i="9"/>
  <c r="T47" i="13"/>
  <c r="K34" i="9"/>
  <c r="G152" i="9"/>
  <c r="F152" i="9"/>
  <c r="F153" i="9"/>
  <c r="G153" i="9"/>
  <c r="F141" i="9"/>
  <c r="G141" i="9"/>
  <c r="G16" i="9"/>
  <c r="F16" i="9"/>
  <c r="T10" i="13"/>
  <c r="K113" i="9"/>
  <c r="J113" i="9"/>
  <c r="J167" i="9"/>
  <c r="K167" i="9"/>
  <c r="K33" i="9"/>
  <c r="J33" i="9"/>
  <c r="G56" i="9"/>
  <c r="F98" i="9"/>
  <c r="G98" i="9"/>
  <c r="G165" i="9"/>
  <c r="F165" i="9"/>
  <c r="F145" i="9"/>
  <c r="G145" i="9"/>
  <c r="Q6" i="13"/>
  <c r="J158" i="9"/>
  <c r="K158" i="9"/>
  <c r="J160" i="9"/>
  <c r="T14" i="13"/>
  <c r="T17" i="13"/>
  <c r="T21" i="13"/>
  <c r="K63" i="9"/>
  <c r="J63" i="9"/>
  <c r="K76" i="9"/>
  <c r="J76" i="9"/>
  <c r="F122" i="9"/>
  <c r="G120" i="9"/>
  <c r="F120" i="9"/>
  <c r="F139" i="9"/>
  <c r="G139" i="9"/>
  <c r="G142" i="9"/>
  <c r="F142" i="9"/>
  <c r="J75" i="9"/>
  <c r="K75" i="9"/>
  <c r="T34" i="13"/>
  <c r="J70" i="9"/>
  <c r="K70" i="9"/>
  <c r="T35" i="13"/>
  <c r="Q7" i="13"/>
  <c r="AE149" i="8"/>
  <c r="AA149" i="8"/>
  <c r="R109" i="4"/>
  <c r="S109" i="4" s="1"/>
  <c r="T109" i="4" s="1"/>
  <c r="AD162" i="8"/>
  <c r="AA65" i="8"/>
  <c r="AE65" i="8"/>
  <c r="R55" i="4"/>
  <c r="S55" i="4" s="1"/>
  <c r="T55" i="4" s="1"/>
  <c r="AD16" i="8"/>
  <c r="AA137" i="8"/>
  <c r="AE137" i="8"/>
  <c r="AE143" i="8"/>
  <c r="AA143" i="8"/>
  <c r="R12" i="4"/>
  <c r="S12" i="4" s="1"/>
  <c r="T12" i="4" s="1"/>
  <c r="AD33" i="8"/>
  <c r="R116" i="4"/>
  <c r="S116" i="4" s="1"/>
  <c r="T116" i="4" s="1"/>
  <c r="AD118" i="8"/>
  <c r="AD114" i="8"/>
  <c r="AA141" i="8"/>
  <c r="AE141" i="8"/>
  <c r="R173" i="4"/>
  <c r="S173" i="4" s="1"/>
  <c r="T173" i="4" s="1"/>
  <c r="AD112" i="8"/>
  <c r="AE88" i="8"/>
  <c r="AA88" i="8"/>
  <c r="R78" i="4"/>
  <c r="S78" i="4" s="1"/>
  <c r="T78" i="4" s="1"/>
  <c r="AD38" i="8"/>
  <c r="AA163" i="8"/>
  <c r="AE163" i="8"/>
  <c r="AD120" i="8"/>
  <c r="R6" i="4"/>
  <c r="S6" i="4" s="1"/>
  <c r="T6" i="4" s="1"/>
  <c r="AD50" i="8"/>
  <c r="AE123" i="8"/>
  <c r="AA123" i="8"/>
  <c r="R65" i="4"/>
  <c r="S65" i="4" s="1"/>
  <c r="T65" i="4" s="1"/>
  <c r="AD44" i="8"/>
  <c r="AE165" i="8"/>
  <c r="AA165" i="8"/>
  <c r="AD124" i="8"/>
  <c r="AA95" i="8"/>
  <c r="AE95" i="8"/>
  <c r="R123" i="4"/>
  <c r="S123" i="4" s="1"/>
  <c r="T123" i="4" s="1"/>
  <c r="AD159" i="8"/>
  <c r="AD75" i="8"/>
  <c r="R5" i="4"/>
  <c r="S5" i="4" s="1"/>
  <c r="T5" i="4" s="1"/>
  <c r="AD78" i="8"/>
  <c r="Q27" i="9"/>
  <c r="Q116" i="9"/>
  <c r="Q159" i="9"/>
  <c r="Q37" i="9"/>
  <c r="Q28" i="9"/>
  <c r="Q170" i="9"/>
  <c r="Q12" i="9"/>
  <c r="Q146" i="9"/>
  <c r="Q20" i="9"/>
  <c r="Q128" i="9"/>
  <c r="Q91" i="9"/>
  <c r="Q136" i="9"/>
  <c r="Q78" i="9"/>
  <c r="Q104" i="9"/>
  <c r="Q65" i="9"/>
  <c r="Q39" i="9"/>
  <c r="G88" i="9"/>
  <c r="F88" i="9"/>
  <c r="G131" i="9"/>
  <c r="F131" i="9"/>
  <c r="J44" i="9"/>
  <c r="K17" i="9"/>
  <c r="J17" i="9"/>
  <c r="K6" i="9"/>
  <c r="J6" i="9"/>
  <c r="J67" i="9"/>
  <c r="K67" i="9"/>
  <c r="J52" i="9"/>
  <c r="K52" i="9"/>
  <c r="N17" i="9"/>
  <c r="Q17" i="9"/>
  <c r="Q137" i="9"/>
  <c r="G45" i="9"/>
  <c r="F45" i="9"/>
  <c r="G163" i="9"/>
  <c r="F163" i="9"/>
  <c r="G170" i="9"/>
  <c r="F170" i="9"/>
  <c r="F7" i="9"/>
  <c r="G7" i="9"/>
  <c r="F128" i="9"/>
  <c r="G128" i="9"/>
  <c r="G72" i="9"/>
  <c r="F72" i="9"/>
  <c r="G115" i="9"/>
  <c r="F115" i="9"/>
  <c r="F103" i="9"/>
  <c r="G103" i="9"/>
  <c r="Q11" i="13"/>
  <c r="G169" i="9"/>
  <c r="F169" i="9"/>
  <c r="G65" i="9"/>
  <c r="F65" i="9"/>
  <c r="G68" i="9"/>
  <c r="G69" i="9"/>
  <c r="F69" i="9"/>
  <c r="Q24" i="13"/>
  <c r="F133" i="9"/>
  <c r="G133" i="9"/>
  <c r="G39" i="9"/>
  <c r="F39" i="9"/>
  <c r="F57" i="9"/>
  <c r="G57" i="9"/>
  <c r="Q48" i="13"/>
  <c r="Q44" i="13"/>
  <c r="J147" i="9"/>
  <c r="K147" i="9"/>
  <c r="J127" i="9"/>
  <c r="K127" i="9"/>
  <c r="K159" i="9"/>
  <c r="J159" i="9"/>
  <c r="K156" i="9"/>
  <c r="J156" i="9"/>
  <c r="J110" i="9"/>
  <c r="K110" i="9"/>
  <c r="J49" i="9"/>
  <c r="K49" i="9"/>
  <c r="K12" i="9"/>
  <c r="J12" i="9"/>
  <c r="J102" i="9"/>
  <c r="K102" i="9"/>
  <c r="J7" i="9"/>
  <c r="K7" i="9"/>
  <c r="K74" i="9"/>
  <c r="J74" i="9"/>
  <c r="K103" i="9"/>
  <c r="J111" i="9"/>
  <c r="K111" i="9"/>
  <c r="K169" i="9"/>
  <c r="J169" i="9"/>
  <c r="K65" i="9"/>
  <c r="J65" i="9"/>
  <c r="K77" i="9"/>
  <c r="J77" i="9"/>
  <c r="J171" i="9"/>
  <c r="K171" i="9"/>
  <c r="J39" i="9"/>
  <c r="K39" i="9"/>
  <c r="K57" i="9"/>
  <c r="J57" i="9"/>
  <c r="J73" i="9"/>
  <c r="J14" i="9"/>
  <c r="F58" i="9"/>
  <c r="G58" i="9"/>
  <c r="G96" i="9"/>
  <c r="F96" i="9"/>
  <c r="F154" i="9"/>
  <c r="G154" i="9"/>
  <c r="Q10" i="13"/>
  <c r="J24" i="9"/>
  <c r="K24" i="9"/>
  <c r="K140" i="9"/>
  <c r="J140" i="9"/>
  <c r="K56" i="9"/>
  <c r="J56" i="9"/>
  <c r="J11" i="9"/>
  <c r="K11" i="9"/>
  <c r="F123" i="9"/>
  <c r="G36" i="9"/>
  <c r="F36" i="9"/>
  <c r="F158" i="9"/>
  <c r="G158" i="9"/>
  <c r="J46" i="9"/>
  <c r="K46" i="9"/>
  <c r="J148" i="9"/>
  <c r="K148" i="9"/>
  <c r="J25" i="9"/>
  <c r="K25" i="9"/>
  <c r="Q23" i="13"/>
  <c r="F75" i="9"/>
  <c r="G75" i="9"/>
  <c r="K53" i="9"/>
  <c r="J53" i="9"/>
  <c r="R168" i="4"/>
  <c r="S168" i="4" s="1"/>
  <c r="T168" i="4" s="1"/>
  <c r="AD148" i="8"/>
  <c r="AA162" i="8"/>
  <c r="AE162" i="8"/>
  <c r="AD160" i="8"/>
  <c r="R128" i="4"/>
  <c r="S128" i="4" s="1"/>
  <c r="T128" i="4" s="1"/>
  <c r="AD173" i="8"/>
  <c r="AA16" i="8"/>
  <c r="AE16" i="8"/>
  <c r="R147" i="4"/>
  <c r="S147" i="4" s="1"/>
  <c r="T147" i="4" s="1"/>
  <c r="AD140" i="8"/>
  <c r="AA33" i="8"/>
  <c r="AE33" i="8"/>
  <c r="R33" i="4"/>
  <c r="S33" i="4" s="1"/>
  <c r="T33" i="4" s="1"/>
  <c r="AD11" i="8"/>
  <c r="AA118" i="8"/>
  <c r="AE118" i="8"/>
  <c r="R22" i="4"/>
  <c r="S22" i="4" s="1"/>
  <c r="T22" i="4" s="1"/>
  <c r="AD48" i="8"/>
  <c r="AA114" i="8"/>
  <c r="AE114" i="8"/>
  <c r="AD136" i="8"/>
  <c r="AA112" i="8"/>
  <c r="AE112" i="8"/>
  <c r="AD130" i="8"/>
  <c r="AA38" i="8"/>
  <c r="AE38" i="8"/>
  <c r="AD142" i="8"/>
  <c r="AE120" i="8"/>
  <c r="AA120" i="8"/>
  <c r="AA50" i="8"/>
  <c r="AE50" i="8"/>
  <c r="AD52" i="8"/>
  <c r="AA44" i="8"/>
  <c r="AE44" i="8"/>
  <c r="R159" i="4"/>
  <c r="S159" i="4" s="1"/>
  <c r="T159" i="4" s="1"/>
  <c r="AD122" i="8"/>
  <c r="AE124" i="8"/>
  <c r="AA124" i="8"/>
  <c r="AD27" i="8"/>
  <c r="AE159" i="8"/>
  <c r="AA159" i="8"/>
  <c r="AD168" i="8"/>
  <c r="R32" i="4"/>
  <c r="S32" i="4" s="1"/>
  <c r="T32" i="4" s="1"/>
  <c r="AD68" i="8"/>
  <c r="AE75" i="8"/>
  <c r="AA75" i="8"/>
  <c r="AE78" i="8"/>
  <c r="AA78" i="8"/>
  <c r="R120" i="4"/>
  <c r="S120" i="4" s="1"/>
  <c r="T120" i="4" s="1"/>
  <c r="R82" i="4"/>
  <c r="S82" i="4" s="1"/>
  <c r="T82" i="4" s="1"/>
  <c r="Q127" i="9"/>
  <c r="Q45" i="9"/>
  <c r="Q118" i="9"/>
  <c r="Q163" i="9"/>
  <c r="Q38" i="9"/>
  <c r="Q34" i="9"/>
  <c r="Q150" i="9"/>
  <c r="Q164" i="9"/>
  <c r="Q169" i="9"/>
  <c r="Q90" i="9"/>
  <c r="Q14" i="9"/>
  <c r="Q18" i="9"/>
  <c r="Q41" i="9"/>
  <c r="Q57" i="9"/>
  <c r="G80" i="9"/>
  <c r="F80" i="9"/>
  <c r="G44" i="9"/>
  <c r="F44" i="9"/>
  <c r="G151" i="9"/>
  <c r="F151" i="9"/>
  <c r="G17" i="9"/>
  <c r="F17" i="9"/>
  <c r="F137" i="9"/>
  <c r="F129" i="9"/>
  <c r="J126" i="9"/>
  <c r="K126" i="9"/>
  <c r="K23" i="9"/>
  <c r="J23" i="9"/>
  <c r="K61" i="9"/>
  <c r="J61" i="9"/>
  <c r="J130" i="9"/>
  <c r="K130" i="9"/>
  <c r="J131" i="9"/>
  <c r="K131" i="9"/>
  <c r="J59" i="9"/>
  <c r="K59" i="9"/>
  <c r="G59" i="9"/>
  <c r="N88" i="9"/>
  <c r="Q80" i="9"/>
  <c r="Q67" i="9"/>
  <c r="F168" i="9"/>
  <c r="G168" i="9"/>
  <c r="F105" i="9"/>
  <c r="G105" i="9"/>
  <c r="F19" i="9"/>
  <c r="G19" i="9"/>
  <c r="G157" i="9"/>
  <c r="F157" i="9"/>
  <c r="F173" i="9"/>
  <c r="G173" i="9"/>
  <c r="F51" i="9"/>
  <c r="G51" i="9"/>
  <c r="G13" i="9"/>
  <c r="F13" i="9"/>
  <c r="F20" i="9"/>
  <c r="G20" i="9"/>
  <c r="G155" i="9"/>
  <c r="F155" i="9"/>
  <c r="F150" i="9"/>
  <c r="G150" i="9"/>
  <c r="F91" i="9"/>
  <c r="G91" i="9"/>
  <c r="G136" i="9"/>
  <c r="F136" i="9"/>
  <c r="F35" i="9"/>
  <c r="G35" i="9"/>
  <c r="Q13" i="13"/>
  <c r="F73" i="9"/>
  <c r="G73" i="9"/>
  <c r="G71" i="9"/>
  <c r="F71" i="9"/>
  <c r="F14" i="9"/>
  <c r="G14" i="9"/>
  <c r="Q45" i="13"/>
  <c r="F116" i="9"/>
  <c r="F29" i="9"/>
  <c r="E108" i="9"/>
  <c r="F50" i="9"/>
  <c r="Q26" i="13"/>
  <c r="K125" i="9"/>
  <c r="J125" i="9"/>
  <c r="J45" i="9"/>
  <c r="K45" i="9"/>
  <c r="J48" i="9"/>
  <c r="K48" i="9"/>
  <c r="J163" i="9"/>
  <c r="K163" i="9"/>
  <c r="J37" i="9"/>
  <c r="K37" i="9"/>
  <c r="K170" i="9"/>
  <c r="J170" i="9"/>
  <c r="K22" i="9"/>
  <c r="J22" i="9"/>
  <c r="K13" i="9"/>
  <c r="J13" i="9"/>
  <c r="K72" i="9"/>
  <c r="J72" i="9"/>
  <c r="K115" i="9"/>
  <c r="J115" i="9"/>
  <c r="K136" i="9"/>
  <c r="J136" i="9"/>
  <c r="J104" i="9"/>
  <c r="K104" i="9"/>
  <c r="T13" i="13"/>
  <c r="J8" i="9"/>
  <c r="K8" i="9"/>
  <c r="K50" i="9"/>
  <c r="J50" i="9"/>
  <c r="T45" i="13"/>
  <c r="K92" i="9"/>
  <c r="J92" i="9"/>
  <c r="K152" i="9"/>
  <c r="J152" i="9"/>
  <c r="J153" i="9"/>
  <c r="K153" i="9"/>
  <c r="J166" i="9"/>
  <c r="K166" i="9"/>
  <c r="K83" i="9"/>
  <c r="J83" i="9"/>
  <c r="J9" i="9"/>
  <c r="K9" i="9"/>
  <c r="J141" i="9"/>
  <c r="K141" i="9"/>
  <c r="G24" i="9"/>
  <c r="F24" i="9"/>
  <c r="K172" i="9"/>
  <c r="K144" i="9"/>
  <c r="J144" i="9"/>
  <c r="J98" i="9"/>
  <c r="K98" i="9"/>
  <c r="J145" i="9"/>
  <c r="K145" i="9"/>
  <c r="G60" i="9"/>
  <c r="G160" i="9"/>
  <c r="F160" i="9"/>
  <c r="Q14" i="13"/>
  <c r="Q17" i="13"/>
  <c r="Q21" i="13"/>
  <c r="F76" i="9"/>
  <c r="G76" i="9"/>
  <c r="G46" i="9"/>
  <c r="F46" i="9"/>
  <c r="J122" i="9"/>
  <c r="J162" i="9"/>
  <c r="K162" i="9"/>
  <c r="K120" i="9"/>
  <c r="J120" i="9"/>
  <c r="K31" i="9"/>
  <c r="J31" i="9"/>
  <c r="J161" i="9"/>
  <c r="K161" i="9"/>
  <c r="J139" i="9"/>
  <c r="K139" i="9"/>
  <c r="G121" i="9"/>
  <c r="F121" i="9"/>
  <c r="Q34" i="13"/>
  <c r="Q35" i="13"/>
  <c r="T46" i="13"/>
  <c r="T7" i="13"/>
  <c r="AA148" i="8"/>
  <c r="AE148" i="8"/>
  <c r="AD97" i="8"/>
  <c r="AE160" i="8"/>
  <c r="AA160" i="8"/>
  <c r="R52" i="4"/>
  <c r="S52" i="4" s="1"/>
  <c r="T52" i="4" s="1"/>
  <c r="AD47" i="8"/>
  <c r="AA173" i="8"/>
  <c r="AE173" i="8"/>
  <c r="AD79" i="8"/>
  <c r="R102" i="4"/>
  <c r="S102" i="4" s="1"/>
  <c r="T102" i="4" s="1"/>
  <c r="AD96" i="8"/>
  <c r="AE140" i="8"/>
  <c r="AA140" i="8"/>
  <c r="AE11" i="8"/>
  <c r="AA11" i="8"/>
  <c r="R66" i="4"/>
  <c r="S66" i="4" s="1"/>
  <c r="T66" i="4" s="1"/>
  <c r="AD24" i="8"/>
  <c r="AE48" i="8"/>
  <c r="AA48" i="8"/>
  <c r="R19" i="4"/>
  <c r="S19" i="4" s="1"/>
  <c r="T19" i="4" s="1"/>
  <c r="AD41" i="8"/>
  <c r="AA136" i="8"/>
  <c r="AE136" i="8"/>
  <c r="R90" i="4"/>
  <c r="S90" i="4" s="1"/>
  <c r="T90" i="4" s="1"/>
  <c r="AD89" i="8"/>
  <c r="AA130" i="8"/>
  <c r="AE130" i="8"/>
  <c r="AA142" i="8"/>
  <c r="AE142" i="8"/>
  <c r="R59" i="4"/>
  <c r="S59" i="4" s="1"/>
  <c r="T59" i="4" s="1"/>
  <c r="AD26" i="8"/>
  <c r="AE52" i="8"/>
  <c r="AA52" i="8"/>
  <c r="R7" i="4"/>
  <c r="S7" i="4" s="1"/>
  <c r="T7" i="4" s="1"/>
  <c r="AD7" i="8"/>
  <c r="AA122" i="8"/>
  <c r="AE122" i="8"/>
  <c r="R98" i="4"/>
  <c r="S98" i="4" s="1"/>
  <c r="T98" i="4" s="1"/>
  <c r="AD100" i="8"/>
  <c r="AA27" i="8"/>
  <c r="AE27" i="8"/>
  <c r="R110" i="4"/>
  <c r="S110" i="4" s="1"/>
  <c r="T110" i="4" s="1"/>
  <c r="AD161" i="8"/>
  <c r="AE168" i="8"/>
  <c r="AA168" i="8"/>
  <c r="R13" i="4"/>
  <c r="S13" i="4" s="1"/>
  <c r="T13" i="4" s="1"/>
  <c r="AD55" i="8"/>
  <c r="AE68" i="8"/>
  <c r="AA68" i="8"/>
  <c r="R146" i="4"/>
  <c r="S146" i="4" s="1"/>
  <c r="T146" i="4" s="1"/>
  <c r="AD171" i="8"/>
  <c r="R153" i="4"/>
  <c r="S153" i="4" s="1"/>
  <c r="T153" i="4" s="1"/>
  <c r="R104" i="4"/>
  <c r="S104" i="4" s="1"/>
  <c r="T104" i="4" s="1"/>
  <c r="W76" i="8"/>
  <c r="AB76" i="8" s="1"/>
  <c r="Q14" i="4"/>
  <c r="R14" i="4" s="1"/>
  <c r="S14" i="4" s="1"/>
  <c r="T14" i="4" s="1"/>
  <c r="Q74" i="4"/>
  <c r="R74" i="4" s="1"/>
  <c r="S74" i="4" s="1"/>
  <c r="T74" i="4" s="1"/>
  <c r="Q16" i="4"/>
  <c r="R16" i="4" s="1"/>
  <c r="S16" i="4" s="1"/>
  <c r="T16" i="4" s="1"/>
  <c r="Q157" i="4"/>
  <c r="R157" i="4" s="1"/>
  <c r="S157" i="4" s="1"/>
  <c r="T157" i="4" s="1"/>
  <c r="Q80" i="4"/>
  <c r="R80" i="4" s="1"/>
  <c r="S80" i="4" s="1"/>
  <c r="T80" i="4" s="1"/>
  <c r="Q151" i="4"/>
  <c r="R151" i="4" s="1"/>
  <c r="S151" i="4" s="1"/>
  <c r="T151" i="4" s="1"/>
  <c r="N147" i="9"/>
  <c r="N125" i="9"/>
  <c r="N101" i="9"/>
  <c r="N127" i="9"/>
  <c r="N169" i="9"/>
  <c r="N8" i="9"/>
  <c r="N90" i="9"/>
  <c r="N82" i="9"/>
  <c r="N133" i="9"/>
  <c r="N149" i="9"/>
  <c r="N40" i="9"/>
  <c r="N39" i="9"/>
  <c r="N57" i="9"/>
  <c r="N146" i="9"/>
  <c r="N5" i="9"/>
  <c r="N144" i="9"/>
  <c r="N98" i="9"/>
  <c r="N165" i="9"/>
  <c r="W174" i="8"/>
  <c r="AB174" i="8" s="1"/>
  <c r="N75" i="9"/>
  <c r="N53" i="9"/>
  <c r="N42" i="9"/>
  <c r="N20" i="9"/>
  <c r="N47" i="9"/>
  <c r="N114" i="9"/>
  <c r="N124" i="9"/>
  <c r="N115" i="9"/>
  <c r="N91" i="9"/>
  <c r="N164" i="9"/>
  <c r="N111" i="9"/>
  <c r="N78" i="9"/>
  <c r="N7" i="9"/>
  <c r="N150" i="9"/>
  <c r="N35" i="9"/>
  <c r="N104" i="9"/>
  <c r="N97" i="9"/>
  <c r="W116" i="8"/>
  <c r="AB116" i="8" s="1"/>
  <c r="W117" i="8"/>
  <c r="AB117" i="8" s="1"/>
  <c r="W8" i="8"/>
  <c r="AB8" i="8" s="1"/>
  <c r="W90" i="8"/>
  <c r="AB90" i="8" s="1"/>
  <c r="W10" i="8"/>
  <c r="AB10" i="8" s="1"/>
  <c r="W121" i="8"/>
  <c r="AB121" i="8" s="1"/>
  <c r="W119" i="8"/>
  <c r="AB119" i="8" s="1"/>
  <c r="W12" i="8"/>
  <c r="AB12" i="8" s="1"/>
  <c r="W125" i="8"/>
  <c r="AB125" i="8" s="1"/>
  <c r="W126" i="8"/>
  <c r="AB126" i="8" s="1"/>
  <c r="W127" i="8"/>
  <c r="AB127" i="8" s="1"/>
  <c r="W128" i="8"/>
  <c r="AB128" i="8" s="1"/>
  <c r="W13" i="8"/>
  <c r="AB13" i="8" s="1"/>
  <c r="W129" i="8"/>
  <c r="AB129" i="8" s="1"/>
  <c r="W14" i="8"/>
  <c r="AB14" i="8" s="1"/>
  <c r="W131" i="8"/>
  <c r="AB131" i="8" s="1"/>
  <c r="W132" i="8"/>
  <c r="AB132" i="8" s="1"/>
  <c r="W134" i="8"/>
  <c r="AB134" i="8" s="1"/>
  <c r="W133" i="8"/>
  <c r="AB133" i="8" s="1"/>
  <c r="W15" i="8"/>
  <c r="AB15" i="8" s="1"/>
  <c r="W91" i="8"/>
  <c r="AB91" i="8" s="1"/>
  <c r="W135" i="8"/>
  <c r="AB135" i="8" s="1"/>
  <c r="W92" i="8"/>
  <c r="AB92" i="8" s="1"/>
  <c r="W21" i="8"/>
  <c r="AB21" i="8" s="1"/>
  <c r="W18" i="8"/>
  <c r="AB18" i="8" s="1"/>
  <c r="W22" i="8"/>
  <c r="AB22" i="8" s="1"/>
  <c r="W20" i="8"/>
  <c r="AB20" i="8" s="1"/>
  <c r="W93" i="8"/>
  <c r="AB93" i="8" s="1"/>
  <c r="W23" i="8"/>
  <c r="AB23" i="8" s="1"/>
  <c r="W25" i="8"/>
  <c r="AB25" i="8" s="1"/>
  <c r="W138" i="8"/>
  <c r="AB138" i="8" s="1"/>
  <c r="W28" i="8"/>
  <c r="AB28" i="8" s="1"/>
  <c r="W29" i="8"/>
  <c r="AB29" i="8" s="1"/>
  <c r="W30" i="8"/>
  <c r="AB30" i="8" s="1"/>
  <c r="W31" i="8"/>
  <c r="AB31" i="8" s="1"/>
  <c r="W32" i="8"/>
  <c r="AB32" i="8" s="1"/>
  <c r="W34" i="8"/>
  <c r="AB34" i="8" s="1"/>
  <c r="W144" i="8"/>
  <c r="AB144" i="8" s="1"/>
  <c r="W35" i="8"/>
  <c r="AB35" i="8" s="1"/>
  <c r="W36" i="8"/>
  <c r="AB36" i="8" s="1"/>
  <c r="W150" i="8"/>
  <c r="AB150" i="8" s="1"/>
  <c r="W153" i="8"/>
  <c r="AB153" i="8" s="1"/>
  <c r="W152" i="8"/>
  <c r="AB152" i="8" s="1"/>
  <c r="W151" i="8"/>
  <c r="AB151" i="8" s="1"/>
  <c r="W104" i="8"/>
  <c r="AB104" i="8" s="1"/>
  <c r="W37" i="8"/>
  <c r="AB37" i="8" s="1"/>
  <c r="W101" i="8"/>
  <c r="AB101" i="8" s="1"/>
  <c r="W154" i="8"/>
  <c r="AB154" i="8" s="1"/>
  <c r="W155" i="8"/>
  <c r="AB155" i="8" s="1"/>
  <c r="W157" i="8"/>
  <c r="AB157" i="8" s="1"/>
  <c r="W158" i="8"/>
  <c r="AB158" i="8" s="1"/>
  <c r="W39" i="8"/>
  <c r="AB39" i="8" s="1"/>
  <c r="W40" i="8"/>
  <c r="AB40" i="8" s="1"/>
  <c r="W102" i="8"/>
  <c r="AB102" i="8" s="1"/>
  <c r="W103" i="8"/>
  <c r="AB103" i="8" s="1"/>
  <c r="W164" i="8"/>
  <c r="AB164" i="8" s="1"/>
  <c r="W43" i="8"/>
  <c r="AB43" i="8" s="1"/>
  <c r="W51" i="8"/>
  <c r="AB51" i="8" s="1"/>
  <c r="W106" i="8"/>
  <c r="AB106" i="8" s="1"/>
  <c r="W49" i="8"/>
  <c r="AB49" i="8" s="1"/>
  <c r="W53" i="8"/>
  <c r="AB53" i="8" s="1"/>
  <c r="W57" i="8"/>
  <c r="AB57" i="8" s="1"/>
  <c r="W59" i="8"/>
  <c r="AB59" i="8" s="1"/>
  <c r="W60" i="8"/>
  <c r="AB60" i="8" s="1"/>
  <c r="W61" i="8"/>
  <c r="AB61" i="8" s="1"/>
  <c r="W169" i="8"/>
  <c r="AB169" i="8" s="1"/>
  <c r="W170" i="8"/>
  <c r="AB170" i="8" s="1"/>
  <c r="W172" i="8"/>
  <c r="AB172" i="8" s="1"/>
  <c r="W63" i="8"/>
  <c r="AB63" i="8" s="1"/>
  <c r="W66" i="8"/>
  <c r="AB66" i="8" s="1"/>
  <c r="W139" i="8"/>
  <c r="AB139" i="8" s="1"/>
  <c r="W98" i="8"/>
  <c r="AB98" i="8" s="1"/>
  <c r="W67" i="8"/>
  <c r="AB67" i="8" s="1"/>
  <c r="W70" i="8"/>
  <c r="AB70" i="8" s="1"/>
  <c r="W72" i="8"/>
  <c r="AB72" i="8" s="1"/>
  <c r="W9" i="8"/>
  <c r="AB9" i="8" s="1"/>
  <c r="W74" i="8"/>
  <c r="AB74" i="8" s="1"/>
  <c r="W80" i="8"/>
  <c r="AB80" i="8" s="1"/>
  <c r="W82" i="8"/>
  <c r="AB82" i="8" s="1"/>
  <c r="N56" i="9"/>
  <c r="W5" i="8"/>
  <c r="AB5" i="8" s="1"/>
  <c r="W109" i="8"/>
  <c r="W110" i="8"/>
  <c r="AB110" i="8" s="1"/>
  <c r="W111" i="8"/>
  <c r="AB111" i="8" s="1"/>
  <c r="W87" i="8"/>
  <c r="W113" i="8"/>
  <c r="AB113" i="8" s="1"/>
  <c r="W6" i="8"/>
  <c r="AB6" i="8" s="1"/>
  <c r="W115" i="8"/>
  <c r="AB115" i="8" s="1"/>
  <c r="AC5" i="8"/>
  <c r="AC109" i="8"/>
  <c r="AC110" i="8"/>
  <c r="AC111" i="8"/>
  <c r="AC87" i="8"/>
  <c r="AC113" i="8"/>
  <c r="AC6" i="8"/>
  <c r="AC115" i="8"/>
  <c r="AC116" i="8"/>
  <c r="AC117" i="8"/>
  <c r="AC8" i="8"/>
  <c r="AC90" i="8"/>
  <c r="AC10" i="8"/>
  <c r="AC121" i="8"/>
  <c r="AC119" i="8"/>
  <c r="AC12" i="8"/>
  <c r="AC125" i="8"/>
  <c r="AC126" i="8"/>
  <c r="AC127" i="8"/>
  <c r="AC128" i="8"/>
  <c r="AC13" i="8"/>
  <c r="AC129" i="8"/>
  <c r="AC14" i="8"/>
  <c r="AC131" i="8"/>
  <c r="AC132" i="8"/>
  <c r="AC134" i="8"/>
  <c r="AC133" i="8"/>
  <c r="AC15" i="8"/>
  <c r="AC91" i="8"/>
  <c r="AC135" i="8"/>
  <c r="AC92" i="8"/>
  <c r="AC21" i="8"/>
  <c r="AC18" i="8"/>
  <c r="AC22" i="8"/>
  <c r="AC20" i="8"/>
  <c r="AC93" i="8"/>
  <c r="AC23" i="8"/>
  <c r="AC25" i="8"/>
  <c r="AC138" i="8"/>
  <c r="AC28" i="8"/>
  <c r="AC29" i="8"/>
  <c r="AC30" i="8"/>
  <c r="AC31" i="8"/>
  <c r="AC32" i="8"/>
  <c r="AC34" i="8"/>
  <c r="AC144" i="8"/>
  <c r="AC35" i="8"/>
  <c r="AC36" i="8"/>
  <c r="AC150" i="8"/>
  <c r="AC153" i="8"/>
  <c r="AC152" i="8"/>
  <c r="AC151" i="8"/>
  <c r="AC104" i="8"/>
  <c r="AC37" i="8"/>
  <c r="AC101" i="8"/>
  <c r="AC154" i="8"/>
  <c r="AC155" i="8"/>
  <c r="AC157" i="8"/>
  <c r="AC158" i="8"/>
  <c r="AC39" i="8"/>
  <c r="AC40" i="8"/>
  <c r="AC102" i="8"/>
  <c r="AC103" i="8"/>
  <c r="AC164" i="8"/>
  <c r="AC43" i="8"/>
  <c r="AC51" i="8"/>
  <c r="AC106" i="8"/>
  <c r="AC49" i="8"/>
  <c r="AC53" i="8"/>
  <c r="AC57" i="8"/>
  <c r="AC60" i="8"/>
  <c r="AC61" i="8"/>
  <c r="AC169" i="8"/>
  <c r="AC170" i="8"/>
  <c r="AC172" i="8"/>
  <c r="AC63" i="8"/>
  <c r="AC66" i="8"/>
  <c r="AC139" i="8"/>
  <c r="AC98" i="8"/>
  <c r="AC67" i="8"/>
  <c r="AC70" i="8"/>
  <c r="AC72" i="8"/>
  <c r="AC9" i="8"/>
  <c r="AC74" i="8"/>
  <c r="AC80" i="8"/>
  <c r="AC82" i="8"/>
  <c r="Q91" i="4"/>
  <c r="Q50" i="4"/>
  <c r="R50" i="4" s="1"/>
  <c r="S50" i="4" s="1"/>
  <c r="T50" i="4" s="1"/>
  <c r="Q119" i="4"/>
  <c r="Q163" i="4"/>
  <c r="R163" i="4" s="1"/>
  <c r="S163" i="4" s="1"/>
  <c r="T163" i="4" s="1"/>
  <c r="Q170" i="4"/>
  <c r="Q140" i="4"/>
  <c r="R140" i="4" s="1"/>
  <c r="S140" i="4" s="1"/>
  <c r="T140" i="4" s="1"/>
  <c r="Q152" i="4"/>
  <c r="Q131" i="4"/>
  <c r="Q72" i="4"/>
  <c r="R72" i="4" s="1"/>
  <c r="S72" i="4" s="1"/>
  <c r="T72" i="4" s="1"/>
  <c r="Q167" i="4"/>
  <c r="R167" i="4" s="1"/>
  <c r="S167" i="4" s="1"/>
  <c r="T167" i="4" s="1"/>
  <c r="Q68" i="4"/>
  <c r="Q108" i="4"/>
  <c r="R108" i="4" s="1"/>
  <c r="S108" i="4" s="1"/>
  <c r="T108" i="4" s="1"/>
  <c r="AE110" i="8"/>
  <c r="AA110" i="8"/>
  <c r="R144" i="4"/>
  <c r="S144" i="4" s="1"/>
  <c r="T144" i="4" s="1"/>
  <c r="AD111" i="8"/>
  <c r="AE6" i="8"/>
  <c r="AA6" i="8"/>
  <c r="R135" i="4"/>
  <c r="S135" i="4" s="1"/>
  <c r="T135" i="4" s="1"/>
  <c r="AD115" i="8"/>
  <c r="AA8" i="8"/>
  <c r="AE8" i="8"/>
  <c r="R86" i="4"/>
  <c r="S86" i="4" s="1"/>
  <c r="T86" i="4" s="1"/>
  <c r="AD90" i="8"/>
  <c r="AE119" i="8"/>
  <c r="AA119" i="8"/>
  <c r="R36" i="4"/>
  <c r="S36" i="4" s="1"/>
  <c r="T36" i="4" s="1"/>
  <c r="AD12" i="8"/>
  <c r="AA127" i="8"/>
  <c r="AE127" i="8"/>
  <c r="R121" i="4"/>
  <c r="S121" i="4" s="1"/>
  <c r="T121" i="4" s="1"/>
  <c r="AD128" i="8"/>
  <c r="AD14" i="8"/>
  <c r="AE134" i="8"/>
  <c r="AA134" i="8"/>
  <c r="AD133" i="8"/>
  <c r="AE135" i="8"/>
  <c r="AA135" i="8"/>
  <c r="AE18" i="8"/>
  <c r="AA18" i="8"/>
  <c r="R31" i="4"/>
  <c r="S31" i="4" s="1"/>
  <c r="T31" i="4" s="1"/>
  <c r="AD22" i="8"/>
  <c r="AE23" i="8"/>
  <c r="AA23" i="8"/>
  <c r="AE28" i="8"/>
  <c r="AA28" i="8"/>
  <c r="R69" i="4"/>
  <c r="S69" i="4" s="1"/>
  <c r="T69" i="4" s="1"/>
  <c r="AD29" i="8"/>
  <c r="AA32" i="8"/>
  <c r="AE32" i="8"/>
  <c r="R60" i="4"/>
  <c r="S60" i="4" s="1"/>
  <c r="T60" i="4" s="1"/>
  <c r="AD34" i="8"/>
  <c r="AA36" i="8"/>
  <c r="AE36" i="8"/>
  <c r="R127" i="4"/>
  <c r="S127" i="4" s="1"/>
  <c r="T127" i="4" s="1"/>
  <c r="AD150" i="8"/>
  <c r="AE151" i="8"/>
  <c r="AA151" i="8"/>
  <c r="AD104" i="8"/>
  <c r="AE154" i="8"/>
  <c r="AA154" i="8"/>
  <c r="R142" i="4"/>
  <c r="S142" i="4" s="1"/>
  <c r="T142" i="4" s="1"/>
  <c r="AD155" i="8"/>
  <c r="AA102" i="8"/>
  <c r="AE102" i="8"/>
  <c r="R103" i="4"/>
  <c r="S103" i="4" s="1"/>
  <c r="T103" i="4" s="1"/>
  <c r="AD103" i="8"/>
  <c r="AA43" i="8"/>
  <c r="AE43" i="8"/>
  <c r="AE106" i="8"/>
  <c r="AA106" i="8"/>
  <c r="AD49" i="8"/>
  <c r="AE57" i="8"/>
  <c r="AA57" i="8"/>
  <c r="R73" i="4"/>
  <c r="S73" i="4" s="1"/>
  <c r="T73" i="4" s="1"/>
  <c r="AD59" i="8"/>
  <c r="R117" i="4"/>
  <c r="S117" i="4" s="1"/>
  <c r="T117" i="4" s="1"/>
  <c r="AD169" i="8"/>
  <c r="AE63" i="8"/>
  <c r="AA63" i="8"/>
  <c r="R58" i="4"/>
  <c r="S58" i="4" s="1"/>
  <c r="T58" i="4" s="1"/>
  <c r="AD66" i="8"/>
  <c r="AA98" i="8"/>
  <c r="AE98" i="8"/>
  <c r="AD67" i="8"/>
  <c r="AA72" i="8"/>
  <c r="AE72" i="8"/>
  <c r="AD9" i="8"/>
  <c r="AE82" i="8"/>
  <c r="AA82" i="8"/>
  <c r="R27" i="4"/>
  <c r="S27" i="4" s="1"/>
  <c r="T27" i="4" s="1"/>
  <c r="AD5" i="8"/>
  <c r="AE111" i="8"/>
  <c r="AA111" i="8"/>
  <c r="R97" i="4"/>
  <c r="S97" i="4" s="1"/>
  <c r="T97" i="4" s="1"/>
  <c r="AD87" i="8"/>
  <c r="AA115" i="8"/>
  <c r="AE115" i="8"/>
  <c r="R124" i="4"/>
  <c r="S124" i="4" s="1"/>
  <c r="T124" i="4" s="1"/>
  <c r="AD116" i="8"/>
  <c r="AE90" i="8"/>
  <c r="AA90" i="8"/>
  <c r="AD10" i="8"/>
  <c r="AE12" i="8"/>
  <c r="AA12" i="8"/>
  <c r="R130" i="4"/>
  <c r="S130" i="4" s="1"/>
  <c r="T130" i="4" s="1"/>
  <c r="AD125" i="8"/>
  <c r="AA128" i="8"/>
  <c r="AE128" i="8"/>
  <c r="AD13" i="8"/>
  <c r="AE14" i="8"/>
  <c r="AA14" i="8"/>
  <c r="AD131" i="8"/>
  <c r="AA133" i="8"/>
  <c r="AE133" i="8"/>
  <c r="R28" i="4"/>
  <c r="S28" i="4" s="1"/>
  <c r="T28" i="4" s="1"/>
  <c r="AD15" i="8"/>
  <c r="AD92" i="8"/>
  <c r="AA22" i="8"/>
  <c r="AE22" i="8"/>
  <c r="R34" i="4"/>
  <c r="S34" i="4" s="1"/>
  <c r="T34" i="4" s="1"/>
  <c r="AD20" i="8"/>
  <c r="AD25" i="8"/>
  <c r="AE29" i="8"/>
  <c r="AA29" i="8"/>
  <c r="R26" i="4"/>
  <c r="S26" i="4" s="1"/>
  <c r="T26" i="4" s="1"/>
  <c r="AD30" i="8"/>
  <c r="AA34" i="8"/>
  <c r="AE34" i="8"/>
  <c r="R137" i="4"/>
  <c r="S137" i="4" s="1"/>
  <c r="T137" i="4" s="1"/>
  <c r="AD144" i="8"/>
  <c r="AE150" i="8"/>
  <c r="AA150" i="8"/>
  <c r="R155" i="4"/>
  <c r="S155" i="4" s="1"/>
  <c r="T155" i="4" s="1"/>
  <c r="AD153" i="8"/>
  <c r="AE104" i="8"/>
  <c r="AA104" i="8"/>
  <c r="R45" i="4"/>
  <c r="S45" i="4" s="1"/>
  <c r="T45" i="4" s="1"/>
  <c r="AD37" i="8"/>
  <c r="AA155" i="8"/>
  <c r="AE155" i="8"/>
  <c r="R136" i="4"/>
  <c r="S136" i="4" s="1"/>
  <c r="T136" i="4" s="1"/>
  <c r="AD157" i="8"/>
  <c r="R23" i="4"/>
  <c r="S23" i="4" s="1"/>
  <c r="T23" i="4" s="1"/>
  <c r="AD39" i="8"/>
  <c r="AA103" i="8"/>
  <c r="AE103" i="8"/>
  <c r="AE49" i="8"/>
  <c r="AA49" i="8"/>
  <c r="R11" i="4"/>
  <c r="S11" i="4" s="1"/>
  <c r="T11" i="4" s="1"/>
  <c r="AD53" i="8"/>
  <c r="AA59" i="8"/>
  <c r="AE59" i="8"/>
  <c r="AD60" i="8"/>
  <c r="AE169" i="8"/>
  <c r="AA169" i="8"/>
  <c r="R149" i="4"/>
  <c r="S149" i="4" s="1"/>
  <c r="T149" i="4" s="1"/>
  <c r="AD170" i="8"/>
  <c r="AE66" i="8"/>
  <c r="AA66" i="8"/>
  <c r="AE67" i="8"/>
  <c r="AA67" i="8"/>
  <c r="AD70" i="8"/>
  <c r="R51" i="4"/>
  <c r="S51" i="4" s="1"/>
  <c r="T51" i="4" s="1"/>
  <c r="AA9" i="8"/>
  <c r="AE9" i="8"/>
  <c r="AD74" i="8"/>
  <c r="AC59" i="8"/>
  <c r="AE5" i="8"/>
  <c r="AA5" i="8"/>
  <c r="R138" i="4"/>
  <c r="S138" i="4" s="1"/>
  <c r="T138" i="4" s="1"/>
  <c r="AA87" i="8"/>
  <c r="AE87" i="8"/>
  <c r="R161" i="4"/>
  <c r="S161" i="4" s="1"/>
  <c r="T161" i="4" s="1"/>
  <c r="AD113" i="8"/>
  <c r="AA116" i="8"/>
  <c r="AE116" i="8"/>
  <c r="R156" i="4"/>
  <c r="S156" i="4" s="1"/>
  <c r="T156" i="4" s="1"/>
  <c r="AD117" i="8"/>
  <c r="AE10" i="8"/>
  <c r="AA10" i="8"/>
  <c r="R162" i="4"/>
  <c r="S162" i="4" s="1"/>
  <c r="T162" i="4" s="1"/>
  <c r="AD121" i="8"/>
  <c r="AA125" i="8"/>
  <c r="AE125" i="8"/>
  <c r="R148" i="4"/>
  <c r="S148" i="4" s="1"/>
  <c r="T148" i="4" s="1"/>
  <c r="AD126" i="8"/>
  <c r="AA13" i="8"/>
  <c r="AE13" i="8"/>
  <c r="R129" i="4"/>
  <c r="S129" i="4" s="1"/>
  <c r="T129" i="4" s="1"/>
  <c r="AD129" i="8"/>
  <c r="AE131" i="8"/>
  <c r="AA131" i="8"/>
  <c r="R132" i="4"/>
  <c r="S132" i="4" s="1"/>
  <c r="T132" i="4" s="1"/>
  <c r="AD132" i="8"/>
  <c r="AE15" i="8"/>
  <c r="AA15" i="8"/>
  <c r="R101" i="4"/>
  <c r="S101" i="4" s="1"/>
  <c r="T101" i="4" s="1"/>
  <c r="AD91" i="8"/>
  <c r="AE92" i="8"/>
  <c r="AA92" i="8"/>
  <c r="AD21" i="8"/>
  <c r="R47" i="4"/>
  <c r="S47" i="4" s="1"/>
  <c r="T47" i="4" s="1"/>
  <c r="AE20" i="8"/>
  <c r="AA20" i="8"/>
  <c r="R94" i="4"/>
  <c r="S94" i="4" s="1"/>
  <c r="T94" i="4" s="1"/>
  <c r="AD93" i="8"/>
  <c r="AE25" i="8"/>
  <c r="AA25" i="8"/>
  <c r="R143" i="4"/>
  <c r="S143" i="4" s="1"/>
  <c r="T143" i="4" s="1"/>
  <c r="AD138" i="8"/>
  <c r="AA30" i="8"/>
  <c r="AE30" i="8"/>
  <c r="R17" i="4"/>
  <c r="S17" i="4" s="1"/>
  <c r="T17" i="4" s="1"/>
  <c r="AD31" i="8"/>
  <c r="AA144" i="8"/>
  <c r="AE144" i="8"/>
  <c r="AD35" i="8"/>
  <c r="AA153" i="8"/>
  <c r="AE153" i="8"/>
  <c r="R169" i="4"/>
  <c r="S169" i="4" s="1"/>
  <c r="T169" i="4" s="1"/>
  <c r="AD152" i="8"/>
  <c r="AA37" i="8"/>
  <c r="AE37" i="8"/>
  <c r="AD101" i="8"/>
  <c r="AE157" i="8"/>
  <c r="AA157" i="8"/>
  <c r="AD158" i="8"/>
  <c r="AA39" i="8"/>
  <c r="AE39" i="8"/>
  <c r="R53" i="4"/>
  <c r="S53" i="4" s="1"/>
  <c r="T53" i="4" s="1"/>
  <c r="AD40" i="8"/>
  <c r="R134" i="4"/>
  <c r="S134" i="4" s="1"/>
  <c r="T134" i="4" s="1"/>
  <c r="AD164" i="8"/>
  <c r="AD51" i="8"/>
  <c r="R39" i="4"/>
  <c r="S39" i="4" s="1"/>
  <c r="T39" i="4" s="1"/>
  <c r="AE53" i="8"/>
  <c r="AA53" i="8"/>
  <c r="AE60" i="8"/>
  <c r="AA60" i="8"/>
  <c r="R15" i="4"/>
  <c r="S15" i="4" s="1"/>
  <c r="T15" i="4" s="1"/>
  <c r="AD61" i="8"/>
  <c r="AA170" i="8"/>
  <c r="AE170" i="8"/>
  <c r="AD172" i="8"/>
  <c r="R150" i="4"/>
  <c r="S150" i="4" s="1"/>
  <c r="T150" i="4" s="1"/>
  <c r="AD139" i="8"/>
  <c r="AA70" i="8"/>
  <c r="AE70" i="8"/>
  <c r="AE74" i="8"/>
  <c r="AA74" i="8"/>
  <c r="R38" i="4"/>
  <c r="S38" i="4" s="1"/>
  <c r="T38" i="4" s="1"/>
  <c r="AD80" i="8"/>
  <c r="AE109" i="8"/>
  <c r="AA109" i="8"/>
  <c r="AD110" i="8"/>
  <c r="AE113" i="8"/>
  <c r="AA113" i="8"/>
  <c r="AD6" i="8"/>
  <c r="AA117" i="8"/>
  <c r="AE117" i="8"/>
  <c r="AD8" i="8"/>
  <c r="AA121" i="8"/>
  <c r="AE121" i="8"/>
  <c r="AD119" i="8"/>
  <c r="AA126" i="8"/>
  <c r="AE126" i="8"/>
  <c r="AD127" i="8"/>
  <c r="AE129" i="8"/>
  <c r="AA129" i="8"/>
  <c r="AA132" i="8"/>
  <c r="AE132" i="8"/>
  <c r="R164" i="4"/>
  <c r="S164" i="4" s="1"/>
  <c r="T164" i="4" s="1"/>
  <c r="AD134" i="8"/>
  <c r="AE91" i="8"/>
  <c r="AA91" i="8"/>
  <c r="R126" i="4"/>
  <c r="S126" i="4" s="1"/>
  <c r="T126" i="4" s="1"/>
  <c r="AD135" i="8"/>
  <c r="AE21" i="8"/>
  <c r="AA21" i="8"/>
  <c r="AD18" i="8"/>
  <c r="AA93" i="8"/>
  <c r="AE93" i="8"/>
  <c r="R10" i="4"/>
  <c r="S10" i="4" s="1"/>
  <c r="T10" i="4" s="1"/>
  <c r="AD23" i="8"/>
  <c r="AA138" i="8"/>
  <c r="AE138" i="8"/>
  <c r="R46" i="4"/>
  <c r="S46" i="4" s="1"/>
  <c r="T46" i="4" s="1"/>
  <c r="AD28" i="8"/>
  <c r="AA31" i="8"/>
  <c r="AE31" i="8"/>
  <c r="R9" i="4"/>
  <c r="S9" i="4" s="1"/>
  <c r="T9" i="4" s="1"/>
  <c r="AD32" i="8"/>
  <c r="AA35" i="8"/>
  <c r="AE35" i="8"/>
  <c r="R29" i="4"/>
  <c r="S29" i="4" s="1"/>
  <c r="T29" i="4" s="1"/>
  <c r="AD36" i="8"/>
  <c r="AA152" i="8"/>
  <c r="AE152" i="8"/>
  <c r="R154" i="4"/>
  <c r="S154" i="4" s="1"/>
  <c r="T154" i="4" s="1"/>
  <c r="AD151" i="8"/>
  <c r="AA101" i="8"/>
  <c r="AE101" i="8"/>
  <c r="R118" i="4"/>
  <c r="S118" i="4" s="1"/>
  <c r="T118" i="4" s="1"/>
  <c r="AD154" i="8"/>
  <c r="AA158" i="8"/>
  <c r="AE158" i="8"/>
  <c r="AE40" i="8"/>
  <c r="AA40" i="8"/>
  <c r="AD102" i="8"/>
  <c r="AA164" i="8"/>
  <c r="AE164" i="8"/>
  <c r="AD43" i="8"/>
  <c r="AA51" i="8"/>
  <c r="AE51" i="8"/>
  <c r="R93" i="4"/>
  <c r="S93" i="4" s="1"/>
  <c r="T93" i="4" s="1"/>
  <c r="AD106" i="8"/>
  <c r="R8" i="4"/>
  <c r="S8" i="4" s="1"/>
  <c r="T8" i="4" s="1"/>
  <c r="AD57" i="8"/>
  <c r="AA61" i="8"/>
  <c r="AE61" i="8"/>
  <c r="AA172" i="8"/>
  <c r="AE172" i="8"/>
  <c r="AD63" i="8"/>
  <c r="AE139" i="8"/>
  <c r="AA139" i="8"/>
  <c r="AD98" i="8"/>
  <c r="AD72" i="8"/>
  <c r="AA80" i="8"/>
  <c r="AE80" i="8"/>
  <c r="R67" i="4"/>
  <c r="S67" i="4" s="1"/>
  <c r="T67" i="4" s="1"/>
  <c r="AD82" i="8"/>
  <c r="N118" i="9"/>
  <c r="N105" i="9"/>
  <c r="N13" i="9"/>
  <c r="N30" i="9"/>
  <c r="N68" i="9"/>
  <c r="N50" i="9"/>
  <c r="N69" i="9"/>
  <c r="N77" i="9"/>
  <c r="N171" i="9"/>
  <c r="N62" i="9"/>
  <c r="N73" i="9"/>
  <c r="N109" i="9"/>
  <c r="N93" i="9"/>
  <c r="N79" i="9"/>
  <c r="N65" i="9"/>
  <c r="N21" i="9"/>
  <c r="N71" i="9"/>
  <c r="N14" i="9"/>
  <c r="N18" i="9"/>
  <c r="N41" i="9"/>
  <c r="N45" i="9"/>
  <c r="N112" i="9"/>
  <c r="N48" i="9"/>
  <c r="N10" i="9"/>
  <c r="N19" i="9"/>
  <c r="N156" i="9"/>
  <c r="N174" i="9"/>
  <c r="N135" i="9"/>
  <c r="N37" i="9"/>
  <c r="N28" i="9"/>
  <c r="N110" i="9"/>
  <c r="N173" i="9"/>
  <c r="N138" i="9"/>
  <c r="N49" i="9"/>
  <c r="N134" i="9"/>
  <c r="N95" i="9"/>
  <c r="N22" i="9"/>
  <c r="N51" i="9"/>
  <c r="N38" i="9"/>
  <c r="N34" i="9"/>
  <c r="N103" i="9"/>
  <c r="N136" i="9"/>
  <c r="N119" i="9"/>
  <c r="N123" i="9"/>
  <c r="N99" i="9"/>
  <c r="N60" i="9"/>
  <c r="N160" i="9"/>
  <c r="Q75" i="9"/>
  <c r="Q63" i="9"/>
  <c r="Q76" i="9"/>
  <c r="Q46" i="9"/>
  <c r="Q148" i="9"/>
  <c r="Q25" i="9"/>
  <c r="Q122" i="9"/>
  <c r="Q100" i="9"/>
  <c r="Q162" i="9"/>
  <c r="Q120" i="9"/>
  <c r="Q31" i="9"/>
  <c r="Q161" i="9"/>
  <c r="Q139" i="9"/>
  <c r="Q142" i="9"/>
  <c r="Q66" i="9"/>
  <c r="N121" i="9"/>
  <c r="Q53" i="9"/>
  <c r="N33" i="9"/>
  <c r="N24" i="9"/>
  <c r="N54" i="9"/>
  <c r="N140" i="9"/>
  <c r="N158" i="9"/>
  <c r="Q132" i="9"/>
  <c r="Q92" i="9"/>
  <c r="Q152" i="9"/>
  <c r="Q153" i="9"/>
  <c r="Q166" i="9"/>
  <c r="Q83" i="9"/>
  <c r="Q9" i="9"/>
  <c r="Q141" i="9"/>
  <c r="Q16" i="9"/>
  <c r="Q58" i="9"/>
  <c r="Q96" i="9"/>
  <c r="Q154" i="9"/>
  <c r="Q167" i="9"/>
  <c r="W16" i="8"/>
  <c r="AB16" i="8" s="1"/>
  <c r="W96" i="8"/>
  <c r="AB96" i="8" s="1"/>
  <c r="W137" i="8"/>
  <c r="AB137" i="8" s="1"/>
  <c r="W140" i="8"/>
  <c r="AB140" i="8" s="1"/>
  <c r="W143" i="8"/>
  <c r="AB143" i="8" s="1"/>
  <c r="W33" i="8"/>
  <c r="AB33" i="8" s="1"/>
  <c r="W11" i="8"/>
  <c r="AB11" i="8" s="1"/>
  <c r="W24" i="8"/>
  <c r="AB24" i="8" s="1"/>
  <c r="W118" i="8"/>
  <c r="AB118" i="8" s="1"/>
  <c r="W48" i="8"/>
  <c r="AB48" i="8" s="1"/>
  <c r="W41" i="8"/>
  <c r="AB41" i="8" s="1"/>
  <c r="W114" i="8"/>
  <c r="AB114" i="8" s="1"/>
  <c r="W136" i="8"/>
  <c r="AB136" i="8" s="1"/>
  <c r="W89" i="8"/>
  <c r="AB89" i="8" s="1"/>
  <c r="W141" i="8"/>
  <c r="AB141" i="8" s="1"/>
  <c r="W112" i="8"/>
  <c r="AB112" i="8" s="1"/>
  <c r="W130" i="8"/>
  <c r="AB130" i="8" s="1"/>
  <c r="W88" i="8"/>
  <c r="AB88" i="8" s="1"/>
  <c r="W38" i="8"/>
  <c r="AB38" i="8" s="1"/>
  <c r="W142" i="8"/>
  <c r="AB142" i="8" s="1"/>
  <c r="W26" i="8"/>
  <c r="AB26" i="8" s="1"/>
  <c r="W163" i="8"/>
  <c r="AB163" i="8" s="1"/>
  <c r="W120" i="8"/>
  <c r="AB120" i="8" s="1"/>
  <c r="W50" i="8"/>
  <c r="AB50" i="8" s="1"/>
  <c r="W52" i="8"/>
  <c r="AB52" i="8" s="1"/>
  <c r="W7" i="8"/>
  <c r="AB7" i="8" s="1"/>
  <c r="W123" i="8"/>
  <c r="AB123" i="8" s="1"/>
  <c r="W44" i="8"/>
  <c r="AB44" i="8" s="1"/>
  <c r="W122" i="8"/>
  <c r="AB122" i="8" s="1"/>
  <c r="W168" i="8"/>
  <c r="AB168" i="8" s="1"/>
  <c r="W55" i="8"/>
  <c r="AB55" i="8" s="1"/>
  <c r="W68" i="8"/>
  <c r="AB68" i="8" s="1"/>
  <c r="W171" i="8"/>
  <c r="AB171" i="8" s="1"/>
  <c r="W75" i="8"/>
  <c r="AB75" i="8" s="1"/>
  <c r="W78" i="8"/>
  <c r="AB78" i="8" s="1"/>
  <c r="AC16" i="8"/>
  <c r="AC96" i="8"/>
  <c r="AC137" i="8"/>
  <c r="AC140" i="8"/>
  <c r="AC143" i="8"/>
  <c r="AC33" i="8"/>
  <c r="AC11" i="8"/>
  <c r="AC24" i="8"/>
  <c r="AC118" i="8"/>
  <c r="AC48" i="8"/>
  <c r="AC41" i="8"/>
  <c r="AC114" i="8"/>
  <c r="AC136" i="8"/>
  <c r="AC89" i="8"/>
  <c r="AC141" i="8"/>
  <c r="AC112" i="8"/>
  <c r="AC130" i="8"/>
  <c r="AC88" i="8"/>
  <c r="AC38" i="8"/>
  <c r="AC142" i="8"/>
  <c r="AC26" i="8"/>
  <c r="AC163" i="8"/>
  <c r="AC50" i="8"/>
  <c r="AC52" i="8"/>
  <c r="AC7" i="8"/>
  <c r="AC123" i="8"/>
  <c r="AC44" i="8"/>
  <c r="AC122" i="8"/>
  <c r="AC100" i="8"/>
  <c r="AC165" i="8"/>
  <c r="AC124" i="8"/>
  <c r="AC27" i="8"/>
  <c r="AC161" i="8"/>
  <c r="AC95" i="8"/>
  <c r="AC159" i="8"/>
  <c r="AC168" i="8"/>
  <c r="AC55" i="8"/>
  <c r="AC68" i="8"/>
  <c r="AC171" i="8"/>
  <c r="AC78" i="8"/>
  <c r="W100" i="8"/>
  <c r="AB100" i="8" s="1"/>
  <c r="W165" i="8"/>
  <c r="AB165" i="8" s="1"/>
  <c r="W124" i="8"/>
  <c r="AB124" i="8" s="1"/>
  <c r="W27" i="8"/>
  <c r="AB27" i="8" s="1"/>
  <c r="W161" i="8"/>
  <c r="AB161" i="8" s="1"/>
  <c r="W95" i="8"/>
  <c r="AB95" i="8" s="1"/>
  <c r="W159" i="8"/>
  <c r="AB159" i="8" s="1"/>
  <c r="AC120" i="8"/>
  <c r="AC75" i="8"/>
  <c r="W147" i="8"/>
  <c r="AB147" i="8" s="1"/>
  <c r="W47" i="8"/>
  <c r="AB47" i="8" s="1"/>
  <c r="W65" i="8"/>
  <c r="AB65" i="8" s="1"/>
  <c r="W73" i="8"/>
  <c r="AB73" i="8" s="1"/>
  <c r="W148" i="8"/>
  <c r="AB148" i="8" s="1"/>
  <c r="U86" i="8"/>
  <c r="W62" i="8"/>
  <c r="AB62" i="8" s="1"/>
  <c r="AA166" i="8"/>
  <c r="AE166" i="8"/>
  <c r="AA145" i="8"/>
  <c r="AE145" i="8"/>
  <c r="AA73" i="8"/>
  <c r="AE73" i="8"/>
  <c r="AA62" i="8"/>
  <c r="AE62" i="8"/>
  <c r="AE46" i="8"/>
  <c r="AA46" i="8"/>
  <c r="W160" i="8"/>
  <c r="AB160" i="8" s="1"/>
  <c r="AE64" i="8"/>
  <c r="AA64" i="8"/>
  <c r="AA105" i="8"/>
  <c r="AE105" i="8"/>
  <c r="AA147" i="8"/>
  <c r="AE147" i="8"/>
  <c r="AE81" i="8"/>
  <c r="AA81" i="8"/>
  <c r="AE77" i="8"/>
  <c r="AA77" i="8"/>
  <c r="AA156" i="8"/>
  <c r="AE156" i="8"/>
  <c r="AE174" i="8"/>
  <c r="AA174" i="8"/>
  <c r="AE56" i="8"/>
  <c r="AA56" i="8"/>
  <c r="AA45" i="8"/>
  <c r="AE45" i="8"/>
  <c r="AA99" i="8"/>
  <c r="M108" i="8"/>
  <c r="AE99" i="8"/>
  <c r="AA42" i="8"/>
  <c r="AE42" i="8"/>
  <c r="M86" i="8"/>
  <c r="AE19" i="8"/>
  <c r="AA19" i="8"/>
  <c r="AE71" i="8"/>
  <c r="AA71" i="8"/>
  <c r="AA167" i="8"/>
  <c r="AE167" i="8"/>
  <c r="AC46" i="8"/>
  <c r="AC64" i="8"/>
  <c r="AC149" i="8"/>
  <c r="AC19" i="8"/>
  <c r="AC56" i="8"/>
  <c r="AC174" i="8"/>
  <c r="AC166" i="8"/>
  <c r="W81" i="8"/>
  <c r="AB81" i="8" s="1"/>
  <c r="W166" i="8"/>
  <c r="AB166" i="8" s="1"/>
  <c r="AC62" i="8"/>
  <c r="AC145" i="8"/>
  <c r="AC147" i="8"/>
  <c r="AC162" i="8"/>
  <c r="AC173" i="8"/>
  <c r="AC156" i="8"/>
  <c r="AC160" i="8"/>
  <c r="AC77" i="8"/>
  <c r="W145" i="8"/>
  <c r="W71" i="8"/>
  <c r="AB71" i="8" s="1"/>
  <c r="W46" i="8"/>
  <c r="AB46" i="8" s="1"/>
  <c r="W97" i="8"/>
  <c r="W19" i="8"/>
  <c r="S86" i="8"/>
  <c r="AC42" i="8"/>
  <c r="AC47" i="8"/>
  <c r="AC167" i="8"/>
  <c r="AC99" i="8"/>
  <c r="AC76" i="8"/>
  <c r="AC81" i="8"/>
  <c r="AC65" i="8"/>
  <c r="W64" i="8"/>
  <c r="AB64" i="8" s="1"/>
  <c r="W45" i="8"/>
  <c r="AB45" i="8" s="1"/>
  <c r="W99" i="8"/>
  <c r="AB99" i="8" s="1"/>
  <c r="W149" i="8"/>
  <c r="AB149" i="8" s="1"/>
  <c r="W79" i="8"/>
  <c r="AB79" i="8" s="1"/>
  <c r="AC105" i="8"/>
  <c r="AC73" i="8"/>
  <c r="AC79" i="8"/>
  <c r="AC71" i="8"/>
  <c r="AC148" i="8"/>
  <c r="AC45" i="8"/>
  <c r="AC97" i="8"/>
  <c r="W83" i="8"/>
  <c r="W77" i="8"/>
  <c r="AB77" i="8" s="1"/>
  <c r="W56" i="8"/>
  <c r="AB56" i="8" s="1"/>
  <c r="W105" i="8"/>
  <c r="AB105" i="8" s="1"/>
  <c r="AB162" i="8"/>
  <c r="N161" i="9"/>
  <c r="Q113" i="9"/>
  <c r="N11" i="9"/>
  <c r="N63" i="9"/>
  <c r="O108" i="9"/>
  <c r="Q89" i="9"/>
  <c r="Q33" i="9"/>
  <c r="Q24" i="9"/>
  <c r="Q54" i="9"/>
  <c r="Q140" i="9"/>
  <c r="N46" i="9"/>
  <c r="N148" i="9"/>
  <c r="N25" i="9"/>
  <c r="N122" i="9"/>
  <c r="Q121" i="9"/>
  <c r="Q70" i="9"/>
  <c r="N132" i="9"/>
  <c r="N92" i="9"/>
  <c r="N152" i="9"/>
  <c r="N153" i="9"/>
  <c r="N166" i="9"/>
  <c r="N83" i="9"/>
  <c r="N9" i="9"/>
  <c r="N141" i="9"/>
  <c r="N16" i="9"/>
  <c r="N58" i="9"/>
  <c r="N96" i="9"/>
  <c r="N154" i="9"/>
  <c r="N113" i="9"/>
  <c r="N167" i="9"/>
  <c r="Q56" i="9"/>
  <c r="Q11" i="9"/>
  <c r="Q172" i="9"/>
  <c r="Q144" i="9"/>
  <c r="Q98" i="9"/>
  <c r="Q165" i="9"/>
  <c r="Q145" i="9"/>
  <c r="Q123" i="9"/>
  <c r="Q99" i="9"/>
  <c r="Q117" i="9"/>
  <c r="Q60" i="9"/>
  <c r="Q158" i="9"/>
  <c r="Q160" i="9"/>
  <c r="N100" i="9"/>
  <c r="N162" i="9"/>
  <c r="N120" i="9"/>
  <c r="N31" i="9"/>
  <c r="N89" i="9"/>
  <c r="N142" i="9"/>
  <c r="N66" i="9"/>
  <c r="AB87" i="8" l="1"/>
  <c r="W108" i="8"/>
  <c r="R119" i="4"/>
  <c r="S119" i="4" s="1"/>
  <c r="T119" i="4" s="1"/>
  <c r="J107" i="12"/>
  <c r="N117" i="9"/>
  <c r="H176" i="9"/>
  <c r="J89" i="9"/>
  <c r="G102" i="9"/>
  <c r="K100" i="9"/>
  <c r="Q72" i="9"/>
  <c r="J132" i="9"/>
  <c r="J174" i="9"/>
  <c r="K121" i="9"/>
  <c r="K128" i="9"/>
  <c r="E175" i="4"/>
  <c r="M174" i="4" s="1"/>
  <c r="J165" i="9"/>
  <c r="G134" i="9"/>
  <c r="G143" i="9"/>
  <c r="K54" i="9"/>
  <c r="J36" i="9"/>
  <c r="G119" i="9"/>
  <c r="N168" i="9"/>
  <c r="J82" i="9"/>
  <c r="Q48" i="9"/>
  <c r="J175" i="12"/>
  <c r="R152" i="4"/>
  <c r="S152" i="4" s="1"/>
  <c r="T152" i="4" s="1"/>
  <c r="N174" i="4"/>
  <c r="K112" i="9"/>
  <c r="P108" i="9"/>
  <c r="P86" i="9"/>
  <c r="O86" i="9"/>
  <c r="J34" i="9"/>
  <c r="AB109" i="8"/>
  <c r="W176" i="8"/>
  <c r="AD109" i="8"/>
  <c r="J176" i="8"/>
  <c r="X175" i="8" s="1"/>
  <c r="R91" i="4"/>
  <c r="S91" i="4" s="1"/>
  <c r="T91" i="4" s="1"/>
  <c r="R170" i="4"/>
  <c r="S170" i="4" s="1"/>
  <c r="T170" i="4" s="1"/>
  <c r="P176" i="9"/>
  <c r="J123" i="9"/>
  <c r="J103" i="9"/>
  <c r="I86" i="9"/>
  <c r="K14" i="9"/>
  <c r="R68" i="4"/>
  <c r="S68" i="4" s="1"/>
  <c r="T68" i="4" s="1"/>
  <c r="Q114" i="9"/>
  <c r="Q176" i="9" s="1"/>
  <c r="N12" i="9"/>
  <c r="N170" i="9"/>
  <c r="N157" i="9"/>
  <c r="R131" i="4"/>
  <c r="S131" i="4" s="1"/>
  <c r="T131" i="4" s="1"/>
  <c r="G29" i="9"/>
  <c r="D108" i="9"/>
  <c r="J124" i="9"/>
  <c r="N102" i="9"/>
  <c r="N143" i="9"/>
  <c r="O176" i="9"/>
  <c r="F70" i="9"/>
  <c r="G70" i="9"/>
  <c r="F33" i="9"/>
  <c r="G33" i="9"/>
  <c r="D176" i="9"/>
  <c r="F113" i="9"/>
  <c r="G113" i="9"/>
  <c r="G26" i="9"/>
  <c r="F26" i="9"/>
  <c r="F60" i="9"/>
  <c r="G137" i="9"/>
  <c r="G123" i="9"/>
  <c r="G144" i="9"/>
  <c r="F144" i="9"/>
  <c r="G9" i="9"/>
  <c r="F9" i="9"/>
  <c r="G166" i="9"/>
  <c r="F166" i="9"/>
  <c r="G132" i="9"/>
  <c r="F132" i="9"/>
  <c r="J10" i="9"/>
  <c r="K101" i="9"/>
  <c r="J101" i="9"/>
  <c r="E86" i="9"/>
  <c r="F171" i="9"/>
  <c r="G171" i="9"/>
  <c r="F110" i="9"/>
  <c r="K44" i="9"/>
  <c r="F56" i="9"/>
  <c r="G50" i="9"/>
  <c r="M108" i="9"/>
  <c r="G63" i="9"/>
  <c r="F63" i="9"/>
  <c r="J71" i="9"/>
  <c r="K71" i="9"/>
  <c r="J90" i="9"/>
  <c r="K90" i="9"/>
  <c r="G116" i="9"/>
  <c r="I176" i="9"/>
  <c r="Q5" i="13"/>
  <c r="Q54" i="13" s="1"/>
  <c r="K35" i="9"/>
  <c r="J35" i="9"/>
  <c r="G22" i="9"/>
  <c r="F22" i="9"/>
  <c r="G48" i="9"/>
  <c r="F48" i="9"/>
  <c r="G125" i="9"/>
  <c r="F125" i="9"/>
  <c r="K88" i="9"/>
  <c r="J88" i="9"/>
  <c r="H108" i="9"/>
  <c r="G89" i="9"/>
  <c r="F89" i="9"/>
  <c r="F31" i="9"/>
  <c r="G31" i="9"/>
  <c r="K138" i="9"/>
  <c r="J138" i="9"/>
  <c r="K10" i="9"/>
  <c r="G78" i="9"/>
  <c r="F78" i="9"/>
  <c r="F27" i="9"/>
  <c r="G27" i="9"/>
  <c r="Q79" i="9"/>
  <c r="G122" i="9"/>
  <c r="F148" i="9"/>
  <c r="G148" i="9"/>
  <c r="G140" i="9"/>
  <c r="F140" i="9"/>
  <c r="E176" i="9"/>
  <c r="J18" i="9"/>
  <c r="K18" i="9"/>
  <c r="K73" i="9"/>
  <c r="F40" i="9"/>
  <c r="G40" i="9"/>
  <c r="F104" i="9"/>
  <c r="G79" i="9"/>
  <c r="F79" i="9"/>
  <c r="F74" i="9"/>
  <c r="G74" i="9"/>
  <c r="F135" i="9"/>
  <c r="G135" i="9"/>
  <c r="G10" i="9"/>
  <c r="F10" i="9"/>
  <c r="G167" i="9"/>
  <c r="F167" i="9"/>
  <c r="K47" i="9"/>
  <c r="J47" i="9"/>
  <c r="K87" i="9"/>
  <c r="J87" i="9"/>
  <c r="F66" i="9"/>
  <c r="G66" i="9"/>
  <c r="K122" i="9"/>
  <c r="F117" i="9"/>
  <c r="G117" i="9"/>
  <c r="F99" i="9"/>
  <c r="G99" i="9"/>
  <c r="J93" i="9"/>
  <c r="K93" i="9"/>
  <c r="F111" i="9"/>
  <c r="G111" i="9"/>
  <c r="D86" i="9"/>
  <c r="G129" i="9"/>
  <c r="F172" i="9"/>
  <c r="G172" i="9"/>
  <c r="F83" i="9"/>
  <c r="G83" i="9"/>
  <c r="F92" i="9"/>
  <c r="G92" i="9"/>
  <c r="T11" i="13"/>
  <c r="T54" i="13" s="1"/>
  <c r="N59" i="9"/>
  <c r="G104" i="9"/>
  <c r="J62" i="9"/>
  <c r="K62" i="9"/>
  <c r="F8" i="9"/>
  <c r="G8" i="9"/>
  <c r="K20" i="9"/>
  <c r="J20" i="9"/>
  <c r="H86" i="9"/>
  <c r="G62" i="9"/>
  <c r="F62" i="9"/>
  <c r="G34" i="9"/>
  <c r="F34" i="9"/>
  <c r="G87" i="9"/>
  <c r="F87" i="9"/>
  <c r="G161" i="9"/>
  <c r="F161" i="9"/>
  <c r="G82" i="9"/>
  <c r="F82" i="9"/>
  <c r="F97" i="9"/>
  <c r="G97" i="9"/>
  <c r="G164" i="9"/>
  <c r="F164" i="9"/>
  <c r="F12" i="9"/>
  <c r="G12" i="9"/>
  <c r="F53" i="9"/>
  <c r="G53" i="9"/>
  <c r="G25" i="9"/>
  <c r="F25" i="9"/>
  <c r="F54" i="9"/>
  <c r="G54" i="9"/>
  <c r="G109" i="9"/>
  <c r="F109" i="9"/>
  <c r="G156" i="9"/>
  <c r="F156" i="9"/>
  <c r="L108" i="9"/>
  <c r="N87" i="9"/>
  <c r="N163" i="9"/>
  <c r="M176" i="9"/>
  <c r="L86" i="9"/>
  <c r="L176" i="9"/>
  <c r="M86" i="9"/>
  <c r="J85" i="12"/>
  <c r="AC29" i="13"/>
  <c r="U177" i="8"/>
  <c r="N145" i="9"/>
  <c r="AD71" i="8"/>
  <c r="R139" i="4"/>
  <c r="S139" i="4" s="1"/>
  <c r="T139" i="4" s="1"/>
  <c r="K171" i="4"/>
  <c r="N85" i="12"/>
  <c r="T31" i="12" s="1"/>
  <c r="R57" i="4"/>
  <c r="S57" i="4" s="1"/>
  <c r="T57" i="4" s="1"/>
  <c r="R56" i="4"/>
  <c r="S56" i="4" s="1"/>
  <c r="T56" i="4" s="1"/>
  <c r="AD99" i="8"/>
  <c r="AG105" i="8"/>
  <c r="AD167" i="8"/>
  <c r="AD73" i="8"/>
  <c r="N107" i="12"/>
  <c r="T98" i="12" s="1"/>
  <c r="AD166" i="8"/>
  <c r="R125" i="4"/>
  <c r="S125" i="4" s="1"/>
  <c r="T125" i="4" s="1"/>
  <c r="AD145" i="8"/>
  <c r="R77" i="4"/>
  <c r="S77" i="4" s="1"/>
  <c r="T77" i="4" s="1"/>
  <c r="AD45" i="8"/>
  <c r="E85" i="4"/>
  <c r="N42" i="4" s="1"/>
  <c r="R4" i="4"/>
  <c r="S4" i="4" s="1"/>
  <c r="T4" i="4" s="1"/>
  <c r="AE108" i="8"/>
  <c r="AA108" i="8"/>
  <c r="R75" i="4"/>
  <c r="S75" i="4" s="1"/>
  <c r="T75" i="4" s="1"/>
  <c r="R115" i="4"/>
  <c r="S115" i="4" s="1"/>
  <c r="T115" i="4" s="1"/>
  <c r="R171" i="4"/>
  <c r="S171" i="4" s="1"/>
  <c r="T171" i="4" s="1"/>
  <c r="R133" i="4"/>
  <c r="S133" i="4" s="1"/>
  <c r="T133" i="4" s="1"/>
  <c r="K133" i="4"/>
  <c r="AD81" i="8"/>
  <c r="R114" i="4"/>
  <c r="S114" i="4" s="1"/>
  <c r="T114" i="4" s="1"/>
  <c r="J86" i="8"/>
  <c r="AG81" i="8" s="1"/>
  <c r="AD19" i="8"/>
  <c r="AA176" i="8"/>
  <c r="AE176" i="8"/>
  <c r="M177" i="8"/>
  <c r="R48" i="4"/>
  <c r="S48" i="4" s="1"/>
  <c r="T48" i="4" s="1"/>
  <c r="AD174" i="8"/>
  <c r="AD64" i="8"/>
  <c r="R92" i="4"/>
  <c r="S92" i="4" s="1"/>
  <c r="T92" i="4" s="1"/>
  <c r="AD147" i="8"/>
  <c r="R95" i="4"/>
  <c r="S95" i="4" s="1"/>
  <c r="T95" i="4" s="1"/>
  <c r="AD77" i="8"/>
  <c r="R42" i="4"/>
  <c r="S42" i="4" s="1"/>
  <c r="T42" i="4" s="1"/>
  <c r="AD62" i="8"/>
  <c r="R62" i="4"/>
  <c r="S62" i="4" s="1"/>
  <c r="T62" i="4" s="1"/>
  <c r="N175" i="12"/>
  <c r="R163" i="12" s="1"/>
  <c r="AD46" i="8"/>
  <c r="AD56" i="8"/>
  <c r="R79" i="4"/>
  <c r="S79" i="4" s="1"/>
  <c r="T79" i="4" s="1"/>
  <c r="AD105" i="8"/>
  <c r="R76" i="4"/>
  <c r="S76" i="4" s="1"/>
  <c r="T76" i="4" s="1"/>
  <c r="AD156" i="8"/>
  <c r="R49" i="4"/>
  <c r="S49" i="4" s="1"/>
  <c r="T49" i="4" s="1"/>
  <c r="AD42" i="8"/>
  <c r="R20" i="4"/>
  <c r="S20" i="4" s="1"/>
  <c r="T20" i="4" s="1"/>
  <c r="AB97" i="8"/>
  <c r="AB108" i="8"/>
  <c r="AB145" i="8"/>
  <c r="W86" i="8"/>
  <c r="AB19" i="8"/>
  <c r="S177" i="8"/>
  <c r="Q108" i="9"/>
  <c r="N114" i="4" l="1"/>
  <c r="Q86" i="9"/>
  <c r="O174" i="4"/>
  <c r="K174" i="4"/>
  <c r="L174" i="4"/>
  <c r="Q103" i="12"/>
  <c r="P177" i="9"/>
  <c r="E177" i="9"/>
  <c r="K176" i="9"/>
  <c r="O177" i="9"/>
  <c r="S103" i="12"/>
  <c r="P103" i="12"/>
  <c r="R103" i="12"/>
  <c r="O103" i="12"/>
  <c r="I177" i="9"/>
  <c r="L177" i="9"/>
  <c r="F108" i="9"/>
  <c r="AF174" i="8"/>
  <c r="T103" i="12"/>
  <c r="O114" i="4"/>
  <c r="L133" i="4"/>
  <c r="N86" i="9"/>
  <c r="N176" i="9"/>
  <c r="J86" i="9"/>
  <c r="J176" i="9"/>
  <c r="M177" i="9"/>
  <c r="N108" i="9"/>
  <c r="H177" i="9"/>
  <c r="G176" i="9"/>
  <c r="K86" i="9"/>
  <c r="G108" i="9"/>
  <c r="F86" i="9"/>
  <c r="J176" i="12"/>
  <c r="G86" i="9"/>
  <c r="J108" i="9"/>
  <c r="K108" i="9"/>
  <c r="F176" i="9"/>
  <c r="D177" i="9"/>
  <c r="L171" i="4"/>
  <c r="N79" i="4"/>
  <c r="R63" i="12"/>
  <c r="S81" i="12"/>
  <c r="T63" i="12"/>
  <c r="Q81" i="12"/>
  <c r="S63" i="12"/>
  <c r="Q63" i="12"/>
  <c r="R81" i="12"/>
  <c r="O63" i="12"/>
  <c r="P63" i="12"/>
  <c r="T81" i="12"/>
  <c r="O20" i="4"/>
  <c r="N49" i="4"/>
  <c r="O76" i="4"/>
  <c r="O79" i="4"/>
  <c r="K20" i="4"/>
  <c r="M49" i="4"/>
  <c r="O92" i="4"/>
  <c r="M100" i="4"/>
  <c r="L105" i="4"/>
  <c r="N95" i="4"/>
  <c r="O100" i="4"/>
  <c r="M105" i="4"/>
  <c r="K95" i="4"/>
  <c r="O105" i="4"/>
  <c r="O95" i="4"/>
  <c r="N105" i="4"/>
  <c r="K105" i="4"/>
  <c r="K100" i="4"/>
  <c r="M95" i="4"/>
  <c r="N100" i="4"/>
  <c r="L100" i="4"/>
  <c r="L95" i="4"/>
  <c r="M139" i="4"/>
  <c r="L152" i="4"/>
  <c r="AB15" i="13"/>
  <c r="AC47" i="13"/>
  <c r="M48" i="4"/>
  <c r="O45" i="4"/>
  <c r="N77" i="4"/>
  <c r="N81" i="4"/>
  <c r="M45" i="4"/>
  <c r="L77" i="4"/>
  <c r="L81" i="4"/>
  <c r="K45" i="4"/>
  <c r="O77" i="4"/>
  <c r="O71" i="4"/>
  <c r="L71" i="4"/>
  <c r="O80" i="4"/>
  <c r="M81" i="4"/>
  <c r="L80" i="4"/>
  <c r="K80" i="4"/>
  <c r="K77" i="4"/>
  <c r="M71" i="4"/>
  <c r="L84" i="4"/>
  <c r="N71" i="4"/>
  <c r="K71" i="4"/>
  <c r="N45" i="4"/>
  <c r="O84" i="4"/>
  <c r="M80" i="4"/>
  <c r="K81" i="4"/>
  <c r="M77" i="4"/>
  <c r="M84" i="4"/>
  <c r="O81" i="4"/>
  <c r="N84" i="4"/>
  <c r="K84" i="4"/>
  <c r="N80" i="4"/>
  <c r="L45" i="4"/>
  <c r="N115" i="4"/>
  <c r="O125" i="4"/>
  <c r="M115" i="4"/>
  <c r="AD15" i="13"/>
  <c r="AB13" i="13"/>
  <c r="AC35" i="13"/>
  <c r="AD21" i="13"/>
  <c r="L56" i="13"/>
  <c r="AB20" i="13"/>
  <c r="AD36" i="13"/>
  <c r="AD20" i="13"/>
  <c r="AC40" i="13"/>
  <c r="AD8" i="13"/>
  <c r="AD30" i="13"/>
  <c r="AB11" i="13"/>
  <c r="AC39" i="13"/>
  <c r="AB49" i="13"/>
  <c r="AB40" i="13"/>
  <c r="AB45" i="13"/>
  <c r="AD11" i="13"/>
  <c r="AD10" i="13"/>
  <c r="AC16" i="13"/>
  <c r="AD28" i="13"/>
  <c r="AB34" i="13"/>
  <c r="AD5" i="13"/>
  <c r="AD54" i="13" s="1"/>
  <c r="W54"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4" i="13" s="1"/>
  <c r="U54"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4" i="13" s="1"/>
  <c r="V54"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N62" i="4"/>
  <c r="AC15" i="13"/>
  <c r="AD47" i="13"/>
  <c r="AD29" i="13"/>
  <c r="K76" i="4"/>
  <c r="N125" i="4"/>
  <c r="L76" i="4"/>
  <c r="M79" i="4"/>
  <c r="L62" i="4"/>
  <c r="O42" i="4"/>
  <c r="L42" i="4"/>
  <c r="Q98" i="12"/>
  <c r="R77" i="12"/>
  <c r="O165" i="12"/>
  <c r="Q177" i="9"/>
  <c r="Q165" i="12"/>
  <c r="P69" i="12"/>
  <c r="P68" i="12"/>
  <c r="P81" i="12"/>
  <c r="O163" i="12"/>
  <c r="AF156" i="8"/>
  <c r="AF56" i="8"/>
  <c r="AF83" i="8"/>
  <c r="AF71" i="8"/>
  <c r="AF84" i="8"/>
  <c r="AF19" i="8"/>
  <c r="AF77" i="8"/>
  <c r="AF45" i="8"/>
  <c r="AH83" i="8"/>
  <c r="AH62" i="8"/>
  <c r="AH84" i="8"/>
  <c r="AH81" i="8"/>
  <c r="AH77" i="8"/>
  <c r="AF42" i="8"/>
  <c r="AF64" i="8"/>
  <c r="AF62" i="8"/>
  <c r="AG84" i="8"/>
  <c r="X56" i="8"/>
  <c r="AG85" i="8"/>
  <c r="AH85" i="8"/>
  <c r="AF85" i="8"/>
  <c r="AF58" i="8"/>
  <c r="AH78" i="8"/>
  <c r="AF12" i="8"/>
  <c r="AF18" i="8"/>
  <c r="AF55" i="8"/>
  <c r="AH67" i="8"/>
  <c r="AH80" i="8"/>
  <c r="AF14" i="8"/>
  <c r="AF26" i="8"/>
  <c r="AF35" i="8"/>
  <c r="AF57" i="8"/>
  <c r="AF79" i="8"/>
  <c r="AF13" i="8"/>
  <c r="AF53" i="8"/>
  <c r="AF70" i="8"/>
  <c r="AF20" i="8"/>
  <c r="AF29" i="8"/>
  <c r="AF36" i="8"/>
  <c r="AF43" i="8"/>
  <c r="AF60" i="8"/>
  <c r="AH75" i="8"/>
  <c r="AH76" i="8"/>
  <c r="AF16" i="8"/>
  <c r="AF69" i="8"/>
  <c r="AF30" i="8"/>
  <c r="AH63" i="8"/>
  <c r="AF7" i="8"/>
  <c r="AF65" i="8"/>
  <c r="AF24" i="8"/>
  <c r="AF40" i="8"/>
  <c r="AF61" i="8"/>
  <c r="AF11" i="8"/>
  <c r="AF52" i="8"/>
  <c r="AF10" i="8"/>
  <c r="AF32" i="8"/>
  <c r="AH79" i="8"/>
  <c r="AF9" i="8"/>
  <c r="AF27" i="8"/>
  <c r="AF72" i="8"/>
  <c r="AG76" i="8"/>
  <c r="AG78" i="8"/>
  <c r="AF15" i="8"/>
  <c r="AF47" i="8"/>
  <c r="AH66" i="8"/>
  <c r="AF68" i="8"/>
  <c r="AF80" i="8"/>
  <c r="AF22" i="8"/>
  <c r="AF28" i="8"/>
  <c r="AF37" i="8"/>
  <c r="AF63" i="8"/>
  <c r="AG79" i="8"/>
  <c r="AF48" i="8"/>
  <c r="AF54" i="8"/>
  <c r="AF82" i="8"/>
  <c r="AF21" i="8"/>
  <c r="AF31" i="8"/>
  <c r="AF38" i="8"/>
  <c r="AF44" i="8"/>
  <c r="AH61" i="8"/>
  <c r="AF75" i="8"/>
  <c r="AF76" i="8"/>
  <c r="AF78" i="8"/>
  <c r="AF50" i="8"/>
  <c r="AF66" i="8"/>
  <c r="AF8" i="8"/>
  <c r="AF23" i="8"/>
  <c r="AF39" i="8"/>
  <c r="AF49" i="8"/>
  <c r="AG82" i="8"/>
  <c r="AF33" i="8"/>
  <c r="AF59" i="8"/>
  <c r="AG75" i="8"/>
  <c r="AF17" i="8"/>
  <c r="AF67" i="8"/>
  <c r="AG80" i="8"/>
  <c r="AF25" i="8"/>
  <c r="AF41" i="8"/>
  <c r="AF51" i="8"/>
  <c r="AH65" i="8"/>
  <c r="AH82" i="8"/>
  <c r="AF34" i="8"/>
  <c r="AH60" i="8"/>
  <c r="AF74" i="8"/>
  <c r="AG77" i="8"/>
  <c r="AG83" i="8"/>
  <c r="AH64" i="8"/>
  <c r="AF73" i="8"/>
  <c r="AF46" i="8"/>
  <c r="AF81" i="8"/>
  <c r="AF147" i="8"/>
  <c r="AH174" i="8"/>
  <c r="AH156" i="8"/>
  <c r="AH147" i="8"/>
  <c r="N48" i="4"/>
  <c r="P76" i="12"/>
  <c r="R68" i="12"/>
  <c r="P28" i="12"/>
  <c r="L92" i="4"/>
  <c r="Q82" i="12"/>
  <c r="R78" i="12"/>
  <c r="P83" i="12"/>
  <c r="R38" i="12"/>
  <c r="P77" i="12"/>
  <c r="T69" i="12"/>
  <c r="O68" i="12"/>
  <c r="T28" i="12"/>
  <c r="K92" i="4"/>
  <c r="K48" i="4"/>
  <c r="R76" i="12"/>
  <c r="P82" i="12"/>
  <c r="S78" i="12"/>
  <c r="N75" i="4"/>
  <c r="S83" i="12"/>
  <c r="P70" i="12"/>
  <c r="R41" i="12"/>
  <c r="O83" i="12"/>
  <c r="O38" i="12"/>
  <c r="R70" i="12"/>
  <c r="O41" i="12"/>
  <c r="O77" i="12"/>
  <c r="O69" i="12"/>
  <c r="S28" i="12"/>
  <c r="M92" i="4"/>
  <c r="S76" i="12"/>
  <c r="R82" i="12"/>
  <c r="P78" i="12"/>
  <c r="S38" i="12"/>
  <c r="O70" i="12"/>
  <c r="S41" i="12"/>
  <c r="AF105" i="8"/>
  <c r="AH56" i="8"/>
  <c r="AH46" i="8"/>
  <c r="AG56" i="8"/>
  <c r="N92" i="4"/>
  <c r="AG64" i="8"/>
  <c r="P98" i="12"/>
  <c r="N139" i="4"/>
  <c r="R98" i="12"/>
  <c r="Q31" i="12"/>
  <c r="R164" i="12"/>
  <c r="R147" i="12"/>
  <c r="O145" i="12"/>
  <c r="P138" i="12"/>
  <c r="O125" i="12"/>
  <c r="R115" i="12"/>
  <c r="T115" i="12"/>
  <c r="O159" i="12"/>
  <c r="T150" i="12"/>
  <c r="O114" i="12"/>
  <c r="S124" i="12"/>
  <c r="R166" i="12"/>
  <c r="T153" i="12"/>
  <c r="R151" i="12"/>
  <c r="O168" i="12"/>
  <c r="Q145" i="12"/>
  <c r="O167" i="12"/>
  <c r="T162" i="12"/>
  <c r="O146" i="12"/>
  <c r="O170" i="12"/>
  <c r="T138" i="12"/>
  <c r="R150" i="12"/>
  <c r="R132" i="12"/>
  <c r="S126" i="12"/>
  <c r="O134" i="12"/>
  <c r="S145" i="12"/>
  <c r="S167" i="12"/>
  <c r="P162" i="12"/>
  <c r="R162" i="12"/>
  <c r="T142" i="12"/>
  <c r="R114" i="12"/>
  <c r="S146" i="12"/>
  <c r="T141" i="12"/>
  <c r="Q126" i="12"/>
  <c r="R124" i="12"/>
  <c r="R122" i="12"/>
  <c r="Q164" i="12"/>
  <c r="Q124" i="12"/>
  <c r="O150" i="12"/>
  <c r="P136" i="12"/>
  <c r="O126" i="12"/>
  <c r="R159" i="12"/>
  <c r="S127" i="12"/>
  <c r="Q141" i="12"/>
  <c r="Q115" i="12"/>
  <c r="R111" i="12"/>
  <c r="R139" i="12"/>
  <c r="Q138" i="12"/>
  <c r="Q125" i="12"/>
  <c r="T132" i="12"/>
  <c r="P142" i="12"/>
  <c r="R116" i="12"/>
  <c r="Q127" i="12"/>
  <c r="T167" i="12"/>
  <c r="P115" i="12"/>
  <c r="S128" i="12"/>
  <c r="R171" i="12"/>
  <c r="P127" i="12"/>
  <c r="Q111" i="12"/>
  <c r="Q151" i="12"/>
  <c r="Q128" i="12"/>
  <c r="R126" i="12"/>
  <c r="Q167" i="12"/>
  <c r="Q132" i="12"/>
  <c r="S111" i="12"/>
  <c r="R157" i="12"/>
  <c r="O138" i="12"/>
  <c r="S150" i="12"/>
  <c r="Q136" i="12"/>
  <c r="O142" i="12"/>
  <c r="O154" i="12"/>
  <c r="O127" i="12"/>
  <c r="O141" i="12"/>
  <c r="Q147" i="12"/>
  <c r="O128" i="12"/>
  <c r="T166" i="12"/>
  <c r="S153" i="12"/>
  <c r="S151" i="12"/>
  <c r="S142" i="12"/>
  <c r="O116" i="12"/>
  <c r="P141" i="12"/>
  <c r="O147" i="12"/>
  <c r="O164" i="12"/>
  <c r="S136" i="12"/>
  <c r="O166" i="12"/>
  <c r="S162" i="12"/>
  <c r="S125" i="12"/>
  <c r="R170" i="12"/>
  <c r="R153" i="12"/>
  <c r="P147" i="12"/>
  <c r="T127" i="12"/>
  <c r="O153" i="12"/>
  <c r="P124" i="12"/>
  <c r="P128" i="12"/>
  <c r="S138" i="12"/>
  <c r="R125" i="12"/>
  <c r="P132" i="12"/>
  <c r="Q142" i="12"/>
  <c r="R154" i="12"/>
  <c r="Q162" i="12"/>
  <c r="T147" i="12"/>
  <c r="O122" i="12"/>
  <c r="T164" i="12"/>
  <c r="O124" i="12"/>
  <c r="Q150" i="12"/>
  <c r="T136" i="12"/>
  <c r="P151" i="12"/>
  <c r="O113" i="12"/>
  <c r="T145" i="12"/>
  <c r="S141" i="12"/>
  <c r="P146" i="12"/>
  <c r="O137" i="12"/>
  <c r="P166" i="12"/>
  <c r="T125" i="12"/>
  <c r="O132" i="12"/>
  <c r="T126" i="12"/>
  <c r="O171" i="12"/>
  <c r="P145" i="12"/>
  <c r="P167" i="12"/>
  <c r="O115" i="12"/>
  <c r="R136" i="12"/>
  <c r="R128" i="12"/>
  <c r="P164" i="12"/>
  <c r="O139" i="12"/>
  <c r="T124" i="12"/>
  <c r="P150" i="12"/>
  <c r="Q153" i="12"/>
  <c r="T151" i="12"/>
  <c r="R142" i="12"/>
  <c r="R168" i="12"/>
  <c r="R141" i="12"/>
  <c r="S147" i="12"/>
  <c r="R138" i="12"/>
  <c r="O136" i="12"/>
  <c r="R113" i="12"/>
  <c r="P111" i="12"/>
  <c r="S166" i="12"/>
  <c r="S132" i="12"/>
  <c r="R134" i="12"/>
  <c r="R167" i="12"/>
  <c r="O157" i="12"/>
  <c r="T122" i="12"/>
  <c r="R119" i="12"/>
  <c r="T112" i="12"/>
  <c r="Q129" i="12"/>
  <c r="Q133" i="12"/>
  <c r="R118" i="12"/>
  <c r="S160" i="12"/>
  <c r="R123" i="12"/>
  <c r="T135" i="12"/>
  <c r="T128" i="12"/>
  <c r="P125" i="12"/>
  <c r="O151" i="12"/>
  <c r="R145" i="12"/>
  <c r="O162" i="12"/>
  <c r="R137" i="12"/>
  <c r="P153" i="12"/>
  <c r="P126" i="12"/>
  <c r="R127" i="12"/>
  <c r="S115" i="12"/>
  <c r="Q166" i="12"/>
  <c r="R146" i="12"/>
  <c r="Q122" i="12"/>
  <c r="O143" i="12"/>
  <c r="Q119" i="12"/>
  <c r="Q112" i="12"/>
  <c r="O133" i="12"/>
  <c r="O117" i="12"/>
  <c r="T158" i="12"/>
  <c r="R155" i="12"/>
  <c r="P122" i="12"/>
  <c r="T111" i="12"/>
  <c r="S122" i="12"/>
  <c r="S164" i="12"/>
  <c r="Q146" i="12"/>
  <c r="S155" i="12"/>
  <c r="R120" i="12"/>
  <c r="T160" i="12"/>
  <c r="T155" i="12"/>
  <c r="P135" i="12"/>
  <c r="R110" i="12"/>
  <c r="O112" i="12"/>
  <c r="O148" i="12"/>
  <c r="O111" i="12"/>
  <c r="T146" i="12"/>
  <c r="R109" i="12"/>
  <c r="O119" i="12"/>
  <c r="R149" i="12"/>
  <c r="P160" i="12"/>
  <c r="T161" i="12"/>
  <c r="S133" i="12"/>
  <c r="O109" i="12"/>
  <c r="R144" i="12"/>
  <c r="R148" i="12"/>
  <c r="Q158" i="12"/>
  <c r="S129" i="12"/>
  <c r="R140" i="12"/>
  <c r="P155" i="12"/>
  <c r="T119" i="12"/>
  <c r="R112" i="12"/>
  <c r="O118" i="12"/>
  <c r="T133" i="12"/>
  <c r="P156" i="12"/>
  <c r="N176" i="12"/>
  <c r="O120" i="12"/>
  <c r="O158" i="12"/>
  <c r="Q135" i="12"/>
  <c r="S152" i="12"/>
  <c r="S119" i="12"/>
  <c r="O149" i="12"/>
  <c r="P161" i="12"/>
  <c r="Q152" i="12"/>
  <c r="Q130" i="12"/>
  <c r="S130" i="12"/>
  <c r="O140" i="12"/>
  <c r="R152" i="12"/>
  <c r="S156" i="12"/>
  <c r="Q156" i="12"/>
  <c r="R143" i="12"/>
  <c r="Q155" i="12"/>
  <c r="T152" i="12"/>
  <c r="P130" i="12"/>
  <c r="R129" i="12"/>
  <c r="S161" i="12"/>
  <c r="P133" i="12"/>
  <c r="R117" i="12"/>
  <c r="P158" i="12"/>
  <c r="O135" i="12"/>
  <c r="O110" i="12"/>
  <c r="O130" i="12"/>
  <c r="O160" i="12"/>
  <c r="P129" i="12"/>
  <c r="R161" i="12"/>
  <c r="O108" i="12"/>
  <c r="P152" i="12"/>
  <c r="R130" i="12"/>
  <c r="R160" i="12"/>
  <c r="O152" i="12"/>
  <c r="S112" i="12"/>
  <c r="T129" i="12"/>
  <c r="Q161" i="12"/>
  <c r="R156" i="12"/>
  <c r="S158" i="12"/>
  <c r="O129" i="12"/>
  <c r="O161" i="12"/>
  <c r="O144" i="12"/>
  <c r="R158" i="12"/>
  <c r="T130" i="12"/>
  <c r="R133" i="12"/>
  <c r="T156" i="12"/>
  <c r="R135" i="12"/>
  <c r="R108" i="12"/>
  <c r="O155" i="12"/>
  <c r="S135" i="12"/>
  <c r="Q160" i="12"/>
  <c r="O123" i="12"/>
  <c r="O156" i="12"/>
  <c r="P119" i="12"/>
  <c r="P112" i="12"/>
  <c r="Q154" i="12"/>
  <c r="T109" i="12"/>
  <c r="S171" i="12"/>
  <c r="P139" i="12"/>
  <c r="T168" i="12"/>
  <c r="Q134" i="12"/>
  <c r="T113" i="12"/>
  <c r="P143" i="12"/>
  <c r="P110" i="12"/>
  <c r="S168" i="12"/>
  <c r="T157" i="12"/>
  <c r="Q113" i="12"/>
  <c r="T134" i="12"/>
  <c r="S120" i="12"/>
  <c r="T154" i="12"/>
  <c r="S139" i="12"/>
  <c r="S159" i="12"/>
  <c r="T120" i="12"/>
  <c r="T140" i="12"/>
  <c r="S110" i="12"/>
  <c r="P170" i="12"/>
  <c r="S157" i="12"/>
  <c r="T143" i="12"/>
  <c r="Q143" i="12"/>
  <c r="T108" i="12"/>
  <c r="S144" i="12"/>
  <c r="P168" i="12"/>
  <c r="T118" i="12"/>
  <c r="T139" i="12"/>
  <c r="S149" i="12"/>
  <c r="Q137" i="12"/>
  <c r="P171" i="12"/>
  <c r="S143" i="12"/>
  <c r="Q109" i="12"/>
  <c r="S109" i="12"/>
  <c r="P149" i="12"/>
  <c r="P157" i="12"/>
  <c r="Q168" i="12"/>
  <c r="P118" i="12"/>
  <c r="S148" i="12"/>
  <c r="T137" i="12"/>
  <c r="S170" i="12"/>
  <c r="P154" i="12"/>
  <c r="P120" i="12"/>
  <c r="P113" i="12"/>
  <c r="Q120" i="12"/>
  <c r="Q117" i="12"/>
  <c r="T144" i="12"/>
  <c r="T170" i="12"/>
  <c r="P159" i="12"/>
  <c r="S116" i="12"/>
  <c r="T148" i="12"/>
  <c r="Q116" i="12"/>
  <c r="P148" i="12"/>
  <c r="S118" i="12"/>
  <c r="P114" i="12"/>
  <c r="Q148" i="12"/>
  <c r="S134" i="12"/>
  <c r="T159" i="12"/>
  <c r="T171" i="12"/>
  <c r="T114" i="12"/>
  <c r="P109" i="12"/>
  <c r="T123" i="12"/>
  <c r="S123" i="12"/>
  <c r="P144" i="12"/>
  <c r="S117" i="12"/>
  <c r="S108" i="12"/>
  <c r="Q170" i="12"/>
  <c r="P140" i="12"/>
  <c r="P123" i="12"/>
  <c r="Q159" i="12"/>
  <c r="T116" i="12"/>
  <c r="Q157" i="12"/>
  <c r="Q118" i="12"/>
  <c r="S114" i="12"/>
  <c r="P117" i="12"/>
  <c r="P116" i="12"/>
  <c r="P134" i="12"/>
  <c r="P108" i="12"/>
  <c r="Q123" i="12"/>
  <c r="T110" i="12"/>
  <c r="S140" i="12"/>
  <c r="S137" i="12"/>
  <c r="Q110" i="12"/>
  <c r="Q139" i="12"/>
  <c r="T149" i="12"/>
  <c r="P137" i="12"/>
  <c r="T117" i="12"/>
  <c r="Q144" i="12"/>
  <c r="S154" i="12"/>
  <c r="S113" i="12"/>
  <c r="Q173" i="12"/>
  <c r="T172" i="12"/>
  <c r="X45" i="8"/>
  <c r="T131" i="12"/>
  <c r="M30" i="4"/>
  <c r="L59" i="4"/>
  <c r="M19" i="4"/>
  <c r="O38" i="4"/>
  <c r="L27" i="4"/>
  <c r="M29" i="4"/>
  <c r="K83" i="4"/>
  <c r="O24" i="4"/>
  <c r="O12" i="4"/>
  <c r="M6" i="4"/>
  <c r="N72" i="4"/>
  <c r="O27" i="4"/>
  <c r="K16" i="4"/>
  <c r="M37" i="4"/>
  <c r="K33" i="4"/>
  <c r="L67" i="4"/>
  <c r="M12" i="4"/>
  <c r="L24" i="4"/>
  <c r="N63" i="4"/>
  <c r="K35" i="4"/>
  <c r="K59" i="4"/>
  <c r="L23" i="4"/>
  <c r="N29" i="4"/>
  <c r="M17" i="4"/>
  <c r="K19" i="4"/>
  <c r="N50" i="4"/>
  <c r="M16" i="4"/>
  <c r="N70" i="4"/>
  <c r="O28" i="4"/>
  <c r="K24" i="4"/>
  <c r="M35" i="4"/>
  <c r="N12" i="4"/>
  <c r="O41" i="4"/>
  <c r="N39" i="4"/>
  <c r="M50" i="4"/>
  <c r="N40" i="4"/>
  <c r="K78" i="4"/>
  <c r="M46" i="4"/>
  <c r="N24" i="4"/>
  <c r="L35" i="4"/>
  <c r="N59" i="4"/>
  <c r="K23" i="4"/>
  <c r="N60" i="4"/>
  <c r="O30" i="4"/>
  <c r="O37" i="4"/>
  <c r="N17" i="4"/>
  <c r="L19" i="4"/>
  <c r="N38" i="4"/>
  <c r="N74" i="4"/>
  <c r="O58" i="4"/>
  <c r="O9" i="4"/>
  <c r="N64" i="4"/>
  <c r="L41" i="4"/>
  <c r="K11" i="4"/>
  <c r="O78" i="4"/>
  <c r="N8" i="4"/>
  <c r="L31" i="4"/>
  <c r="O11" i="4"/>
  <c r="K17" i="4"/>
  <c r="K15" i="4"/>
  <c r="N27" i="4"/>
  <c r="N53" i="4"/>
  <c r="O15" i="4"/>
  <c r="M7" i="4"/>
  <c r="L12" i="4"/>
  <c r="K30" i="4"/>
  <c r="K34" i="4"/>
  <c r="L39" i="4"/>
  <c r="O73" i="4"/>
  <c r="L69" i="4"/>
  <c r="K25" i="4"/>
  <c r="M5" i="4"/>
  <c r="K46" i="4"/>
  <c r="K27" i="4"/>
  <c r="M53" i="4"/>
  <c r="M15" i="4"/>
  <c r="M59" i="4"/>
  <c r="N23" i="4"/>
  <c r="M60" i="4"/>
  <c r="L30" i="4"/>
  <c r="N34" i="4"/>
  <c r="N19" i="4"/>
  <c r="L38" i="4"/>
  <c r="N69" i="4"/>
  <c r="O64" i="4"/>
  <c r="K51" i="4"/>
  <c r="K28" i="4"/>
  <c r="O47" i="4"/>
  <c r="M27" i="4"/>
  <c r="O83" i="4"/>
  <c r="L15" i="4"/>
  <c r="O33" i="4"/>
  <c r="L72" i="4"/>
  <c r="L29" i="4"/>
  <c r="M31" i="4"/>
  <c r="O34" i="4"/>
  <c r="O8" i="4"/>
  <c r="L6" i="4"/>
  <c r="O50" i="4"/>
  <c r="K53" i="4"/>
  <c r="L34" i="4"/>
  <c r="O19" i="4"/>
  <c r="K5" i="4"/>
  <c r="K39" i="4"/>
  <c r="M63" i="4"/>
  <c r="O63" i="4"/>
  <c r="N15" i="4"/>
  <c r="K31" i="4"/>
  <c r="M8" i="4"/>
  <c r="M67" i="4"/>
  <c r="L63" i="4"/>
  <c r="K72" i="4"/>
  <c r="N31" i="4"/>
  <c r="M70" i="4"/>
  <c r="M9" i="4"/>
  <c r="M83" i="4"/>
  <c r="L33" i="4"/>
  <c r="K12" i="4"/>
  <c r="L8" i="4"/>
  <c r="L28" i="4"/>
  <c r="K38" i="4"/>
  <c r="K50" i="4"/>
  <c r="N44" i="4"/>
  <c r="N16" i="4"/>
  <c r="M40" i="4"/>
  <c r="O51" i="4"/>
  <c r="L78" i="4"/>
  <c r="K67" i="4"/>
  <c r="N14" i="4"/>
  <c r="L50" i="4"/>
  <c r="L16" i="4"/>
  <c r="N25" i="4"/>
  <c r="O70" i="4"/>
  <c r="N5" i="4"/>
  <c r="L47" i="4"/>
  <c r="N9" i="4"/>
  <c r="N13" i="4"/>
  <c r="M36" i="4"/>
  <c r="O32" i="4"/>
  <c r="L32" i="4"/>
  <c r="K60" i="4"/>
  <c r="O25" i="4"/>
  <c r="M23" i="4"/>
  <c r="N58" i="4"/>
  <c r="O59" i="4"/>
  <c r="N7" i="4"/>
  <c r="N83" i="4"/>
  <c r="N33" i="4"/>
  <c r="L60" i="4"/>
  <c r="O17" i="4"/>
  <c r="O68" i="4"/>
  <c r="L58" i="4"/>
  <c r="K9" i="4"/>
  <c r="L83" i="4"/>
  <c r="L7" i="4"/>
  <c r="K29" i="4"/>
  <c r="L17" i="4"/>
  <c r="K68" i="4"/>
  <c r="M47" i="4"/>
  <c r="K63" i="4"/>
  <c r="M41" i="4"/>
  <c r="M34" i="4"/>
  <c r="M73" i="4"/>
  <c r="K40" i="4"/>
  <c r="K69" i="4"/>
  <c r="O74" i="4"/>
  <c r="K70" i="4"/>
  <c r="N6" i="4"/>
  <c r="K47" i="4"/>
  <c r="L9" i="4"/>
  <c r="N22" i="4"/>
  <c r="K73" i="4"/>
  <c r="M74" i="4"/>
  <c r="M58" i="4"/>
  <c r="M78" i="4"/>
  <c r="N67" i="4"/>
  <c r="O46" i="4"/>
  <c r="K14" i="4"/>
  <c r="O52" i="4"/>
  <c r="N66" i="4"/>
  <c r="O55" i="4"/>
  <c r="O7" i="4"/>
  <c r="O39" i="4"/>
  <c r="N78" i="4"/>
  <c r="M11" i="4"/>
  <c r="N41" i="4"/>
  <c r="M44" i="4"/>
  <c r="N30" i="4"/>
  <c r="M68" i="4"/>
  <c r="N73" i="4"/>
  <c r="O44" i="4"/>
  <c r="K74" i="4"/>
  <c r="K58" i="4"/>
  <c r="N35" i="4"/>
  <c r="M24" i="4"/>
  <c r="M72" i="4"/>
  <c r="N47" i="4"/>
  <c r="M33" i="4"/>
  <c r="K37" i="4"/>
  <c r="L74" i="4"/>
  <c r="O14" i="4"/>
  <c r="K7" i="4"/>
  <c r="L37" i="4"/>
  <c r="K64" i="4"/>
  <c r="O69" i="4"/>
  <c r="M64" i="4"/>
  <c r="L51" i="4"/>
  <c r="O6" i="4"/>
  <c r="N46" i="4"/>
  <c r="N68" i="4"/>
  <c r="O16" i="4"/>
  <c r="M51" i="4"/>
  <c r="K6" i="4"/>
  <c r="L46" i="4"/>
  <c r="O22" i="4"/>
  <c r="K52" i="4"/>
  <c r="L22" i="4"/>
  <c r="M55" i="4"/>
  <c r="K54" i="4"/>
  <c r="L61" i="4"/>
  <c r="N54" i="4"/>
  <c r="L21" i="4"/>
  <c r="L18" i="4"/>
  <c r="M18" i="4"/>
  <c r="E176" i="4"/>
  <c r="R176" i="4" s="1"/>
  <c r="S176" i="4" s="1"/>
  <c r="R85" i="4"/>
  <c r="S85" i="4" s="1"/>
  <c r="L55" i="4"/>
  <c r="N65" i="4"/>
  <c r="O31" i="4"/>
  <c r="L11" i="4"/>
  <c r="K41" i="4"/>
  <c r="L44" i="4"/>
  <c r="M14" i="4"/>
  <c r="O23" i="4"/>
  <c r="K8" i="4"/>
  <c r="L25" i="4"/>
  <c r="L53" i="4"/>
  <c r="O72" i="4"/>
  <c r="M39" i="4"/>
  <c r="N51" i="4"/>
  <c r="L68" i="4"/>
  <c r="L5" i="4"/>
  <c r="K44" i="4"/>
  <c r="L64" i="4"/>
  <c r="L70" i="4"/>
  <c r="O67" i="4"/>
  <c r="O35" i="4"/>
  <c r="N37" i="4"/>
  <c r="O40" i="4"/>
  <c r="O53" i="4"/>
  <c r="O60" i="4"/>
  <c r="L73" i="4"/>
  <c r="O5" i="4"/>
  <c r="N11" i="4"/>
  <c r="O29" i="4"/>
  <c r="M25" i="4"/>
  <c r="N28" i="4"/>
  <c r="M38" i="4"/>
  <c r="M69" i="4"/>
  <c r="L40" i="4"/>
  <c r="M28" i="4"/>
  <c r="M22" i="4"/>
  <c r="L43" i="4"/>
  <c r="L10" i="4"/>
  <c r="M65" i="4"/>
  <c r="K18" i="4"/>
  <c r="M61" i="4"/>
  <c r="M21" i="4"/>
  <c r="O18" i="4"/>
  <c r="O21" i="4"/>
  <c r="L26" i="4"/>
  <c r="M13" i="4"/>
  <c r="O66" i="4"/>
  <c r="M32" i="4"/>
  <c r="L82" i="4"/>
  <c r="K21" i="4"/>
  <c r="N21" i="4"/>
  <c r="O61" i="4"/>
  <c r="K10" i="4"/>
  <c r="O13" i="4"/>
  <c r="K82" i="4"/>
  <c r="N18" i="4"/>
  <c r="O54" i="4"/>
  <c r="N43" i="4"/>
  <c r="L52" i="4"/>
  <c r="K55" i="4"/>
  <c r="M82" i="4"/>
  <c r="L36" i="4"/>
  <c r="N26" i="4"/>
  <c r="O43" i="4"/>
  <c r="L66" i="4"/>
  <c r="L14" i="4"/>
  <c r="M26" i="4"/>
  <c r="L54" i="4"/>
  <c r="K61" i="4"/>
  <c r="N61" i="4"/>
  <c r="M52" i="4"/>
  <c r="K36" i="4"/>
  <c r="M54" i="4"/>
  <c r="M66" i="4"/>
  <c r="K26" i="4"/>
  <c r="K66" i="4"/>
  <c r="K22" i="4"/>
  <c r="N10" i="4"/>
  <c r="K13" i="4"/>
  <c r="N55" i="4"/>
  <c r="L65" i="4"/>
  <c r="O36" i="4"/>
  <c r="N32" i="4"/>
  <c r="K32" i="4"/>
  <c r="N36" i="4"/>
  <c r="L13" i="4"/>
  <c r="O65" i="4"/>
  <c r="M10" i="4"/>
  <c r="K65" i="4"/>
  <c r="O26" i="4"/>
  <c r="N82" i="4"/>
  <c r="M43" i="4"/>
  <c r="O82" i="4"/>
  <c r="O10" i="4"/>
  <c r="N52" i="4"/>
  <c r="K43" i="4"/>
  <c r="AH45" i="8"/>
  <c r="X115" i="8"/>
  <c r="AH158" i="8"/>
  <c r="AF111" i="8"/>
  <c r="AF122" i="8"/>
  <c r="AG116" i="8"/>
  <c r="AG158" i="8"/>
  <c r="AG115" i="8"/>
  <c r="AF114" i="8"/>
  <c r="AG128" i="8"/>
  <c r="AF113" i="8"/>
  <c r="X150" i="8"/>
  <c r="AF143" i="8"/>
  <c r="AH139" i="8"/>
  <c r="AG132" i="8"/>
  <c r="AG129" i="8"/>
  <c r="AF171" i="8"/>
  <c r="AH125" i="8"/>
  <c r="AG114" i="8"/>
  <c r="AF132" i="8"/>
  <c r="AH115" i="8"/>
  <c r="AG168" i="8"/>
  <c r="X126" i="8"/>
  <c r="AF120" i="8"/>
  <c r="X144" i="8"/>
  <c r="AH168" i="8"/>
  <c r="AF117" i="8"/>
  <c r="AH120" i="8"/>
  <c r="AF170" i="8"/>
  <c r="AH132" i="8"/>
  <c r="AH129" i="8"/>
  <c r="AG117" i="8"/>
  <c r="AH114" i="8"/>
  <c r="AG122" i="8"/>
  <c r="AH155" i="8"/>
  <c r="AG123" i="8"/>
  <c r="AH117" i="8"/>
  <c r="AG170" i="8"/>
  <c r="AH128" i="8"/>
  <c r="AH134" i="8"/>
  <c r="AG111" i="8"/>
  <c r="AF157" i="8"/>
  <c r="AG155" i="8"/>
  <c r="AF116" i="8"/>
  <c r="AF134" i="8"/>
  <c r="AH111" i="8"/>
  <c r="AG139" i="8"/>
  <c r="AF155" i="8"/>
  <c r="AG134" i="8"/>
  <c r="AF128" i="8"/>
  <c r="AF168" i="8"/>
  <c r="X121" i="8"/>
  <c r="AF162" i="8"/>
  <c r="AG120" i="8"/>
  <c r="AG143" i="8"/>
  <c r="AF139" i="8"/>
  <c r="AH118" i="8"/>
  <c r="AH122" i="8"/>
  <c r="X109" i="8"/>
  <c r="AG113" i="8"/>
  <c r="AH143" i="8"/>
  <c r="AF115" i="8"/>
  <c r="X135" i="8"/>
  <c r="AH171" i="8"/>
  <c r="AH116" i="8"/>
  <c r="AF158" i="8"/>
  <c r="AH170" i="8"/>
  <c r="X142" i="8"/>
  <c r="AH113" i="8"/>
  <c r="AG153" i="8"/>
  <c r="AH124" i="8"/>
  <c r="AG162" i="8"/>
  <c r="AF136" i="8"/>
  <c r="AH136" i="8"/>
  <c r="AF129" i="8"/>
  <c r="AF123" i="8"/>
  <c r="AH157" i="8"/>
  <c r="AG118" i="8"/>
  <c r="AF148" i="8"/>
  <c r="AG138" i="8"/>
  <c r="AH169" i="8"/>
  <c r="AF165" i="8"/>
  <c r="AF154" i="8"/>
  <c r="AH173" i="8"/>
  <c r="AH148" i="8"/>
  <c r="AF142" i="8"/>
  <c r="AF153" i="8"/>
  <c r="AF118" i="8"/>
  <c r="AH142" i="8"/>
  <c r="AG142" i="8"/>
  <c r="AF125" i="8"/>
  <c r="AF133" i="8"/>
  <c r="AH152" i="8"/>
  <c r="AH110" i="8"/>
  <c r="AH149" i="8"/>
  <c r="AH160" i="8"/>
  <c r="AH123" i="8"/>
  <c r="AG171" i="8"/>
  <c r="AH153" i="8"/>
  <c r="AG136" i="8"/>
  <c r="AH162" i="8"/>
  <c r="AG148" i="8"/>
  <c r="X131" i="8"/>
  <c r="AF109" i="8"/>
  <c r="AH121" i="8"/>
  <c r="AH133" i="8"/>
  <c r="AG119" i="8"/>
  <c r="AF169" i="8"/>
  <c r="AF161" i="8"/>
  <c r="AH137" i="8"/>
  <c r="X111" i="8"/>
  <c r="AG124" i="8"/>
  <c r="AF124" i="8"/>
  <c r="AG157" i="8"/>
  <c r="AH163" i="8"/>
  <c r="AH151" i="8"/>
  <c r="AH159" i="8"/>
  <c r="AH127" i="8"/>
  <c r="AG109" i="8"/>
  <c r="X113" i="8"/>
  <c r="AF126" i="8"/>
  <c r="AF150" i="8"/>
  <c r="AG149" i="8"/>
  <c r="AF159" i="8"/>
  <c r="AF152" i="8"/>
  <c r="X154" i="8"/>
  <c r="AG144" i="8"/>
  <c r="AG130" i="8"/>
  <c r="AF173" i="8"/>
  <c r="AG154" i="8"/>
  <c r="AF127" i="8"/>
  <c r="X110" i="8"/>
  <c r="X159" i="8"/>
  <c r="X165" i="8"/>
  <c r="X143" i="8"/>
  <c r="AF119" i="8"/>
  <c r="AF172" i="8"/>
  <c r="AH164" i="8"/>
  <c r="AH112" i="8"/>
  <c r="AF135" i="8"/>
  <c r="X117" i="8"/>
  <c r="AG125" i="8"/>
  <c r="AD176" i="8"/>
  <c r="J177" i="8"/>
  <c r="X127" i="8"/>
  <c r="X114" i="8"/>
  <c r="X171" i="8"/>
  <c r="X141" i="8"/>
  <c r="X155" i="8"/>
  <c r="X133" i="8"/>
  <c r="X151" i="8"/>
  <c r="X118" i="8"/>
  <c r="X168" i="8"/>
  <c r="AG152" i="8"/>
  <c r="AG172" i="8"/>
  <c r="AG121" i="8"/>
  <c r="AH119" i="8"/>
  <c r="AG161" i="8"/>
  <c r="AH130" i="8"/>
  <c r="AH126" i="8"/>
  <c r="AH138" i="8"/>
  <c r="AF141" i="8"/>
  <c r="AG173" i="8"/>
  <c r="X139" i="8"/>
  <c r="X129" i="8"/>
  <c r="X125" i="8"/>
  <c r="X112" i="8"/>
  <c r="X120" i="8"/>
  <c r="X172" i="8"/>
  <c r="X169" i="8"/>
  <c r="AG126" i="8"/>
  <c r="AH141" i="8"/>
  <c r="AF137" i="8"/>
  <c r="AG141" i="8"/>
  <c r="AF138" i="8"/>
  <c r="AG110" i="8"/>
  <c r="AF140" i="8"/>
  <c r="AH146" i="8"/>
  <c r="X153" i="8"/>
  <c r="X119" i="8"/>
  <c r="X157" i="8"/>
  <c r="X136" i="8"/>
  <c r="AF151" i="8"/>
  <c r="AG150" i="8"/>
  <c r="AH144" i="8"/>
  <c r="AF164" i="8"/>
  <c r="AF131" i="8"/>
  <c r="AF130" i="8"/>
  <c r="AG146" i="8"/>
  <c r="X158" i="8"/>
  <c r="X164" i="8"/>
  <c r="X124" i="8"/>
  <c r="X146" i="8"/>
  <c r="X123" i="8"/>
  <c r="X116" i="8"/>
  <c r="X163" i="8"/>
  <c r="X138" i="8"/>
  <c r="X130" i="8"/>
  <c r="AF163" i="8"/>
  <c r="AG164" i="8"/>
  <c r="AH131" i="8"/>
  <c r="AH150" i="8"/>
  <c r="AG165" i="8"/>
  <c r="AH172" i="8"/>
  <c r="AF146" i="8"/>
  <c r="X140" i="8"/>
  <c r="X137" i="8"/>
  <c r="X132" i="8"/>
  <c r="X161" i="8"/>
  <c r="X122" i="8"/>
  <c r="AH165" i="8"/>
  <c r="AF144" i="8"/>
  <c r="AG169" i="8"/>
  <c r="AG140" i="8"/>
  <c r="AG137" i="8"/>
  <c r="X128" i="8"/>
  <c r="AH109" i="8"/>
  <c r="X152" i="8"/>
  <c r="AH140" i="8"/>
  <c r="AF160" i="8"/>
  <c r="AH154" i="8"/>
  <c r="AG127" i="8"/>
  <c r="AG151" i="8"/>
  <c r="AG133" i="8"/>
  <c r="AF112" i="8"/>
  <c r="AH135" i="8"/>
  <c r="AH161" i="8"/>
  <c r="AG131" i="8"/>
  <c r="AG135" i="8"/>
  <c r="X134" i="8"/>
  <c r="AF149" i="8"/>
  <c r="AG159" i="8"/>
  <c r="X170" i="8"/>
  <c r="AG112" i="8"/>
  <c r="AF110" i="8"/>
  <c r="AG160" i="8"/>
  <c r="AG163" i="8"/>
  <c r="AF121" i="8"/>
  <c r="X145" i="8"/>
  <c r="X147" i="8"/>
  <c r="X167" i="8"/>
  <c r="X174" i="8"/>
  <c r="X173" i="8"/>
  <c r="X156" i="8"/>
  <c r="X160" i="8"/>
  <c r="X149" i="8"/>
  <c r="X166" i="8"/>
  <c r="X162" i="8"/>
  <c r="X148" i="8"/>
  <c r="AF166" i="8"/>
  <c r="AF106" i="8"/>
  <c r="AF104" i="8"/>
  <c r="X106" i="8"/>
  <c r="AF88" i="8"/>
  <c r="AG98" i="8"/>
  <c r="AH96" i="8"/>
  <c r="AG90" i="8"/>
  <c r="AH92" i="8"/>
  <c r="AH95" i="8"/>
  <c r="AH106" i="8"/>
  <c r="AH91" i="8"/>
  <c r="AF98" i="8"/>
  <c r="AF97" i="8"/>
  <c r="AG91" i="8"/>
  <c r="AF87" i="8"/>
  <c r="X93" i="8"/>
  <c r="AH103" i="8"/>
  <c r="AF89" i="8"/>
  <c r="AH93" i="8"/>
  <c r="AF102" i="8"/>
  <c r="AG87" i="8"/>
  <c r="AH90" i="8"/>
  <c r="AF92" i="8"/>
  <c r="AH100" i="8"/>
  <c r="AG88" i="8"/>
  <c r="AG95" i="8"/>
  <c r="X90" i="8"/>
  <c r="AH94" i="8"/>
  <c r="X94" i="8"/>
  <c r="X101" i="8"/>
  <c r="X89" i="8"/>
  <c r="AH98" i="8"/>
  <c r="AG93" i="8"/>
  <c r="AG102" i="8"/>
  <c r="AF91" i="8"/>
  <c r="AH87" i="8"/>
  <c r="AG100" i="8"/>
  <c r="AF103" i="8"/>
  <c r="AH97" i="8"/>
  <c r="AG89" i="8"/>
  <c r="AF96" i="8"/>
  <c r="AF101" i="8"/>
  <c r="AH101" i="8"/>
  <c r="X91" i="8"/>
  <c r="X95" i="8"/>
  <c r="X100" i="8"/>
  <c r="X103" i="8"/>
  <c r="AG104" i="8"/>
  <c r="AG92" i="8"/>
  <c r="AF95" i="8"/>
  <c r="AH104" i="8"/>
  <c r="AG101" i="8"/>
  <c r="X102" i="8"/>
  <c r="X87" i="8"/>
  <c r="AH102" i="8"/>
  <c r="AH88" i="8"/>
  <c r="AH89" i="8"/>
  <c r="AF94" i="8"/>
  <c r="X92" i="8"/>
  <c r="AF100" i="8"/>
  <c r="X104" i="8"/>
  <c r="AG97" i="8"/>
  <c r="AF93" i="8"/>
  <c r="AD108" i="8"/>
  <c r="X96" i="8"/>
  <c r="AG96" i="8"/>
  <c r="AG106" i="8"/>
  <c r="AG103" i="8"/>
  <c r="AG94" i="8"/>
  <c r="X98" i="8"/>
  <c r="X88" i="8"/>
  <c r="AF90" i="8"/>
  <c r="X99" i="8"/>
  <c r="X105" i="8"/>
  <c r="X97" i="8"/>
  <c r="N20" i="4"/>
  <c r="AG42" i="8"/>
  <c r="T77" i="12"/>
  <c r="S77" i="12"/>
  <c r="O49" i="4"/>
  <c r="X84" i="8"/>
  <c r="M76" i="4"/>
  <c r="AH105" i="8"/>
  <c r="P165" i="12"/>
  <c r="T165" i="12"/>
  <c r="K79" i="4"/>
  <c r="T163" i="12"/>
  <c r="Q163" i="12"/>
  <c r="R69" i="12"/>
  <c r="S69" i="12"/>
  <c r="T169" i="12"/>
  <c r="O62" i="4"/>
  <c r="M62" i="4"/>
  <c r="AG62" i="8"/>
  <c r="K42" i="4"/>
  <c r="S173" i="12"/>
  <c r="S68" i="12"/>
  <c r="Q68" i="12"/>
  <c r="O172" i="12"/>
  <c r="R28" i="12"/>
  <c r="O81" i="12"/>
  <c r="AG174" i="8"/>
  <c r="L48" i="4"/>
  <c r="Q76" i="12"/>
  <c r="Q108" i="12"/>
  <c r="S82" i="12"/>
  <c r="AA177" i="8"/>
  <c r="AE177" i="8"/>
  <c r="AH19" i="8"/>
  <c r="K114" i="4"/>
  <c r="M114" i="4"/>
  <c r="Q131" i="12"/>
  <c r="Q78" i="12"/>
  <c r="T78" i="12"/>
  <c r="N133" i="4"/>
  <c r="O171" i="4"/>
  <c r="N171" i="4"/>
  <c r="O115" i="4"/>
  <c r="K75" i="4"/>
  <c r="Q83" i="12"/>
  <c r="R83" i="12"/>
  <c r="T38" i="12"/>
  <c r="K4" i="4"/>
  <c r="T70" i="12"/>
  <c r="Q70" i="12"/>
  <c r="T41" i="12"/>
  <c r="Q41" i="12"/>
  <c r="AH145" i="8"/>
  <c r="M125" i="4"/>
  <c r="K125" i="4"/>
  <c r="AH166" i="8"/>
  <c r="S89" i="12"/>
  <c r="P91" i="12"/>
  <c r="T89" i="12"/>
  <c r="R101" i="12"/>
  <c r="S88" i="12"/>
  <c r="S100" i="12"/>
  <c r="R99" i="12"/>
  <c r="O86" i="12"/>
  <c r="O121" i="12"/>
  <c r="P87" i="12"/>
  <c r="Q93" i="12"/>
  <c r="S87" i="12"/>
  <c r="O93" i="12"/>
  <c r="R89" i="12"/>
  <c r="R90" i="12"/>
  <c r="R88" i="12"/>
  <c r="O94" i="12"/>
  <c r="R102" i="12"/>
  <c r="T100" i="12"/>
  <c r="S95" i="12"/>
  <c r="T87" i="12"/>
  <c r="R105" i="12"/>
  <c r="T95" i="12"/>
  <c r="S91" i="12"/>
  <c r="O99" i="12"/>
  <c r="O89" i="12"/>
  <c r="O97" i="12"/>
  <c r="R121" i="12"/>
  <c r="O105" i="12"/>
  <c r="T104" i="12"/>
  <c r="Q105" i="12"/>
  <c r="Q88" i="12"/>
  <c r="R86" i="12"/>
  <c r="T101" i="12"/>
  <c r="O102" i="12"/>
  <c r="R100" i="12"/>
  <c r="Q87" i="12"/>
  <c r="P89" i="12"/>
  <c r="O95" i="12"/>
  <c r="T88" i="12"/>
  <c r="T94" i="12"/>
  <c r="Q101" i="12"/>
  <c r="T102" i="12"/>
  <c r="T105" i="12"/>
  <c r="S105" i="12"/>
  <c r="R92" i="12"/>
  <c r="P94" i="12"/>
  <c r="S101" i="12"/>
  <c r="P100" i="12"/>
  <c r="O101" i="12"/>
  <c r="S104" i="12"/>
  <c r="R93" i="12"/>
  <c r="O92" i="12"/>
  <c r="Q95" i="12"/>
  <c r="Q94" i="12"/>
  <c r="S102" i="12"/>
  <c r="O87" i="12"/>
  <c r="T91" i="12"/>
  <c r="R97" i="12"/>
  <c r="P95" i="12"/>
  <c r="R104" i="12"/>
  <c r="P105" i="12"/>
  <c r="O104" i="12"/>
  <c r="S94" i="12"/>
  <c r="P93" i="12"/>
  <c r="Q91" i="12"/>
  <c r="O88" i="12"/>
  <c r="T93" i="12"/>
  <c r="R91" i="12"/>
  <c r="O90" i="12"/>
  <c r="O100" i="12"/>
  <c r="P104" i="12"/>
  <c r="Q104" i="12"/>
  <c r="R95" i="12"/>
  <c r="P88" i="12"/>
  <c r="R96" i="12"/>
  <c r="S93" i="12"/>
  <c r="O91" i="12"/>
  <c r="O96" i="12"/>
  <c r="P102" i="12"/>
  <c r="Q89" i="12"/>
  <c r="R94" i="12"/>
  <c r="P101" i="12"/>
  <c r="Q100" i="12"/>
  <c r="Q102" i="12"/>
  <c r="R87" i="12"/>
  <c r="P86" i="12"/>
  <c r="T121" i="12"/>
  <c r="T99" i="12"/>
  <c r="Q99" i="12"/>
  <c r="Q90" i="12"/>
  <c r="T86" i="12"/>
  <c r="P99" i="12"/>
  <c r="S86" i="12"/>
  <c r="T90" i="12"/>
  <c r="S97" i="12"/>
  <c r="S92" i="12"/>
  <c r="T96" i="12"/>
  <c r="Q121" i="12"/>
  <c r="T92" i="12"/>
  <c r="Q96" i="12"/>
  <c r="P96" i="12"/>
  <c r="P97" i="12"/>
  <c r="P92" i="12"/>
  <c r="Q92" i="12"/>
  <c r="S90" i="12"/>
  <c r="P121" i="12"/>
  <c r="P90" i="12"/>
  <c r="T97" i="12"/>
  <c r="Q97" i="12"/>
  <c r="Q86" i="12"/>
  <c r="S99" i="12"/>
  <c r="S121" i="12"/>
  <c r="S96" i="12"/>
  <c r="AG99" i="8"/>
  <c r="O56" i="4"/>
  <c r="L57" i="4"/>
  <c r="P31" i="12"/>
  <c r="O139" i="4"/>
  <c r="Q75" i="12"/>
  <c r="R173" i="12"/>
  <c r="O4" i="4"/>
  <c r="AH73" i="8"/>
  <c r="AH167" i="8"/>
  <c r="AH99" i="8"/>
  <c r="M56" i="4"/>
  <c r="N56" i="4"/>
  <c r="N57" i="4"/>
  <c r="O31" i="12"/>
  <c r="R31" i="12"/>
  <c r="K159" i="4"/>
  <c r="K116" i="4"/>
  <c r="M146" i="4"/>
  <c r="N152" i="4"/>
  <c r="K172" i="4"/>
  <c r="N138" i="4"/>
  <c r="N141" i="4"/>
  <c r="N142" i="4"/>
  <c r="L108" i="4"/>
  <c r="O160" i="4"/>
  <c r="N123" i="4"/>
  <c r="N157" i="4"/>
  <c r="M134" i="4"/>
  <c r="N136" i="4"/>
  <c r="K129" i="4"/>
  <c r="N109" i="4"/>
  <c r="M127" i="4"/>
  <c r="K169" i="4"/>
  <c r="O130" i="4"/>
  <c r="M163" i="4"/>
  <c r="K112" i="4"/>
  <c r="K122" i="4"/>
  <c r="L117" i="4"/>
  <c r="K147" i="4"/>
  <c r="L161" i="4"/>
  <c r="L160" i="4"/>
  <c r="O168" i="4"/>
  <c r="L155" i="4"/>
  <c r="M138" i="4"/>
  <c r="N146" i="4"/>
  <c r="N154" i="4"/>
  <c r="O113" i="4"/>
  <c r="K166" i="4"/>
  <c r="L128" i="4"/>
  <c r="O126" i="4"/>
  <c r="N155" i="4"/>
  <c r="M130" i="4"/>
  <c r="L143" i="4"/>
  <c r="K163" i="4"/>
  <c r="K132" i="4"/>
  <c r="L116" i="4"/>
  <c r="N148" i="4"/>
  <c r="O158" i="4"/>
  <c r="O173" i="4"/>
  <c r="N173" i="4"/>
  <c r="N145" i="4"/>
  <c r="K170" i="4"/>
  <c r="M154" i="4"/>
  <c r="L127" i="4"/>
  <c r="M112" i="4"/>
  <c r="M166" i="4"/>
  <c r="O123" i="4"/>
  <c r="K117" i="4"/>
  <c r="K161" i="4"/>
  <c r="N168" i="4"/>
  <c r="M132" i="4"/>
  <c r="O129" i="4"/>
  <c r="K146" i="4"/>
  <c r="N116" i="4"/>
  <c r="L163" i="4"/>
  <c r="K130" i="4"/>
  <c r="K148" i="4"/>
  <c r="K143" i="4"/>
  <c r="L113" i="4"/>
  <c r="K123" i="4"/>
  <c r="L162" i="4"/>
  <c r="K165" i="4"/>
  <c r="L147" i="4"/>
  <c r="L132" i="4"/>
  <c r="K136" i="4"/>
  <c r="O109" i="4"/>
  <c r="O152" i="4"/>
  <c r="M148" i="4"/>
  <c r="K160" i="4"/>
  <c r="O141" i="4"/>
  <c r="N128" i="4"/>
  <c r="N161" i="4"/>
  <c r="O155" i="4"/>
  <c r="N172" i="4"/>
  <c r="L154" i="4"/>
  <c r="L112" i="4"/>
  <c r="K128" i="4"/>
  <c r="O127" i="4"/>
  <c r="K113" i="4"/>
  <c r="N163" i="4"/>
  <c r="M136" i="4"/>
  <c r="N108" i="4"/>
  <c r="M160" i="4"/>
  <c r="L173" i="4"/>
  <c r="K158" i="4"/>
  <c r="O137" i="4"/>
  <c r="M129" i="4"/>
  <c r="K109" i="4"/>
  <c r="L168" i="4"/>
  <c r="K142" i="4"/>
  <c r="N129" i="4"/>
  <c r="O146" i="4"/>
  <c r="O116" i="4"/>
  <c r="N130" i="4"/>
  <c r="L148" i="4"/>
  <c r="N143" i="4"/>
  <c r="N113" i="4"/>
  <c r="M128" i="4"/>
  <c r="L169" i="4"/>
  <c r="K162" i="4"/>
  <c r="M145" i="4"/>
  <c r="N147" i="4"/>
  <c r="O162" i="4"/>
  <c r="L145" i="4"/>
  <c r="M117" i="4"/>
  <c r="M157" i="4"/>
  <c r="O169" i="4"/>
  <c r="M162" i="4"/>
  <c r="O145" i="4"/>
  <c r="L165" i="4"/>
  <c r="K110" i="4"/>
  <c r="O170" i="4"/>
  <c r="L131" i="4"/>
  <c r="L170" i="4"/>
  <c r="N151" i="4"/>
  <c r="M164" i="4"/>
  <c r="K120" i="4"/>
  <c r="M156" i="4"/>
  <c r="L130" i="4"/>
  <c r="M143" i="4"/>
  <c r="K173" i="4"/>
  <c r="M131" i="4"/>
  <c r="O142" i="4"/>
  <c r="K168" i="4"/>
  <c r="O138" i="4"/>
  <c r="K141" i="4"/>
  <c r="M124" i="4"/>
  <c r="L146" i="4"/>
  <c r="O108" i="4"/>
  <c r="N132" i="4"/>
  <c r="O161" i="4"/>
  <c r="M155" i="4"/>
  <c r="M172" i="4"/>
  <c r="M168" i="4"/>
  <c r="L138" i="4"/>
  <c r="N112" i="4"/>
  <c r="O166" i="4"/>
  <c r="M123" i="4"/>
  <c r="M158" i="4"/>
  <c r="M126" i="4"/>
  <c r="N165" i="4"/>
  <c r="N117" i="4"/>
  <c r="M118" i="4"/>
  <c r="N126" i="4"/>
  <c r="O165" i="4"/>
  <c r="O147" i="4"/>
  <c r="O167" i="4"/>
  <c r="M137" i="4"/>
  <c r="N122" i="4"/>
  <c r="O134" i="4"/>
  <c r="M147" i="4"/>
  <c r="N131" i="4"/>
  <c r="L167" i="4"/>
  <c r="N124" i="4"/>
  <c r="M119" i="4"/>
  <c r="M121" i="4"/>
  <c r="L164" i="4"/>
  <c r="O128" i="4"/>
  <c r="M109" i="4"/>
  <c r="N127" i="4"/>
  <c r="L142" i="4"/>
  <c r="M108" i="4"/>
  <c r="M161" i="4"/>
  <c r="L109" i="4"/>
  <c r="N160" i="4"/>
  <c r="N166" i="4"/>
  <c r="L158" i="4"/>
  <c r="L134" i="4"/>
  <c r="M169" i="4"/>
  <c r="L126" i="4"/>
  <c r="N134" i="4"/>
  <c r="O124" i="4"/>
  <c r="M170" i="4"/>
  <c r="K138" i="4"/>
  <c r="K118" i="4"/>
  <c r="K155" i="4"/>
  <c r="L129" i="4"/>
  <c r="O112" i="4"/>
  <c r="M110" i="4"/>
  <c r="L136" i="4"/>
  <c r="O136" i="4"/>
  <c r="K108" i="4"/>
  <c r="O154" i="4"/>
  <c r="O143" i="4"/>
  <c r="M173" i="4"/>
  <c r="K134" i="4"/>
  <c r="K126" i="4"/>
  <c r="L110" i="4"/>
  <c r="L118" i="4"/>
  <c r="N137" i="4"/>
  <c r="O117" i="4"/>
  <c r="O131" i="4"/>
  <c r="L124" i="4"/>
  <c r="L151" i="4"/>
  <c r="N164" i="4"/>
  <c r="L149" i="4"/>
  <c r="O150" i="4"/>
  <c r="N162" i="4"/>
  <c r="R175" i="4"/>
  <c r="S175" i="4" s="1"/>
  <c r="K156" i="4"/>
  <c r="O153" i="4"/>
  <c r="O149" i="4"/>
  <c r="N159" i="4"/>
  <c r="M152" i="4"/>
  <c r="K152" i="4"/>
  <c r="L166" i="4"/>
  <c r="O172" i="4"/>
  <c r="O132" i="4"/>
  <c r="O163" i="4"/>
  <c r="O148" i="4"/>
  <c r="M141" i="4"/>
  <c r="L123" i="4"/>
  <c r="L137" i="4"/>
  <c r="N110" i="4"/>
  <c r="K137" i="4"/>
  <c r="O157" i="4"/>
  <c r="K145" i="4"/>
  <c r="O110" i="4"/>
  <c r="M167" i="4"/>
  <c r="K167" i="4"/>
  <c r="L141" i="4"/>
  <c r="L122" i="4"/>
  <c r="K154" i="4"/>
  <c r="O118" i="4"/>
  <c r="N167" i="4"/>
  <c r="M116" i="4"/>
  <c r="M142" i="4"/>
  <c r="L172" i="4"/>
  <c r="K127" i="4"/>
  <c r="M113" i="4"/>
  <c r="N118" i="4"/>
  <c r="M122" i="4"/>
  <c r="L157" i="4"/>
  <c r="N169" i="4"/>
  <c r="O122" i="4"/>
  <c r="K131" i="4"/>
  <c r="N158" i="4"/>
  <c r="M165" i="4"/>
  <c r="K157" i="4"/>
  <c r="K124" i="4"/>
  <c r="N170" i="4"/>
  <c r="N140" i="4"/>
  <c r="O144" i="4"/>
  <c r="K111" i="4"/>
  <c r="M111" i="4"/>
  <c r="L111" i="4"/>
  <c r="K164" i="4"/>
  <c r="N120" i="4"/>
  <c r="M140" i="4"/>
  <c r="L144" i="4"/>
  <c r="K121" i="4"/>
  <c r="N156" i="4"/>
  <c r="O135" i="4"/>
  <c r="N111" i="4"/>
  <c r="M150" i="4"/>
  <c r="N121" i="4"/>
  <c r="O111" i="4"/>
  <c r="N135" i="4"/>
  <c r="M120" i="4"/>
  <c r="L140" i="4"/>
  <c r="K135" i="4"/>
  <c r="N149" i="4"/>
  <c r="O119" i="4"/>
  <c r="O156" i="4"/>
  <c r="O164" i="4"/>
  <c r="O151" i="4"/>
  <c r="O120" i="4"/>
  <c r="L135" i="4"/>
  <c r="L121" i="4"/>
  <c r="M149" i="4"/>
  <c r="L119" i="4"/>
  <c r="L153" i="4"/>
  <c r="K151" i="4"/>
  <c r="N153" i="4"/>
  <c r="M135" i="4"/>
  <c r="L156" i="4"/>
  <c r="N150" i="4"/>
  <c r="M159" i="4"/>
  <c r="M144" i="4"/>
  <c r="K150" i="4"/>
  <c r="N119" i="4"/>
  <c r="K153" i="4"/>
  <c r="O121" i="4"/>
  <c r="O140" i="4"/>
  <c r="K140" i="4"/>
  <c r="N144" i="4"/>
  <c r="K149" i="4"/>
  <c r="M151" i="4"/>
  <c r="K144" i="4"/>
  <c r="L159" i="4"/>
  <c r="L120" i="4"/>
  <c r="O159" i="4"/>
  <c r="M153" i="4"/>
  <c r="L150" i="4"/>
  <c r="K119" i="4"/>
  <c r="AH71" i="8"/>
  <c r="Q140" i="12"/>
  <c r="S165" i="12"/>
  <c r="S163" i="12"/>
  <c r="P169" i="12"/>
  <c r="R169" i="12"/>
  <c r="T173" i="12"/>
  <c r="S172" i="12"/>
  <c r="R172" i="12"/>
  <c r="Q149" i="12"/>
  <c r="AG19" i="8"/>
  <c r="S131" i="12"/>
  <c r="L75" i="4"/>
  <c r="M75" i="4"/>
  <c r="M4" i="4"/>
  <c r="AF145" i="8"/>
  <c r="L20" i="4"/>
  <c r="M20" i="4"/>
  <c r="AH42" i="8"/>
  <c r="Q77" i="12"/>
  <c r="L49" i="4"/>
  <c r="K49" i="4"/>
  <c r="AG156" i="8"/>
  <c r="N76" i="4"/>
  <c r="R165" i="12"/>
  <c r="L79" i="4"/>
  <c r="P163" i="12"/>
  <c r="Q69" i="12"/>
  <c r="AG46" i="8"/>
  <c r="Q169" i="12"/>
  <c r="S169" i="12"/>
  <c r="K62" i="4"/>
  <c r="Q27" i="12"/>
  <c r="M42" i="4"/>
  <c r="O173" i="12"/>
  <c r="P173" i="12"/>
  <c r="T68" i="12"/>
  <c r="P172" i="12"/>
  <c r="Q172" i="12"/>
  <c r="AG147" i="8"/>
  <c r="Q28" i="12"/>
  <c r="O28" i="12"/>
  <c r="O101" i="4"/>
  <c r="N93" i="4"/>
  <c r="L91" i="4"/>
  <c r="O88" i="4"/>
  <c r="N87" i="4"/>
  <c r="M93" i="4"/>
  <c r="K91" i="4"/>
  <c r="M88" i="4"/>
  <c r="L101" i="4"/>
  <c r="L90" i="4"/>
  <c r="L88" i="4"/>
  <c r="L104" i="4"/>
  <c r="K89" i="4"/>
  <c r="M86" i="4"/>
  <c r="M102" i="4"/>
  <c r="N96" i="4"/>
  <c r="L87" i="4"/>
  <c r="K94" i="4"/>
  <c r="N103" i="4"/>
  <c r="K96" i="4"/>
  <c r="N94" i="4"/>
  <c r="M103" i="4"/>
  <c r="N88" i="4"/>
  <c r="K87" i="4"/>
  <c r="M89" i="4"/>
  <c r="O98" i="4"/>
  <c r="O96" i="4"/>
  <c r="M101" i="4"/>
  <c r="L102" i="4"/>
  <c r="M104" i="4"/>
  <c r="O102" i="4"/>
  <c r="L96" i="4"/>
  <c r="K101" i="4"/>
  <c r="O97" i="4"/>
  <c r="N97" i="4"/>
  <c r="N90" i="4"/>
  <c r="K98" i="4"/>
  <c r="O104" i="4"/>
  <c r="N101" i="4"/>
  <c r="O90" i="4"/>
  <c r="M98" i="4"/>
  <c r="O87" i="4"/>
  <c r="N98" i="4"/>
  <c r="N104" i="4"/>
  <c r="M87" i="4"/>
  <c r="L93" i="4"/>
  <c r="K104" i="4"/>
  <c r="K88" i="4"/>
  <c r="O91" i="4"/>
  <c r="M94" i="4"/>
  <c r="K97" i="4"/>
  <c r="L103" i="4"/>
  <c r="O89" i="4"/>
  <c r="N91" i="4"/>
  <c r="M97" i="4"/>
  <c r="N86" i="4"/>
  <c r="M96" i="4"/>
  <c r="K102" i="4"/>
  <c r="O94" i="4"/>
  <c r="O103" i="4"/>
  <c r="N102" i="4"/>
  <c r="L94" i="4"/>
  <c r="L98" i="4"/>
  <c r="L89" i="4"/>
  <c r="L86" i="4"/>
  <c r="O86" i="4"/>
  <c r="K103" i="4"/>
  <c r="M91" i="4"/>
  <c r="L97" i="4"/>
  <c r="M90" i="4"/>
  <c r="O93" i="4"/>
  <c r="K90" i="4"/>
  <c r="K93" i="4"/>
  <c r="N89" i="4"/>
  <c r="M99" i="4"/>
  <c r="R107" i="4"/>
  <c r="S107" i="4" s="1"/>
  <c r="K99" i="4"/>
  <c r="L99" i="4"/>
  <c r="N99" i="4"/>
  <c r="O99" i="4"/>
  <c r="K86" i="4"/>
  <c r="K107" i="4" s="1"/>
  <c r="O48" i="4"/>
  <c r="T76" i="12"/>
  <c r="O76" i="12"/>
  <c r="T82" i="12"/>
  <c r="O82" i="12"/>
  <c r="L114" i="4"/>
  <c r="P131" i="12"/>
  <c r="O131" i="12"/>
  <c r="O78" i="12"/>
  <c r="O133" i="4"/>
  <c r="M133" i="4"/>
  <c r="M171" i="4"/>
  <c r="K115" i="4"/>
  <c r="L115" i="4"/>
  <c r="O75" i="4"/>
  <c r="T83" i="12"/>
  <c r="P38" i="12"/>
  <c r="Q38" i="12"/>
  <c r="L4" i="4"/>
  <c r="S70" i="12"/>
  <c r="AG45" i="8"/>
  <c r="Q114" i="12"/>
  <c r="P41" i="12"/>
  <c r="L125" i="4"/>
  <c r="AG166" i="8"/>
  <c r="O98" i="12"/>
  <c r="S98" i="12"/>
  <c r="AG167" i="8"/>
  <c r="AF99" i="8"/>
  <c r="L56" i="4"/>
  <c r="K57" i="4"/>
  <c r="S31" i="12"/>
  <c r="L139" i="4"/>
  <c r="O169" i="12"/>
  <c r="AH35" i="8"/>
  <c r="AG23" i="8"/>
  <c r="AH12" i="8"/>
  <c r="AG55" i="8"/>
  <c r="AG30" i="8"/>
  <c r="AG13" i="8"/>
  <c r="AH74" i="8"/>
  <c r="X43" i="8"/>
  <c r="AH5" i="8"/>
  <c r="AH7" i="8"/>
  <c r="AG31" i="8"/>
  <c r="AG41" i="8"/>
  <c r="AG15" i="8"/>
  <c r="AG58" i="8"/>
  <c r="X69" i="8"/>
  <c r="AH37" i="8"/>
  <c r="AH31" i="8"/>
  <c r="AG22" i="8"/>
  <c r="AH57" i="8"/>
  <c r="AG10" i="8"/>
  <c r="AG47" i="8"/>
  <c r="X15" i="8"/>
  <c r="AH25" i="8"/>
  <c r="AG20" i="8"/>
  <c r="AG29" i="8"/>
  <c r="AF6" i="8"/>
  <c r="AH70" i="8"/>
  <c r="AG14" i="8"/>
  <c r="AH29" i="8"/>
  <c r="AH41" i="8"/>
  <c r="AG6" i="8"/>
  <c r="AH22" i="8"/>
  <c r="AG52" i="8"/>
  <c r="AG21" i="8"/>
  <c r="AH17" i="8"/>
  <c r="X49" i="8"/>
  <c r="X63" i="8"/>
  <c r="X7" i="8"/>
  <c r="X9" i="8"/>
  <c r="AG34" i="8"/>
  <c r="AH68" i="8"/>
  <c r="AH8" i="8"/>
  <c r="AH36" i="8"/>
  <c r="AG59" i="8"/>
  <c r="AH55" i="8"/>
  <c r="AH72" i="8"/>
  <c r="AG37" i="8"/>
  <c r="AH27" i="8"/>
  <c r="AH28" i="8"/>
  <c r="X17" i="8"/>
  <c r="X72" i="8"/>
  <c r="X57" i="8"/>
  <c r="X24" i="8"/>
  <c r="X34" i="8"/>
  <c r="X11" i="8"/>
  <c r="X29" i="8"/>
  <c r="X61" i="8"/>
  <c r="X55" i="8"/>
  <c r="X13" i="8"/>
  <c r="X14" i="8"/>
  <c r="X16" i="8"/>
  <c r="AG49" i="8"/>
  <c r="AG65" i="8"/>
  <c r="AH13" i="8"/>
  <c r="AH40" i="8"/>
  <c r="AG53" i="8"/>
  <c r="AH33" i="8"/>
  <c r="AG36" i="8"/>
  <c r="AG27" i="8"/>
  <c r="AH10" i="8"/>
  <c r="AG9" i="8"/>
  <c r="AG66" i="8"/>
  <c r="AH21" i="8"/>
  <c r="X12" i="8"/>
  <c r="AF5" i="8"/>
  <c r="AH23" i="8"/>
  <c r="X53" i="8"/>
  <c r="X80" i="8"/>
  <c r="X32" i="8"/>
  <c r="AG40" i="8"/>
  <c r="AG61" i="8"/>
  <c r="AH14" i="8"/>
  <c r="AG50" i="8"/>
  <c r="AG17" i="8"/>
  <c r="X18" i="8"/>
  <c r="X50" i="8"/>
  <c r="X41" i="8"/>
  <c r="X66" i="8"/>
  <c r="X78" i="8"/>
  <c r="X23" i="8"/>
  <c r="X26" i="8"/>
  <c r="AG60" i="8"/>
  <c r="AG72" i="8"/>
  <c r="AG11" i="8"/>
  <c r="AH49" i="8"/>
  <c r="X21" i="8"/>
  <c r="AG43" i="8"/>
  <c r="AH44" i="8"/>
  <c r="AH26" i="8"/>
  <c r="X58" i="8"/>
  <c r="X74" i="8"/>
  <c r="X70" i="8"/>
  <c r="X33" i="8"/>
  <c r="X37" i="8"/>
  <c r="AG33" i="8"/>
  <c r="AH16" i="8"/>
  <c r="AG5" i="8"/>
  <c r="AG48" i="8"/>
  <c r="AH20" i="8"/>
  <c r="AH18" i="8"/>
  <c r="AG51" i="8"/>
  <c r="AG8" i="8"/>
  <c r="AH50" i="8"/>
  <c r="X54" i="8"/>
  <c r="AG69" i="8"/>
  <c r="AH58" i="8"/>
  <c r="X36" i="8"/>
  <c r="X20" i="8"/>
  <c r="X44" i="8"/>
  <c r="X39" i="8"/>
  <c r="X38" i="8"/>
  <c r="X8" i="8"/>
  <c r="X48" i="8"/>
  <c r="X60" i="8"/>
  <c r="X40" i="8"/>
  <c r="X51" i="8"/>
  <c r="X52" i="8"/>
  <c r="AH51" i="8"/>
  <c r="AH47" i="8"/>
  <c r="AH24" i="8"/>
  <c r="AG18" i="8"/>
  <c r="X28" i="8"/>
  <c r="AH59" i="8"/>
  <c r="AH6" i="8"/>
  <c r="AG74" i="8"/>
  <c r="AG38" i="8"/>
  <c r="AG28" i="8"/>
  <c r="X59" i="8"/>
  <c r="AH30" i="8"/>
  <c r="AG16" i="8"/>
  <c r="AG12" i="8"/>
  <c r="AH38" i="8"/>
  <c r="AH15" i="8"/>
  <c r="AG32" i="8"/>
  <c r="X27" i="8"/>
  <c r="AG54" i="8"/>
  <c r="AH54" i="8"/>
  <c r="AH69" i="8"/>
  <c r="X67" i="8"/>
  <c r="X10" i="8"/>
  <c r="X68" i="8"/>
  <c r="X31" i="8"/>
  <c r="X5" i="8"/>
  <c r="X6" i="8"/>
  <c r="X75" i="8"/>
  <c r="AG7" i="8"/>
  <c r="AG39" i="8"/>
  <c r="AG67" i="8"/>
  <c r="AG24" i="8"/>
  <c r="AG68" i="8"/>
  <c r="AH53" i="8"/>
  <c r="AH34" i="8"/>
  <c r="AG57" i="8"/>
  <c r="AH52" i="8"/>
  <c r="AG35" i="8"/>
  <c r="X30" i="8"/>
  <c r="AG70" i="8"/>
  <c r="AH43" i="8"/>
  <c r="AG26" i="8"/>
  <c r="AG44" i="8"/>
  <c r="X35" i="8"/>
  <c r="X22" i="8"/>
  <c r="AG63" i="8"/>
  <c r="AH32" i="8"/>
  <c r="X25" i="8"/>
  <c r="AG25" i="8"/>
  <c r="AH11" i="8"/>
  <c r="AH39" i="8"/>
  <c r="X82" i="8"/>
  <c r="AH9" i="8"/>
  <c r="AH48" i="8"/>
  <c r="X19" i="8"/>
  <c r="X77" i="8"/>
  <c r="X47" i="8"/>
  <c r="X65" i="8"/>
  <c r="X79" i="8"/>
  <c r="X64" i="8"/>
  <c r="X76" i="8"/>
  <c r="X73" i="8"/>
  <c r="X42" i="8"/>
  <c r="X81" i="8"/>
  <c r="X83" i="8"/>
  <c r="X71" i="8"/>
  <c r="X62" i="8"/>
  <c r="R131" i="12"/>
  <c r="N4" i="4"/>
  <c r="AG145" i="8"/>
  <c r="AG73" i="8"/>
  <c r="AF167" i="8"/>
  <c r="K56" i="4"/>
  <c r="O57" i="4"/>
  <c r="M57" i="4"/>
  <c r="P59" i="12"/>
  <c r="S59" i="12"/>
  <c r="P42" i="12"/>
  <c r="S73" i="12"/>
  <c r="O52" i="12"/>
  <c r="O42" i="12"/>
  <c r="T59" i="12"/>
  <c r="Q9" i="12"/>
  <c r="R52" i="12"/>
  <c r="T4" i="12"/>
  <c r="P35" i="12"/>
  <c r="S29" i="12"/>
  <c r="Q19" i="12"/>
  <c r="R67" i="12"/>
  <c r="S57" i="12"/>
  <c r="R5" i="12"/>
  <c r="T14" i="12"/>
  <c r="O74" i="12"/>
  <c r="T19" i="12"/>
  <c r="R56" i="12"/>
  <c r="O11" i="12"/>
  <c r="O55" i="12"/>
  <c r="Q5" i="12"/>
  <c r="P20" i="12"/>
  <c r="R37" i="12"/>
  <c r="Q22" i="12"/>
  <c r="Q48" i="12"/>
  <c r="P33" i="12"/>
  <c r="O57" i="12"/>
  <c r="O4" i="12"/>
  <c r="T74" i="12"/>
  <c r="S53" i="12"/>
  <c r="S9" i="12"/>
  <c r="P9" i="12"/>
  <c r="T73" i="12"/>
  <c r="P57" i="12"/>
  <c r="Q52" i="12"/>
  <c r="O59" i="12"/>
  <c r="R42" i="12"/>
  <c r="O13" i="12"/>
  <c r="R10" i="12"/>
  <c r="R64" i="12"/>
  <c r="S20" i="12"/>
  <c r="T37" i="12"/>
  <c r="Q16" i="12"/>
  <c r="P53" i="12"/>
  <c r="T55" i="12"/>
  <c r="S35" i="12"/>
  <c r="O20" i="12"/>
  <c r="Q30" i="12"/>
  <c r="R57" i="12"/>
  <c r="Q4" i="12"/>
  <c r="O26" i="12"/>
  <c r="T7" i="12"/>
  <c r="Q54" i="12"/>
  <c r="O66" i="12"/>
  <c r="Q55" i="12"/>
  <c r="P13" i="12"/>
  <c r="Q10" i="12"/>
  <c r="R20" i="12"/>
  <c r="T46" i="12"/>
  <c r="P16" i="12"/>
  <c r="S40" i="12"/>
  <c r="T24" i="12"/>
  <c r="O9" i="12"/>
  <c r="S42" i="12"/>
  <c r="S55" i="12"/>
  <c r="T52" i="12"/>
  <c r="R73" i="12"/>
  <c r="S52" i="12"/>
  <c r="R9" i="12"/>
  <c r="Q59" i="12"/>
  <c r="O73" i="12"/>
  <c r="T71" i="12"/>
  <c r="R75" i="12"/>
  <c r="T57" i="12"/>
  <c r="O50" i="12"/>
  <c r="Q7" i="12"/>
  <c r="O17" i="12"/>
  <c r="R55" i="12"/>
  <c r="R14" i="12"/>
  <c r="Q74" i="12"/>
  <c r="S5" i="12"/>
  <c r="O51" i="12"/>
  <c r="P14" i="12"/>
  <c r="T20" i="12"/>
  <c r="P46" i="12"/>
  <c r="Q37" i="12"/>
  <c r="O16" i="12"/>
  <c r="T49" i="12"/>
  <c r="S19" i="12"/>
  <c r="R36" i="12"/>
  <c r="P40" i="12"/>
  <c r="R27" i="12"/>
  <c r="Q17" i="12"/>
  <c r="O56" i="12"/>
  <c r="S48" i="12"/>
  <c r="O58" i="12"/>
  <c r="O30" i="12"/>
  <c r="P25" i="12"/>
  <c r="R66" i="12"/>
  <c r="Q73" i="12"/>
  <c r="T42" i="12"/>
  <c r="R59" i="12"/>
  <c r="Q42" i="12"/>
  <c r="P73" i="12"/>
  <c r="P52" i="12"/>
  <c r="T9" i="12"/>
  <c r="O5" i="12"/>
  <c r="Q46" i="12"/>
  <c r="S11" i="12"/>
  <c r="T13" i="12"/>
  <c r="P71" i="12"/>
  <c r="S58" i="12"/>
  <c r="S13" i="12"/>
  <c r="R15" i="12"/>
  <c r="O36" i="12"/>
  <c r="P55" i="12"/>
  <c r="S14" i="12"/>
  <c r="O29" i="12"/>
  <c r="R48" i="12"/>
  <c r="T25" i="12"/>
  <c r="O10" i="12"/>
  <c r="R35" i="12"/>
  <c r="P64" i="12"/>
  <c r="S15" i="12"/>
  <c r="R29" i="12"/>
  <c r="P7" i="12"/>
  <c r="R51" i="12"/>
  <c r="O23" i="12"/>
  <c r="R47" i="12"/>
  <c r="S22" i="12"/>
  <c r="R24" i="12"/>
  <c r="O33" i="12"/>
  <c r="S64" i="12"/>
  <c r="O12" i="12"/>
  <c r="P4" i="12"/>
  <c r="S49" i="12"/>
  <c r="Q56" i="12"/>
  <c r="R13" i="12"/>
  <c r="T47" i="12"/>
  <c r="R26" i="12"/>
  <c r="R62" i="12"/>
  <c r="Q64" i="12"/>
  <c r="R71" i="12"/>
  <c r="P29" i="12"/>
  <c r="O7" i="12"/>
  <c r="O6" i="12"/>
  <c r="Q47" i="12"/>
  <c r="O60" i="12"/>
  <c r="S56" i="12"/>
  <c r="P34" i="12"/>
  <c r="P72" i="12"/>
  <c r="Q35" i="12"/>
  <c r="O71" i="12"/>
  <c r="P47" i="12"/>
  <c r="R7" i="12"/>
  <c r="O44" i="12"/>
  <c r="Q29" i="12"/>
  <c r="R40" i="12"/>
  <c r="T64" i="12"/>
  <c r="T35" i="12"/>
  <c r="O15" i="12"/>
  <c r="O22" i="12"/>
  <c r="T40" i="12"/>
  <c r="T48" i="12"/>
  <c r="S25" i="12"/>
  <c r="P66" i="12"/>
  <c r="O32" i="12"/>
  <c r="S71" i="12"/>
  <c r="O34" i="12"/>
  <c r="S84" i="12"/>
  <c r="O72" i="12"/>
  <c r="P61" i="12"/>
  <c r="S34" i="12"/>
  <c r="R34" i="12"/>
  <c r="P5" i="12"/>
  <c r="Q14" i="12"/>
  <c r="Q20" i="12"/>
  <c r="T29" i="12"/>
  <c r="S37" i="12"/>
  <c r="R6" i="12"/>
  <c r="Q49" i="12"/>
  <c r="P19" i="12"/>
  <c r="P36" i="12"/>
  <c r="O79" i="12"/>
  <c r="T30" i="12"/>
  <c r="O25" i="12"/>
  <c r="Q66" i="12"/>
  <c r="R32" i="12"/>
  <c r="O75" i="12"/>
  <c r="T23" i="12"/>
  <c r="R22" i="12"/>
  <c r="R60" i="12"/>
  <c r="R44" i="12"/>
  <c r="O48" i="12"/>
  <c r="Q58" i="12"/>
  <c r="T54" i="12"/>
  <c r="S24" i="12"/>
  <c r="Q25" i="12"/>
  <c r="R21" i="12"/>
  <c r="R33" i="12"/>
  <c r="R65" i="12"/>
  <c r="Q72" i="12"/>
  <c r="R84" i="12"/>
  <c r="Q13" i="12"/>
  <c r="S10" i="12"/>
  <c r="T15" i="12"/>
  <c r="S74" i="12"/>
  <c r="T16" i="12"/>
  <c r="P22" i="12"/>
  <c r="S36" i="12"/>
  <c r="O62" i="12"/>
  <c r="S23" i="12"/>
  <c r="O21" i="12"/>
  <c r="R4" i="12"/>
  <c r="Q23" i="12"/>
  <c r="Q15" i="12"/>
  <c r="O14" i="12"/>
  <c r="P37" i="12"/>
  <c r="R49" i="12"/>
  <c r="T53" i="12"/>
  <c r="O27" i="12"/>
  <c r="T17" i="12"/>
  <c r="R54" i="12"/>
  <c r="R30" i="12"/>
  <c r="T11" i="12"/>
  <c r="T33" i="12"/>
  <c r="O65" i="12"/>
  <c r="R43" i="12"/>
  <c r="O61" i="12"/>
  <c r="R61" i="12"/>
  <c r="O46" i="12"/>
  <c r="R18" i="12"/>
  <c r="Q57" i="12"/>
  <c r="R46" i="12"/>
  <c r="P17" i="12"/>
  <c r="S4" i="12"/>
  <c r="O37" i="12"/>
  <c r="P10" i="12"/>
  <c r="R74" i="12"/>
  <c r="T36" i="12"/>
  <c r="R79" i="12"/>
  <c r="R58" i="12"/>
  <c r="R80" i="12"/>
  <c r="Q43" i="12"/>
  <c r="R72" i="12"/>
  <c r="T84" i="12"/>
  <c r="Q84" i="12"/>
  <c r="P43" i="12"/>
  <c r="P84" i="12"/>
  <c r="T34" i="12"/>
  <c r="T10" i="12"/>
  <c r="O35" i="12"/>
  <c r="Q71" i="12"/>
  <c r="P15" i="12"/>
  <c r="S46" i="12"/>
  <c r="P74" i="12"/>
  <c r="R23" i="12"/>
  <c r="S47" i="12"/>
  <c r="T22" i="12"/>
  <c r="O18" i="12"/>
  <c r="Q53" i="12"/>
  <c r="O8" i="12"/>
  <c r="P58" i="12"/>
  <c r="O54" i="12"/>
  <c r="O24" i="12"/>
  <c r="Q33" i="12"/>
  <c r="S16" i="12"/>
  <c r="O49" i="12"/>
  <c r="O19" i="12"/>
  <c r="Q36" i="12"/>
  <c r="R53" i="12"/>
  <c r="R8" i="12"/>
  <c r="R45" i="12"/>
  <c r="R17" i="12"/>
  <c r="P30" i="12"/>
  <c r="P11" i="12"/>
  <c r="S66" i="12"/>
  <c r="R39" i="12"/>
  <c r="Q34" i="12"/>
  <c r="O43" i="12"/>
  <c r="O84" i="12"/>
  <c r="Q61" i="12"/>
  <c r="T5" i="12"/>
  <c r="R50" i="12"/>
  <c r="O64" i="12"/>
  <c r="S7" i="12"/>
  <c r="P49" i="12"/>
  <c r="O40" i="12"/>
  <c r="O67" i="12"/>
  <c r="O45" i="12"/>
  <c r="S54" i="12"/>
  <c r="O80" i="12"/>
  <c r="S33" i="12"/>
  <c r="T56" i="12"/>
  <c r="T58" i="12"/>
  <c r="Q24" i="12"/>
  <c r="R16" i="12"/>
  <c r="O47" i="12"/>
  <c r="Q40" i="12"/>
  <c r="P54" i="12"/>
  <c r="R11" i="12"/>
  <c r="P56" i="12"/>
  <c r="R25" i="12"/>
  <c r="T66" i="12"/>
  <c r="R19" i="12"/>
  <c r="R12" i="12"/>
  <c r="P24" i="12"/>
  <c r="S17" i="12"/>
  <c r="P48" i="12"/>
  <c r="S30" i="12"/>
  <c r="Q11" i="12"/>
  <c r="O39" i="12"/>
  <c r="P23" i="12"/>
  <c r="O53" i="12"/>
  <c r="S43" i="12"/>
  <c r="S61" i="12"/>
  <c r="T61" i="12"/>
  <c r="T72" i="12"/>
  <c r="S72" i="12"/>
  <c r="T43" i="12"/>
  <c r="S18" i="12"/>
  <c r="P79" i="12"/>
  <c r="P45" i="12"/>
  <c r="T18" i="12"/>
  <c r="S80" i="12"/>
  <c r="T75" i="12"/>
  <c r="P50" i="12"/>
  <c r="P8" i="12"/>
  <c r="Q26" i="12"/>
  <c r="T21" i="12"/>
  <c r="P62" i="12"/>
  <c r="S6" i="12"/>
  <c r="S67" i="12"/>
  <c r="Q65" i="12"/>
  <c r="P26" i="12"/>
  <c r="Q32" i="12"/>
  <c r="S50" i="12"/>
  <c r="S60" i="12"/>
  <c r="S79" i="12"/>
  <c r="Q12" i="12"/>
  <c r="Q6" i="12"/>
  <c r="Q79" i="12"/>
  <c r="T39" i="12"/>
  <c r="P65" i="12"/>
  <c r="S27" i="12"/>
  <c r="Q8" i="12"/>
  <c r="S65" i="12"/>
  <c r="Q60" i="12"/>
  <c r="T50" i="12"/>
  <c r="P32" i="12"/>
  <c r="T60" i="12"/>
  <c r="S32" i="12"/>
  <c r="P6" i="12"/>
  <c r="Q50" i="12"/>
  <c r="P80" i="12"/>
  <c r="T62" i="12"/>
  <c r="S75" i="12"/>
  <c r="P60" i="12"/>
  <c r="S8" i="12"/>
  <c r="P39" i="12"/>
  <c r="S44" i="12"/>
  <c r="T79" i="12"/>
  <c r="S26" i="12"/>
  <c r="Q51" i="12"/>
  <c r="T12" i="12"/>
  <c r="T45" i="12"/>
  <c r="P27" i="12"/>
  <c r="P12" i="12"/>
  <c r="T51" i="12"/>
  <c r="T65" i="12"/>
  <c r="S12" i="12"/>
  <c r="T32" i="12"/>
  <c r="T26" i="12"/>
  <c r="P67" i="12"/>
  <c r="P75" i="12"/>
  <c r="T67" i="12"/>
  <c r="Q45" i="12"/>
  <c r="P51" i="12"/>
  <c r="S39" i="12"/>
  <c r="Q80" i="12"/>
  <c r="T8" i="12"/>
  <c r="S62" i="12"/>
  <c r="S45" i="12"/>
  <c r="P18" i="12"/>
  <c r="T6" i="12"/>
  <c r="T44" i="12"/>
  <c r="T27" i="12"/>
  <c r="Q62" i="12"/>
  <c r="P21" i="12"/>
  <c r="Q67" i="12"/>
  <c r="S21" i="12"/>
  <c r="Q44" i="12"/>
  <c r="P44" i="12"/>
  <c r="Q39" i="12"/>
  <c r="Q21" i="12"/>
  <c r="T80" i="12"/>
  <c r="S51" i="12"/>
  <c r="Q18" i="12"/>
  <c r="K139" i="4"/>
  <c r="AG71" i="8"/>
  <c r="Q171" i="12"/>
  <c r="X46" i="8"/>
  <c r="AB176" i="8"/>
  <c r="W177" i="8"/>
  <c r="AB177" i="8" s="1"/>
  <c r="O107" i="4" l="1"/>
  <c r="M107" i="4"/>
  <c r="L107" i="4"/>
  <c r="N107" i="4"/>
  <c r="Y175" i="8"/>
  <c r="J178" i="8"/>
  <c r="K175" i="4"/>
  <c r="F175" i="4" s="1"/>
  <c r="T175" i="4" s="1"/>
  <c r="L175" i="4"/>
  <c r="G175" i="4" s="1"/>
  <c r="N177" i="9"/>
  <c r="N175" i="4"/>
  <c r="I175" i="4" s="1"/>
  <c r="O175" i="4"/>
  <c r="J175" i="4" s="1"/>
  <c r="M175" i="4"/>
  <c r="H175" i="4" s="1"/>
  <c r="X176" i="8"/>
  <c r="T176" i="8" s="1"/>
  <c r="V176" i="8" s="1"/>
  <c r="AC176" i="8" s="1"/>
  <c r="J177" i="9"/>
  <c r="F177" i="9"/>
  <c r="K177" i="9"/>
  <c r="G177" i="9"/>
  <c r="O85" i="4"/>
  <c r="J85" i="4" s="1"/>
  <c r="N85" i="4"/>
  <c r="I85" i="4" s="1"/>
  <c r="M85" i="4"/>
  <c r="H85" i="4" s="1"/>
  <c r="L85" i="4"/>
  <c r="G85" i="4" s="1"/>
  <c r="K85" i="4"/>
  <c r="F85" i="4" s="1"/>
  <c r="F107" i="4"/>
  <c r="T107" i="4" s="1"/>
  <c r="J107" i="4"/>
  <c r="AH86" i="8"/>
  <c r="R86" i="8" s="1"/>
  <c r="AG86" i="8"/>
  <c r="Q86" i="8" s="1"/>
  <c r="AF86" i="8"/>
  <c r="O175" i="12"/>
  <c r="F175" i="12" s="1"/>
  <c r="Q175" i="12"/>
  <c r="H175" i="12" s="1"/>
  <c r="AH176" i="8"/>
  <c r="R176" i="8" s="1"/>
  <c r="AF176" i="8"/>
  <c r="P176" i="8" s="1"/>
  <c r="T175" i="12"/>
  <c r="M175" i="12" s="1"/>
  <c r="R175" i="12"/>
  <c r="K175" i="12" s="1"/>
  <c r="AG176" i="8"/>
  <c r="Q176" i="8" s="1"/>
  <c r="X108" i="8"/>
  <c r="T108" i="8" s="1"/>
  <c r="V108" i="8" s="1"/>
  <c r="AC108" i="8" s="1"/>
  <c r="AF108" i="8"/>
  <c r="P108" i="8" s="1"/>
  <c r="P175" i="12"/>
  <c r="G175" i="12" s="1"/>
  <c r="S175" i="12"/>
  <c r="L175" i="12" s="1"/>
  <c r="S85" i="12"/>
  <c r="L85" i="12" s="1"/>
  <c r="O85" i="12"/>
  <c r="F85" i="12" s="1"/>
  <c r="T85" i="12"/>
  <c r="M85" i="12" s="1"/>
  <c r="Q107" i="12"/>
  <c r="H107" i="12" s="1"/>
  <c r="P107" i="12"/>
  <c r="G107" i="12" s="1"/>
  <c r="Y58" i="8"/>
  <c r="Y60" i="8"/>
  <c r="Y51" i="8"/>
  <c r="Y18" i="8"/>
  <c r="Y142" i="8"/>
  <c r="Y39" i="8"/>
  <c r="Y155" i="8"/>
  <c r="Y33" i="8"/>
  <c r="Y115" i="8"/>
  <c r="Y131" i="8"/>
  <c r="Y139" i="8"/>
  <c r="Y27" i="8"/>
  <c r="Y94" i="8"/>
  <c r="Y5" i="8"/>
  <c r="Y151" i="8"/>
  <c r="Y14" i="8"/>
  <c r="Y9" i="8"/>
  <c r="Y130" i="8"/>
  <c r="Y75" i="8"/>
  <c r="Y36" i="8"/>
  <c r="Y74" i="8"/>
  <c r="Y153" i="8"/>
  <c r="Y24" i="8"/>
  <c r="Y50" i="8"/>
  <c r="Y171" i="8"/>
  <c r="Y34" i="8"/>
  <c r="Y119" i="8"/>
  <c r="Y63" i="8"/>
  <c r="Y141" i="8"/>
  <c r="Y165" i="8"/>
  <c r="Y172" i="8"/>
  <c r="Y66" i="8"/>
  <c r="Y157" i="8"/>
  <c r="Y48" i="8"/>
  <c r="Y7" i="8"/>
  <c r="Y78" i="8"/>
  <c r="Y32" i="8"/>
  <c r="Y30" i="8"/>
  <c r="Y126" i="8"/>
  <c r="Y129" i="8"/>
  <c r="Y135" i="8"/>
  <c r="Y113" i="8"/>
  <c r="Y170" i="8"/>
  <c r="Y144" i="8"/>
  <c r="Y35" i="8"/>
  <c r="Y25" i="8"/>
  <c r="Y87" i="8"/>
  <c r="Y138" i="8"/>
  <c r="Y16" i="8"/>
  <c r="Y72" i="8"/>
  <c r="Y49" i="8"/>
  <c r="Y110" i="8"/>
  <c r="Y114" i="8"/>
  <c r="Y44" i="8"/>
  <c r="Y98" i="8"/>
  <c r="Y102" i="8"/>
  <c r="Y137" i="8"/>
  <c r="Y38" i="8"/>
  <c r="Y95" i="8"/>
  <c r="Y8" i="8"/>
  <c r="Y61" i="8"/>
  <c r="Y89" i="8"/>
  <c r="Y43" i="8"/>
  <c r="Y52" i="8"/>
  <c r="Y28" i="8"/>
  <c r="Y90" i="8"/>
  <c r="Y80" i="8"/>
  <c r="Y134" i="8"/>
  <c r="Y15" i="8"/>
  <c r="AD177" i="8"/>
  <c r="Y54" i="8"/>
  <c r="Y40" i="8"/>
  <c r="Y26" i="8"/>
  <c r="Y164" i="8"/>
  <c r="Y92" i="8"/>
  <c r="Y116" i="8"/>
  <c r="Y100" i="8"/>
  <c r="Y21" i="8"/>
  <c r="Y154" i="8"/>
  <c r="Y82" i="8"/>
  <c r="Y69" i="8"/>
  <c r="Y17" i="8"/>
  <c r="Y13" i="8"/>
  <c r="Y169" i="8"/>
  <c r="Y37" i="8"/>
  <c r="Y143" i="8"/>
  <c r="Y122" i="8"/>
  <c r="Y125" i="8"/>
  <c r="Y158" i="8"/>
  <c r="Y127" i="8"/>
  <c r="Y67" i="8"/>
  <c r="Y112" i="8"/>
  <c r="Y124" i="8"/>
  <c r="Y10" i="8"/>
  <c r="Y101" i="8"/>
  <c r="Y146" i="8"/>
  <c r="Y11" i="8"/>
  <c r="Y120" i="8"/>
  <c r="Y68" i="8"/>
  <c r="Y132" i="8"/>
  <c r="Y133" i="8"/>
  <c r="Y96" i="8"/>
  <c r="Y88" i="8"/>
  <c r="Y161" i="8"/>
  <c r="Y128" i="8"/>
  <c r="Y22" i="8"/>
  <c r="Y103" i="8"/>
  <c r="Y59" i="8"/>
  <c r="Y117" i="8"/>
  <c r="Y53" i="8"/>
  <c r="Y93" i="8"/>
  <c r="Y106" i="8"/>
  <c r="Y136" i="8"/>
  <c r="Y109" i="8"/>
  <c r="Y23" i="8"/>
  <c r="Y6" i="8"/>
  <c r="Y118" i="8"/>
  <c r="Y168" i="8"/>
  <c r="Y57" i="8"/>
  <c r="Y20" i="8"/>
  <c r="Y140" i="8"/>
  <c r="Y159" i="8"/>
  <c r="Y91" i="8"/>
  <c r="Y70" i="8"/>
  <c r="Y41" i="8"/>
  <c r="Y123" i="8"/>
  <c r="Y29" i="8"/>
  <c r="Y31" i="8"/>
  <c r="Y163" i="8"/>
  <c r="Y55" i="8"/>
  <c r="Y121" i="8"/>
  <c r="Y150" i="8"/>
  <c r="Y104" i="8"/>
  <c r="Y12" i="8"/>
  <c r="Y111" i="8"/>
  <c r="Y152" i="8"/>
  <c r="Y46" i="8"/>
  <c r="Y149" i="8"/>
  <c r="Y56" i="8"/>
  <c r="Y166" i="8"/>
  <c r="Y162" i="8"/>
  <c r="Y81" i="8"/>
  <c r="Y19" i="8"/>
  <c r="Y62" i="8"/>
  <c r="Y145" i="8"/>
  <c r="Y147" i="8"/>
  <c r="Y47" i="8"/>
  <c r="Y167" i="8"/>
  <c r="Y65" i="8"/>
  <c r="Y105" i="8"/>
  <c r="Y79" i="8"/>
  <c r="Y148" i="8"/>
  <c r="Y97" i="8"/>
  <c r="Y156" i="8"/>
  <c r="Y64" i="8"/>
  <c r="Y174" i="8"/>
  <c r="Y173" i="8"/>
  <c r="Y77" i="8"/>
  <c r="Y76" i="8"/>
  <c r="Y73" i="8"/>
  <c r="Y45" i="8"/>
  <c r="Y160" i="8"/>
  <c r="Y42" i="8"/>
  <c r="Y83" i="8"/>
  <c r="Y71" i="8"/>
  <c r="Y99" i="8"/>
  <c r="H107" i="4"/>
  <c r="S107" i="12"/>
  <c r="L107" i="12" s="1"/>
  <c r="AG108" i="8"/>
  <c r="Q108" i="8" s="1"/>
  <c r="P85" i="12"/>
  <c r="G85" i="12" s="1"/>
  <c r="R85" i="12"/>
  <c r="K85" i="12" s="1"/>
  <c r="G107" i="4"/>
  <c r="Q85" i="12"/>
  <c r="H85" i="12" s="1"/>
  <c r="R107" i="12"/>
  <c r="K107" i="12" s="1"/>
  <c r="AH108" i="8"/>
  <c r="R108" i="8" s="1"/>
  <c r="X86" i="8"/>
  <c r="T86" i="8" s="1"/>
  <c r="V86" i="8" s="1"/>
  <c r="I107" i="4"/>
  <c r="T107" i="12"/>
  <c r="M107" i="12" s="1"/>
  <c r="O107" i="12"/>
  <c r="F107" i="12" s="1"/>
  <c r="R177" i="8" l="1"/>
  <c r="Q177" i="8"/>
  <c r="P175" i="4"/>
  <c r="V175" i="4" s="1"/>
  <c r="Y177" i="8"/>
  <c r="T177" i="8" s="1"/>
  <c r="X177" i="8" s="1"/>
  <c r="Q176" i="12"/>
  <c r="H176" i="12" s="1"/>
  <c r="P176" i="12"/>
  <c r="G176" i="12" s="1"/>
  <c r="O176" i="4"/>
  <c r="J176" i="4" s="1"/>
  <c r="N176" i="4"/>
  <c r="I176" i="4" s="1"/>
  <c r="T176" i="12"/>
  <c r="M176" i="12" s="1"/>
  <c r="K176" i="4"/>
  <c r="P85" i="4"/>
  <c r="V85" i="4" s="1"/>
  <c r="T85" i="4"/>
  <c r="R176" i="12"/>
  <c r="K176" i="12" s="1"/>
  <c r="M176" i="4"/>
  <c r="H176" i="4" s="1"/>
  <c r="L176" i="4"/>
  <c r="G176" i="4" s="1"/>
  <c r="O176" i="12"/>
  <c r="F176" i="12" s="1"/>
  <c r="P107" i="4"/>
  <c r="V107" i="4" s="1"/>
  <c r="S176" i="12"/>
  <c r="L176" i="12" s="1"/>
  <c r="V177" i="8" l="1"/>
  <c r="AC177" i="8" s="1"/>
  <c r="F176" i="4"/>
  <c r="T176" i="4" s="1"/>
  <c r="P176" i="4"/>
  <c r="V176" i="4" s="1"/>
  <c r="P86" i="8"/>
  <c r="P177" i="8" s="1"/>
</calcChain>
</file>

<file path=xl/sharedStrings.xml><?xml version="1.0" encoding="utf-8"?>
<sst xmlns="http://schemas.openxmlformats.org/spreadsheetml/2006/main" count="1884" uniqueCount="668">
  <si>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</si>
  <si>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</si>
  <si>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</si>
  <si>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</si>
  <si>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</si>
  <si>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</si>
  <si>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</si>
  <si>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</si>
  <si>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</si>
  <si>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</si>
  <si>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</si>
  <si>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</si>
  <si>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</si>
  <si>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</si>
  <si>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</si>
  <si>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</si>
  <si>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</si>
  <si>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</si>
  <si>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</si>
  <si>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</si>
  <si>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</si>
  <si>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</si>
  <si>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</si>
  <si>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</si>
  <si>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</si>
  <si>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</si>
  <si>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</si>
  <si>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</si>
  <si>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</si>
  <si>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</si>
  <si>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</si>
  <si>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</si>
  <si>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</si>
  <si>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</si>
  <si>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</si>
  <si>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</si>
  <si>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</si>
  <si>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</si>
  <si>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</si>
  <si>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</si>
  <si>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</si>
  <si>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</si>
  <si>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</si>
  <si>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</si>
  <si>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</si>
  <si>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</si>
  <si>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</si>
  <si>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</si>
  <si>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</si>
  <si>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</si>
  <si>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</si>
  <si>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</si>
  <si>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</si>
  <si>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</si>
  <si>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</si>
  <si>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</si>
  <si>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</si>
  <si>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</si>
  <si>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</si>
  <si>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</si>
  <si>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</si>
  <si>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</si>
  <si>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</si>
  <si>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</si>
  <si>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</si>
  <si>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</si>
  <si>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</si>
  <si>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</si>
  <si>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</si>
  <si>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</si>
  <si>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</si>
  <si>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</si>
  <si>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</si>
  <si>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</si>
  <si>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</si>
  <si>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</si>
  <si>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</si>
  <si>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</si>
  <si>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</si>
  <si>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</si>
  <si>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</si>
  <si>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</si>
  <si>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</si>
  <si>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</si>
  <si>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</si>
  <si>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</si>
  <si>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</si>
  <si>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</si>
  <si>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</si>
  <si>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</si>
  <si>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</si>
  <si>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</si>
  <si>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</si>
  <si>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</si>
  <si>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</si>
  <si>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</si>
  <si>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</si>
  <si>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</si>
  <si>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</si>
  <si>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</si>
  <si>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</si>
  <si>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</si>
  <si>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</si>
  <si>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</si>
  <si>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</si>
  <si>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</si>
  <si>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</si>
  <si>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</si>
  <si>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</si>
  <si>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</si>
  <si>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</si>
  <si>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</si>
  <si>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</si>
  <si>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</si>
  <si>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</si>
  <si>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</si>
  <si>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</si>
  <si>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</si>
  <si>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</si>
  <si>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</si>
  <si>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</si>
  <si>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</si>
  <si>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</si>
  <si>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</si>
  <si>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</si>
  <si>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</si>
  <si>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</si>
  <si>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</si>
  <si>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</si>
  <si>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</si>
  <si>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</si>
  <si>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</si>
  <si>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</si>
  <si>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</si>
  <si>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</si>
  <si>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</si>
  <si>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</si>
  <si>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</si>
  <si>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</si>
  <si>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</si>
  <si>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</si>
  <si>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</si>
  <si>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</si>
  <si>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</si>
  <si>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</si>
  <si>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</si>
  <si>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</si>
  <si>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</si>
  <si>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</si>
  <si>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</si>
  <si>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</si>
  <si>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</si>
  <si>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</si>
  <si>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</si>
  <si>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</si>
  <si>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</si>
  <si>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</si>
  <si>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</si>
  <si>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</si>
  <si>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</si>
  <si>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</si>
  <si>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</si>
  <si>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</si>
  <si>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</si>
  <si>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</si>
  <si>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</si>
  <si>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</si>
  <si>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</si>
  <si>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</si>
  <si>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</si>
  <si>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</si>
  <si>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</si>
  <si>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</si>
  <si>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</si>
  <si>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</si>
  <si>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</si>
  <si>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</si>
  <si>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</si>
  <si>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</si>
  <si>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</si>
  <si>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</si>
  <si>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</si>
  <si>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</si>
  <si>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</si>
  <si>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</si>
  <si>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</si>
  <si>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</si>
  <si>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</si>
  <si>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</si>
  <si>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</si>
  <si>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</si>
  <si>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</si>
  <si>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</si>
  <si>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</si>
  <si>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</si>
  <si>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</si>
  <si>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</si>
  <si>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</si>
  <si>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</si>
  <si>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</si>
  <si>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</si>
  <si>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</si>
  <si>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</si>
  <si>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</si>
  <si>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</si>
  <si>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</si>
  <si>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</si>
  <si>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</si>
  <si>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</si>
  <si>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</si>
  <si>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</si>
  <si>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</si>
  <si>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</si>
  <si>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</si>
  <si>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</si>
  <si>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</si>
  <si>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</si>
  <si>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</si>
  <si>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</si>
  <si>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</si>
  <si>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</si>
  <si>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</si>
  <si>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</si>
  <si>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</si>
  <si>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</si>
  <si>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</si>
  <si>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</si>
  <si>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</si>
  <si>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</si>
  <si>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</si>
  <si>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</si>
  <si>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</si>
  <si>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</si>
  <si>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</si>
  <si>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</si>
  <si>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</si>
  <si>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</si>
  <si>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</si>
  <si>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</si>
  <si>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</si>
  <si>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</si>
  <si>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</si>
  <si>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</si>
  <si>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</si>
  <si>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</si>
  <si>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</si>
  <si>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</si>
  <si>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</si>
  <si>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</si>
  <si>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</si>
  <si>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</si>
  <si>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</si>
  <si>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</si>
  <si>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</si>
  <si>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</si>
  <si>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</si>
  <si>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</si>
  <si>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</si>
  <si>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</si>
  <si>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</si>
  <si>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</si>
  <si>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</si>
  <si>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</si>
  <si>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</si>
  <si>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</si>
  <si>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</si>
  <si>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</si>
  <si>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</si>
  <si>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</si>
  <si>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</si>
  <si>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</si>
  <si>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</si>
  <si>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</si>
  <si>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</si>
  <si>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</si>
  <si>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</si>
  <si>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</si>
  <si>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</si>
  <si>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</si>
  <si>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</si>
  <si>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</si>
  <si>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</si>
  <si>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</si>
  <si>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</si>
  <si>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</si>
  <si>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</si>
  <si>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</si>
  <si>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</si>
  <si>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</si>
  <si>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</si>
  <si>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</si>
  <si>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</si>
  <si>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</si>
  <si>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</si>
  <si>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</si>
  <si>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</si>
  <si>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</si>
  <si>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</si>
  <si>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</si>
  <si>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</si>
  <si>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</si>
  <si>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</si>
  <si>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</si>
  <si>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</si>
  <si>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</si>
  <si>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</si>
  <si>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</si>
  <si>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</si>
  <si>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</si>
  <si>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</si>
  <si>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</si>
  <si>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</si>
  <si>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</si>
  <si>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</si>
  <si>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</si>
  <si>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</si>
  <si>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</si>
  <si>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</si>
  <si>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</si>
  <si>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</si>
  <si>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</si>
  <si>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</si>
  <si>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</si>
  <si>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</si>
  <si>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</si>
  <si>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</si>
  <si>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</si>
  <si>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</si>
  <si>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</si>
  <si>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</si>
  <si>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</si>
  <si>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</si>
  <si>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</si>
  <si>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</si>
  <si>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</si>
  <si>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</si>
  <si>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</si>
  <si>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</si>
  <si>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</si>
  <si>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</si>
  <si>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</si>
  <si>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</si>
  <si>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</si>
  <si>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</si>
  <si>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</si>
  <si>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</si>
  <si>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</si>
  <si>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</si>
  <si>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</si>
  <si>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</si>
  <si>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</si>
  <si>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</si>
  <si>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</si>
  <si>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</si>
  <si>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</si>
  <si>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</si>
  <si>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</si>
  <si>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</si>
  <si>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</si>
  <si>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</si>
  <si>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</si>
  <si>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</si>
  <si>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</si>
  <si>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</si>
  <si>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</si>
  <si>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</si>
  <si>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</si>
  <si>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</si>
  <si>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</si>
  <si>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</si>
  <si>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</si>
  <si>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</si>
  <si>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</si>
  <si>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</si>
  <si>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</si>
  <si>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</si>
  <si>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</si>
  <si>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</si>
  <si>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</si>
  <si>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</si>
  <si>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</si>
  <si>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</si>
  <si>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</si>
  <si>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</si>
  <si>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</si>
  <si>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</si>
  <si>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</si>
  <si>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</si>
  <si>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</si>
  <si>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</si>
  <si>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</si>
  <si>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</si>
  <si>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</si>
  <si>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</si>
  <si>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</si>
  <si>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</si>
  <si>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</si>
  <si>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</si>
  <si>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</si>
  <si>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</si>
  <si>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</si>
  <si>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</si>
  <si>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</si>
  <si>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</si>
  <si>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</si>
  <si>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</si>
  <si>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</si>
  <si>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</si>
  <si>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</si>
  <si>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</si>
  <si>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</si>
  <si>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</si>
  <si>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</si>
  <si>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</si>
  <si>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</si>
  <si>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</si>
  <si>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</si>
  <si>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</si>
  <si>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</si>
  <si>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</si>
  <si>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</si>
  <si>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</si>
  <si>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</si>
  <si>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</si>
  <si>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</si>
  <si>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</si>
  <si>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</si>
  <si>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</si>
  <si>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</si>
  <si>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</si>
  <si>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</si>
  <si>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</si>
  <si>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</si>
  <si>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</si>
  <si>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</si>
  <si>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</si>
  <si>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</si>
  <si>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</si>
  <si>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</si>
  <si>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</si>
  <si>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</si>
  <si>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</si>
  <si>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</si>
  <si>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</si>
  <si>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</si>
  <si>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</si>
  <si>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</si>
  <si>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</si>
  <si>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</si>
  <si>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</si>
  <si>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</si>
  <si>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</si>
  <si>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</si>
  <si>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</si>
  <si>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</si>
  <si>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</si>
  <si>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</si>
  <si>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</si>
  <si>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</si>
  <si>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</si>
  <si>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</si>
  <si>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</si>
  <si>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</si>
  <si>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</si>
  <si>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</si>
  <si>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</si>
  <si>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</si>
  <si>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</si>
  <si>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</si>
  <si>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</si>
  <si>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</si>
  <si>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</si>
  <si>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</si>
  <si>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</si>
  <si>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</si>
  <si>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</si>
  <si>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</si>
  <si>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</si>
  <si>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</si>
  <si>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</si>
  <si>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</si>
  <si>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</si>
  <si>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</si>
  <si>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</si>
  <si>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</si>
  <si>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</si>
  <si>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</si>
  <si>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</si>
  <si>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</si>
  <si>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</si>
  <si>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</si>
  <si>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</si>
  <si>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</si>
  <si>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</si>
  <si>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</si>
  <si>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</si>
  <si>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</si>
  <si>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</si>
  <si>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</si>
  <si>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</si>
  <si>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</si>
  <si>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</si>
  <si>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</si>
  <si>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</si>
  <si>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</si>
  <si>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</si>
  <si>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</si>
  <si>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</si>
  <si>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</si>
  <si>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</si>
  <si>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</si>
  <si>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</si>
  <si>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</si>
  <si>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</si>
  <si>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</si>
  <si>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</si>
  <si>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</si>
  <si>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</si>
  <si>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</si>
  <si>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</si>
  <si>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</si>
  <si>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</si>
  <si>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</si>
  <si>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</si>
  <si>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</si>
  <si>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</si>
  <si>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</si>
  <si>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</si>
  <si>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</si>
  <si>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</si>
  <si>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</si>
  <si>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</si>
  <si>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</si>
  <si>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</si>
  <si>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</si>
  <si>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</si>
  <si>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</si>
  <si>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</si>
  <si>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</si>
  <si>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</si>
  <si>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</si>
  <si>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</si>
  <si>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</si>
  <si>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</si>
  <si>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</si>
  <si>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</si>
  <si>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</si>
  <si>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</si>
  <si>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</si>
  <si>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</si>
  <si>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</si>
  <si>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</si>
  <si>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</si>
  <si>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</si>
  <si>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</si>
  <si>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</si>
  <si>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</si>
  <si>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</si>
  <si>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</si>
  <si>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</si>
  <si>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</si>
  <si>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</si>
  <si>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</si>
  <si>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</si>
  <si>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</si>
  <si>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</si>
  <si>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</si>
  <si>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</si>
  <si>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</si>
  <si>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</si>
  <si>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</si>
  <si>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</si>
  <si>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</si>
  <si>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</si>
  <si>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</si>
  <si>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</si>
  <si>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</si>
  <si>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</si>
  <si>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</si>
  <si>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</si>
  <si>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</si>
  <si>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</si>
  <si>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</si>
  <si>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</si>
  <si>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</si>
  <si>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</si>
  <si>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</si>
  <si>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</si>
  <si>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</si>
  <si>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</si>
  <si>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</si>
  <si>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</si>
  <si>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</si>
  <si>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</si>
  <si>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</si>
  <si>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</si>
  <si>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</si>
  <si>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</si>
  <si>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</si>
  <si>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</si>
  <si>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</si>
  <si>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</si>
  <si>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</si>
  <si>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</si>
  <si>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اختصاصی بازارگردانی نهایت نگر</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</si>
  <si>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</si>
  <si>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</si>
  <si>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</si>
  <si>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</si>
  <si>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</si>
  <si>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</si>
  <si>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</si>
  <si>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</si>
  <si>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اختصاصی بازارگردانی آگاه*</t>
  </si>
  <si>
    <t>کارگزاری نهایت نگر</t>
  </si>
  <si>
    <t>در اوراق بهادار با درآمد ثابت نوع دوم و قابل معامله</t>
  </si>
  <si>
    <t>سبدگردان سینا</t>
  </si>
  <si>
    <t>1399/03/31</t>
  </si>
  <si>
    <t>پیشگامان سرمایه نوآفرین</t>
  </si>
  <si>
    <t>یاقوت آگاه</t>
  </si>
  <si>
    <t>آهنگ سهام کیان</t>
  </si>
  <si>
    <t>اعتبار سهام ایرانیان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</si>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</sst>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9"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9">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2"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4" fillId="0" borderId="1" xfId="0" applyFont="1" applyFill="1" applyBorder="1" applyAlignment="1">
      <alignment horizontal="center"/>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0" fontId="4" fillId="0" borderId="1" xfId="0" applyFont="1" applyFill="1" applyBorder="1" applyAlignment="1">
      <alignment horizontal="center"/>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0"/>
  <sheetViews>
    <sheetView rightToLeft="1" view="pageBreakPreview" zoomScale="25" zoomScaleNormal="48" zoomScaleSheetLayoutView="25" workbookViewId="0">
      <pane xSplit="5" ySplit="4" topLeftCell="F5" activePane="bottomRight" state="frozen"/>
      <selection pane="topRight" activeCell="F1" sqref="F1"/>
      <selection pane="bottomLeft" activeCell="A4" sqref="A4"/>
      <selection pane="bottomRight" activeCell="J177" sqref="J177"/>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72" customWidth="1"/>
    <col min="13" max="13" width="45.8554687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6.7109375" style="43" customWidth="1"/>
    <col min="20" max="20" width="26.140625" style="43" customWidth="1"/>
    <col min="21" max="21" width="27.7109375" style="43" customWidth="1"/>
    <col min="22" max="22" width="25.85546875" style="37" customWidth="1"/>
    <col min="23" max="23" width="34.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17" hidden="1" customWidth="1"/>
    <col min="35" max="35" width="42.28515625" style="37" hidden="1" customWidth="1"/>
    <col min="36" max="37" width="42.28515625" style="37" customWidth="1"/>
    <col min="38" max="16384" width="42.28515625" style="37"/>
  </cols>
  <sheetData>
    <row r="1" spans="1:36" s="6" customFormat="1" ht="73.5" customHeight="1" x14ac:dyDescent="0.25">
      <c r="C1" s="129"/>
      <c r="D1" s="400" t="s">
        <v>596</v>
      </c>
      <c r="E1" s="400"/>
      <c r="F1" s="400"/>
      <c r="G1" s="400"/>
      <c r="H1" s="400"/>
      <c r="I1" s="400"/>
      <c r="J1" s="400"/>
      <c r="K1" s="400"/>
      <c r="L1" s="195" t="s">
        <v>617</v>
      </c>
      <c r="M1" s="196" t="s">
        <v>312</v>
      </c>
      <c r="N1" s="197"/>
      <c r="O1" s="127"/>
      <c r="P1" s="128"/>
      <c r="Q1" s="128"/>
      <c r="R1" s="128"/>
      <c r="S1" s="127"/>
      <c r="T1" s="127"/>
      <c r="U1" s="127"/>
      <c r="V1" s="127"/>
      <c r="W1" s="127"/>
      <c r="X1" s="125"/>
      <c r="Y1" s="88"/>
      <c r="Z1" s="75"/>
      <c r="AA1" s="76"/>
      <c r="AB1" s="77"/>
      <c r="AF1" s="213"/>
      <c r="AG1" s="213"/>
      <c r="AH1" s="213"/>
    </row>
    <row r="2" spans="1:36" s="6" customFormat="1" ht="59.25" hidden="1" x14ac:dyDescent="0.25">
      <c r="C2" s="129"/>
      <c r="D2" s="167"/>
      <c r="E2" s="167"/>
      <c r="F2" s="167"/>
      <c r="G2" s="167"/>
      <c r="H2" s="167"/>
      <c r="I2" s="167"/>
      <c r="J2" s="167"/>
      <c r="K2" s="167"/>
      <c r="L2" s="168"/>
      <c r="M2" s="166"/>
      <c r="N2" s="127"/>
      <c r="O2" s="127"/>
      <c r="P2" s="128"/>
      <c r="Q2" s="128"/>
      <c r="R2" s="128"/>
      <c r="S2" s="127"/>
      <c r="T2" s="127"/>
      <c r="U2" s="127"/>
      <c r="V2" s="127"/>
      <c r="W2" s="127"/>
      <c r="X2" s="125"/>
      <c r="Y2" s="88"/>
      <c r="Z2" s="75"/>
      <c r="AA2" s="76"/>
      <c r="AB2" s="77"/>
      <c r="AF2" s="213"/>
      <c r="AG2" s="213"/>
      <c r="AH2" s="213"/>
    </row>
    <row r="3" spans="1:36" s="58" customFormat="1" ht="47.25" customHeight="1" x14ac:dyDescent="0.25">
      <c r="C3" s="393" t="s">
        <v>162</v>
      </c>
      <c r="D3" s="401" t="s">
        <v>48</v>
      </c>
      <c r="E3" s="399" t="s">
        <v>1</v>
      </c>
      <c r="F3" s="399" t="s">
        <v>2</v>
      </c>
      <c r="G3" s="404" t="s">
        <v>3</v>
      </c>
      <c r="H3" s="402" t="s">
        <v>339</v>
      </c>
      <c r="I3" s="139" t="s">
        <v>258</v>
      </c>
      <c r="J3" s="140" t="s">
        <v>258</v>
      </c>
      <c r="K3" s="403" t="s">
        <v>4</v>
      </c>
      <c r="L3" s="398" t="s">
        <v>579</v>
      </c>
      <c r="M3" s="399" t="s">
        <v>6</v>
      </c>
      <c r="N3" s="399" t="s">
        <v>7</v>
      </c>
      <c r="O3" s="399" t="s">
        <v>8</v>
      </c>
      <c r="P3" s="397" t="s">
        <v>9</v>
      </c>
      <c r="Q3" s="397" t="s">
        <v>42</v>
      </c>
      <c r="R3" s="397" t="s">
        <v>240</v>
      </c>
      <c r="S3" s="396" t="s">
        <v>10</v>
      </c>
      <c r="T3" s="396" t="s">
        <v>11</v>
      </c>
      <c r="U3" s="396" t="s">
        <v>12</v>
      </c>
      <c r="V3" s="396" t="s">
        <v>13</v>
      </c>
      <c r="W3" s="396" t="s">
        <v>14</v>
      </c>
      <c r="X3" s="78"/>
      <c r="Y3" s="79"/>
      <c r="Z3" s="80"/>
      <c r="AA3" s="81"/>
      <c r="AB3" s="77"/>
      <c r="AF3" s="214"/>
      <c r="AG3" s="214"/>
      <c r="AH3" s="214"/>
    </row>
    <row r="4" spans="1:36" s="7" customFormat="1" ht="47.25" customHeight="1" x14ac:dyDescent="0.25">
      <c r="C4" s="394"/>
      <c r="D4" s="401"/>
      <c r="E4" s="399"/>
      <c r="F4" s="399"/>
      <c r="G4" s="405"/>
      <c r="H4" s="399"/>
      <c r="I4" s="138" t="s">
        <v>597</v>
      </c>
      <c r="J4" s="126" t="s">
        <v>617</v>
      </c>
      <c r="K4" s="399"/>
      <c r="L4" s="398"/>
      <c r="M4" s="399"/>
      <c r="N4" s="399"/>
      <c r="O4" s="399"/>
      <c r="P4" s="397"/>
      <c r="Q4" s="397"/>
      <c r="R4" s="397"/>
      <c r="S4" s="396"/>
      <c r="T4" s="396"/>
      <c r="U4" s="396"/>
      <c r="V4" s="396"/>
      <c r="W4" s="396"/>
      <c r="X4" s="73" t="s">
        <v>185</v>
      </c>
      <c r="Y4" s="74" t="s">
        <v>186</v>
      </c>
      <c r="Z4" s="73" t="s">
        <v>231</v>
      </c>
      <c r="AA4" s="82" t="s">
        <v>266</v>
      </c>
      <c r="AB4" s="77" t="s">
        <v>267</v>
      </c>
      <c r="AC4" s="77" t="s">
        <v>287</v>
      </c>
      <c r="AD4" s="77" t="s">
        <v>305</v>
      </c>
      <c r="AE4" s="77" t="s">
        <v>306</v>
      </c>
      <c r="AF4" s="215" t="s">
        <v>334</v>
      </c>
      <c r="AG4" s="215" t="s">
        <v>335</v>
      </c>
      <c r="AH4" s="215" t="s">
        <v>336</v>
      </c>
    </row>
    <row r="5" spans="1:36" s="5" customFormat="1" x14ac:dyDescent="1.25">
      <c r="A5" s="83">
        <v>7</v>
      </c>
      <c r="B5" s="68">
        <v>10581</v>
      </c>
      <c r="C5" s="83">
        <v>7</v>
      </c>
      <c r="D5" s="16">
        <v>1</v>
      </c>
      <c r="E5" s="68" t="s">
        <v>416</v>
      </c>
      <c r="F5" s="10" t="s">
        <v>15</v>
      </c>
      <c r="G5" s="10" t="s">
        <v>321</v>
      </c>
      <c r="H5" s="11">
        <v>17</v>
      </c>
      <c r="I5" s="12">
        <v>16756307.301031001</v>
      </c>
      <c r="J5" s="12">
        <v>19570275.526372001</v>
      </c>
      <c r="K5" s="12" t="s">
        <v>72</v>
      </c>
      <c r="L5" s="169">
        <v>156.9</v>
      </c>
      <c r="M5" s="54">
        <v>17762000</v>
      </c>
      <c r="N5" s="54">
        <v>20000000</v>
      </c>
      <c r="O5" s="54">
        <v>1101805</v>
      </c>
      <c r="P5" s="201">
        <v>5.74</v>
      </c>
      <c r="Q5" s="201">
        <v>15.88</v>
      </c>
      <c r="R5" s="201">
        <v>33.65</v>
      </c>
      <c r="S5" s="53">
        <v>6399</v>
      </c>
      <c r="T5" s="53">
        <v>66</v>
      </c>
      <c r="U5" s="53">
        <v>42</v>
      </c>
      <c r="V5" s="53">
        <v>34</v>
      </c>
      <c r="W5" s="12">
        <f>S5+U5</f>
        <v>6441</v>
      </c>
      <c r="X5" s="84">
        <f t="shared" ref="X5:X36" si="0">T5*J5/$J$86</f>
        <v>0.60219164698534733</v>
      </c>
      <c r="Y5" s="85">
        <f t="shared" ref="Y5:Y36" si="1">T5*J5/$J$177</f>
        <v>0.51030537882179583</v>
      </c>
      <c r="Z5" s="86">
        <v>10581</v>
      </c>
      <c r="AA5" s="77">
        <f t="shared" ref="AA5:AA37" si="2">IF(M5&gt;N5,1,0)</f>
        <v>0</v>
      </c>
      <c r="AB5" s="77">
        <f>IF(W5=0,1,0)</f>
        <v>0</v>
      </c>
      <c r="AC5" s="150">
        <f>IF((T5+V5)=100,0,1)</f>
        <v>0</v>
      </c>
      <c r="AD5" s="150">
        <f t="shared" ref="AD5:AD37" si="3">IF(J5=0,1,0)</f>
        <v>0</v>
      </c>
      <c r="AE5" s="150">
        <f t="shared" ref="AE5:AE37" si="4">IF(M5=0,1,0)</f>
        <v>0</v>
      </c>
      <c r="AF5" s="216">
        <f t="shared" ref="AF5:AF68" si="5">$J5/$J$86*P5</f>
        <v>5.2372425055998394E-2</v>
      </c>
      <c r="AG5" s="216">
        <f t="shared" ref="AG5:AG36" si="6">$J5/$J$86*Q5</f>
        <v>0.14489095991101994</v>
      </c>
      <c r="AH5" s="216">
        <f t="shared" ref="AH5:AH36" si="7">$J5/$J$86*R5</f>
        <v>0.30702649880389299</v>
      </c>
      <c r="AJ5" s="367"/>
    </row>
    <row r="6" spans="1:36" s="8" customFormat="1" x14ac:dyDescent="1.25">
      <c r="A6" s="210">
        <v>11</v>
      </c>
      <c r="B6" s="68">
        <v>10639</v>
      </c>
      <c r="C6" s="210">
        <v>11</v>
      </c>
      <c r="D6" s="19">
        <v>2</v>
      </c>
      <c r="E6" s="69" t="s">
        <v>417</v>
      </c>
      <c r="F6" s="20" t="s">
        <v>17</v>
      </c>
      <c r="G6" s="20" t="s">
        <v>276</v>
      </c>
      <c r="H6" s="21">
        <v>15</v>
      </c>
      <c r="I6" s="18">
        <v>22298498.902736001</v>
      </c>
      <c r="J6" s="18">
        <v>31172258.653783001</v>
      </c>
      <c r="K6" s="18" t="s">
        <v>73</v>
      </c>
      <c r="L6" s="170">
        <v>137.93333333333334</v>
      </c>
      <c r="M6" s="56">
        <v>31078777</v>
      </c>
      <c r="N6" s="55">
        <v>40000000</v>
      </c>
      <c r="O6" s="56">
        <v>1003007</v>
      </c>
      <c r="P6" s="211">
        <v>1.55</v>
      </c>
      <c r="Q6" s="211">
        <v>7.98</v>
      </c>
      <c r="R6" s="211">
        <v>23.5</v>
      </c>
      <c r="S6" s="212">
        <v>30488</v>
      </c>
      <c r="T6" s="212">
        <v>88</v>
      </c>
      <c r="U6" s="212">
        <v>64</v>
      </c>
      <c r="V6" s="212">
        <v>12</v>
      </c>
      <c r="W6" s="18">
        <f t="shared" ref="W6:W69" si="8">S6+U6</f>
        <v>30552</v>
      </c>
      <c r="X6" s="84">
        <f t="shared" si="0"/>
        <v>1.2789241693730196</v>
      </c>
      <c r="Y6" s="85">
        <f t="shared" si="1"/>
        <v>1.0837777076508164</v>
      </c>
      <c r="Z6" s="86">
        <v>10639</v>
      </c>
      <c r="AA6" s="77">
        <f t="shared" si="2"/>
        <v>0</v>
      </c>
      <c r="AB6" s="77">
        <f t="shared" ref="AB6:AB69" si="9">IF(W6=0,1,0)</f>
        <v>0</v>
      </c>
      <c r="AC6" s="150">
        <f t="shared" ref="AC6:AC69" si="10">IF((T6+V6)=100,0,1)</f>
        <v>0</v>
      </c>
      <c r="AD6" s="150">
        <f t="shared" si="3"/>
        <v>0</v>
      </c>
      <c r="AE6" s="150">
        <f t="shared" si="4"/>
        <v>0</v>
      </c>
      <c r="AF6" s="216">
        <f t="shared" si="5"/>
        <v>2.2526505256002052E-2</v>
      </c>
      <c r="AG6" s="216">
        <f t="shared" si="6"/>
        <v>0.115975168995417</v>
      </c>
      <c r="AH6" s="216">
        <f t="shared" si="7"/>
        <v>0.34153088613938593</v>
      </c>
      <c r="AJ6" s="367"/>
    </row>
    <row r="7" spans="1:36" s="5" customFormat="1" x14ac:dyDescent="1.25">
      <c r="A7" s="83">
        <v>53</v>
      </c>
      <c r="B7" s="68">
        <v>10720</v>
      </c>
      <c r="C7" s="83">
        <v>53</v>
      </c>
      <c r="D7" s="16">
        <v>3</v>
      </c>
      <c r="E7" s="68" t="s">
        <v>418</v>
      </c>
      <c r="F7" s="10" t="s">
        <v>31</v>
      </c>
      <c r="G7" s="10" t="s">
        <v>321</v>
      </c>
      <c r="H7" s="11" t="s">
        <v>24</v>
      </c>
      <c r="I7" s="12">
        <v>3571196.860442</v>
      </c>
      <c r="J7" s="12">
        <v>4054999.4968699999</v>
      </c>
      <c r="K7" s="12" t="s">
        <v>123</v>
      </c>
      <c r="L7" s="169">
        <v>133</v>
      </c>
      <c r="M7" s="54">
        <v>2929606</v>
      </c>
      <c r="N7" s="54">
        <v>3000000</v>
      </c>
      <c r="O7" s="54">
        <v>1384145</v>
      </c>
      <c r="P7" s="201">
        <v>7.02</v>
      </c>
      <c r="Q7" s="201">
        <v>23.91</v>
      </c>
      <c r="R7" s="201">
        <v>64.72</v>
      </c>
      <c r="S7" s="53">
        <v>988</v>
      </c>
      <c r="T7" s="53">
        <v>40</v>
      </c>
      <c r="U7" s="53">
        <v>27</v>
      </c>
      <c r="V7" s="53">
        <v>60</v>
      </c>
      <c r="W7" s="12">
        <f t="shared" si="8"/>
        <v>1015</v>
      </c>
      <c r="X7" s="84">
        <f t="shared" si="0"/>
        <v>7.5621388540333234E-2</v>
      </c>
      <c r="Y7" s="85">
        <f t="shared" si="1"/>
        <v>6.4082591512671622E-2</v>
      </c>
      <c r="Z7" s="86">
        <v>10720</v>
      </c>
      <c r="AA7" s="77">
        <f t="shared" si="2"/>
        <v>0</v>
      </c>
      <c r="AB7" s="77">
        <f t="shared" si="9"/>
        <v>0</v>
      </c>
      <c r="AC7" s="150">
        <f t="shared" si="10"/>
        <v>0</v>
      </c>
      <c r="AD7" s="150">
        <f t="shared" si="3"/>
        <v>0</v>
      </c>
      <c r="AE7" s="150">
        <f t="shared" si="4"/>
        <v>0</v>
      </c>
      <c r="AF7" s="216">
        <f t="shared" si="5"/>
        <v>1.3271553688828482E-2</v>
      </c>
      <c r="AG7" s="216">
        <f t="shared" si="6"/>
        <v>4.5202684999984193E-2</v>
      </c>
      <c r="AH7" s="216">
        <f t="shared" si="7"/>
        <v>0.12235540665825917</v>
      </c>
      <c r="AJ7" s="367"/>
    </row>
    <row r="8" spans="1:36" s="8" customFormat="1" x14ac:dyDescent="1.25">
      <c r="A8" s="210">
        <v>6</v>
      </c>
      <c r="B8" s="68">
        <v>10748</v>
      </c>
      <c r="C8" s="210">
        <v>6</v>
      </c>
      <c r="D8" s="19">
        <v>4</v>
      </c>
      <c r="E8" s="69" t="s">
        <v>419</v>
      </c>
      <c r="F8" s="20" t="s">
        <v>17</v>
      </c>
      <c r="G8" s="20" t="s">
        <v>276</v>
      </c>
      <c r="H8" s="21">
        <v>15</v>
      </c>
      <c r="I8" s="18">
        <v>3667438.072309</v>
      </c>
      <c r="J8" s="18">
        <v>4432216.9069250003</v>
      </c>
      <c r="K8" s="18" t="s">
        <v>74</v>
      </c>
      <c r="L8" s="170">
        <v>126.5</v>
      </c>
      <c r="M8" s="56">
        <v>4418951</v>
      </c>
      <c r="N8" s="55">
        <v>5000000</v>
      </c>
      <c r="O8" s="56">
        <v>1003002</v>
      </c>
      <c r="P8" s="211">
        <v>1.68</v>
      </c>
      <c r="Q8" s="211">
        <v>5.68</v>
      </c>
      <c r="R8" s="211">
        <v>22.04</v>
      </c>
      <c r="S8" s="212">
        <v>2429</v>
      </c>
      <c r="T8" s="212">
        <v>65</v>
      </c>
      <c r="U8" s="212">
        <v>14</v>
      </c>
      <c r="V8" s="212">
        <v>35</v>
      </c>
      <c r="W8" s="18">
        <f t="shared" si="8"/>
        <v>2443</v>
      </c>
      <c r="X8" s="84">
        <f t="shared" si="0"/>
        <v>0.13431614362530128</v>
      </c>
      <c r="Y8" s="85">
        <f t="shared" si="1"/>
        <v>0.11382132398834138</v>
      </c>
      <c r="Z8" s="86">
        <v>10748</v>
      </c>
      <c r="AA8" s="77">
        <f t="shared" si="2"/>
        <v>0</v>
      </c>
      <c r="AB8" s="77">
        <f t="shared" si="9"/>
        <v>0</v>
      </c>
      <c r="AC8" s="150">
        <f t="shared" si="10"/>
        <v>0</v>
      </c>
      <c r="AD8" s="150">
        <f t="shared" si="3"/>
        <v>0</v>
      </c>
      <c r="AE8" s="150">
        <f t="shared" si="4"/>
        <v>0</v>
      </c>
      <c r="AF8" s="216">
        <f t="shared" si="5"/>
        <v>3.4715557121616334E-3</v>
      </c>
      <c r="AG8" s="216">
        <f t="shared" si="6"/>
        <v>1.1737164550641712E-2</v>
      </c>
      <c r="AH8" s="216">
        <f t="shared" si="7"/>
        <v>4.5543504700025238E-2</v>
      </c>
      <c r="AJ8" s="367"/>
    </row>
    <row r="9" spans="1:36" s="5" customFormat="1" x14ac:dyDescent="1.25">
      <c r="A9" s="83">
        <v>56</v>
      </c>
      <c r="B9" s="68">
        <v>10766</v>
      </c>
      <c r="C9" s="83">
        <v>56</v>
      </c>
      <c r="D9" s="16">
        <v>5</v>
      </c>
      <c r="E9" s="68" t="s">
        <v>420</v>
      </c>
      <c r="F9" s="10" t="s">
        <v>308</v>
      </c>
      <c r="G9" s="10" t="s">
        <v>276</v>
      </c>
      <c r="H9" s="11">
        <v>15</v>
      </c>
      <c r="I9" s="12">
        <v>9345656.3589069992</v>
      </c>
      <c r="J9" s="12">
        <v>14666578.982266</v>
      </c>
      <c r="K9" s="12" t="s">
        <v>127</v>
      </c>
      <c r="L9" s="169">
        <v>124.66666666666667</v>
      </c>
      <c r="M9" s="54">
        <v>14580058</v>
      </c>
      <c r="N9" s="54">
        <v>20000000</v>
      </c>
      <c r="O9" s="54">
        <v>1005934</v>
      </c>
      <c r="P9" s="201">
        <v>1.75</v>
      </c>
      <c r="Q9" s="201">
        <v>5.29</v>
      </c>
      <c r="R9" s="201">
        <v>22.05</v>
      </c>
      <c r="S9" s="53">
        <v>7769</v>
      </c>
      <c r="T9" s="53">
        <v>93</v>
      </c>
      <c r="U9" s="53">
        <v>14</v>
      </c>
      <c r="V9" s="53">
        <v>7</v>
      </c>
      <c r="W9" s="12">
        <f t="shared" si="8"/>
        <v>7783</v>
      </c>
      <c r="X9" s="84">
        <f t="shared" si="0"/>
        <v>0.63592459988424199</v>
      </c>
      <c r="Y9" s="85">
        <f t="shared" si="1"/>
        <v>0.53889114116842485</v>
      </c>
      <c r="Z9" s="86">
        <v>10766</v>
      </c>
      <c r="AA9" s="77">
        <f t="shared" si="2"/>
        <v>0</v>
      </c>
      <c r="AB9" s="77">
        <f>IF(W9=0,1,0)</f>
        <v>0</v>
      </c>
      <c r="AC9" s="150">
        <f>IF((T9+V9)=100,0,1)</f>
        <v>0</v>
      </c>
      <c r="AD9" s="150">
        <f t="shared" si="3"/>
        <v>0</v>
      </c>
      <c r="AE9" s="150">
        <f t="shared" si="4"/>
        <v>0</v>
      </c>
      <c r="AF9" s="216">
        <f t="shared" si="5"/>
        <v>1.1966323116101327E-2</v>
      </c>
      <c r="AG9" s="216">
        <f t="shared" si="6"/>
        <v>3.6172485305243439E-2</v>
      </c>
      <c r="AH9" s="216">
        <f t="shared" si="7"/>
        <v>0.15077567126287672</v>
      </c>
      <c r="AJ9" s="367"/>
    </row>
    <row r="10" spans="1:36" s="8" customFormat="1" x14ac:dyDescent="1.25">
      <c r="A10" s="210">
        <v>5</v>
      </c>
      <c r="B10" s="68">
        <v>10765</v>
      </c>
      <c r="C10" s="210">
        <v>5</v>
      </c>
      <c r="D10" s="19">
        <v>6</v>
      </c>
      <c r="E10" s="69" t="s">
        <v>421</v>
      </c>
      <c r="F10" s="20" t="s">
        <v>17</v>
      </c>
      <c r="G10" s="20" t="s">
        <v>276</v>
      </c>
      <c r="H10" s="21">
        <v>16</v>
      </c>
      <c r="I10" s="18">
        <v>96540055.839932993</v>
      </c>
      <c r="J10" s="18">
        <v>99819985.799410999</v>
      </c>
      <c r="K10" s="18" t="s">
        <v>75</v>
      </c>
      <c r="L10" s="170">
        <v>124.33333333333333</v>
      </c>
      <c r="M10" s="56">
        <v>98912012</v>
      </c>
      <c r="N10" s="55">
        <v>100000000</v>
      </c>
      <c r="O10" s="56">
        <v>1009179</v>
      </c>
      <c r="P10" s="211">
        <v>1.71</v>
      </c>
      <c r="Q10" s="211">
        <v>6.37</v>
      </c>
      <c r="R10" s="211">
        <v>21.85</v>
      </c>
      <c r="S10" s="212">
        <v>74571</v>
      </c>
      <c r="T10" s="212">
        <v>94</v>
      </c>
      <c r="U10" s="212">
        <v>185</v>
      </c>
      <c r="V10" s="212">
        <v>6</v>
      </c>
      <c r="W10" s="18">
        <f t="shared" si="8"/>
        <v>74756</v>
      </c>
      <c r="X10" s="84">
        <f t="shared" si="0"/>
        <v>4.37460866511275</v>
      </c>
      <c r="Y10" s="85">
        <f t="shared" si="1"/>
        <v>3.7071027856714718</v>
      </c>
      <c r="Z10" s="86">
        <v>10765</v>
      </c>
      <c r="AA10" s="77">
        <f t="shared" si="2"/>
        <v>0</v>
      </c>
      <c r="AB10" s="77">
        <f t="shared" si="9"/>
        <v>0</v>
      </c>
      <c r="AC10" s="150">
        <f t="shared" si="10"/>
        <v>0</v>
      </c>
      <c r="AD10" s="150">
        <f t="shared" si="3"/>
        <v>0</v>
      </c>
      <c r="AE10" s="150">
        <f t="shared" si="4"/>
        <v>0</v>
      </c>
      <c r="AF10" s="216">
        <f t="shared" si="5"/>
        <v>7.9580646993008528E-2</v>
      </c>
      <c r="AG10" s="216">
        <f t="shared" si="6"/>
        <v>0.29644954464647039</v>
      </c>
      <c r="AH10" s="216">
        <f t="shared" si="7"/>
        <v>1.0168638226884426</v>
      </c>
      <c r="AJ10" s="367"/>
    </row>
    <row r="11" spans="1:36" s="5" customFormat="1" x14ac:dyDescent="1.25">
      <c r="A11" s="83">
        <v>2</v>
      </c>
      <c r="B11" s="68">
        <v>10778</v>
      </c>
      <c r="C11" s="83">
        <v>2</v>
      </c>
      <c r="D11" s="16">
        <v>7</v>
      </c>
      <c r="E11" s="68" t="s">
        <v>422</v>
      </c>
      <c r="F11" s="10" t="s">
        <v>16</v>
      </c>
      <c r="G11" s="10" t="s">
        <v>276</v>
      </c>
      <c r="H11" s="11">
        <v>20</v>
      </c>
      <c r="I11" s="12">
        <v>1572020.9364199999</v>
      </c>
      <c r="J11" s="12">
        <v>3743312.5608120002</v>
      </c>
      <c r="K11" s="12" t="s">
        <v>76</v>
      </c>
      <c r="L11" s="169">
        <v>122.56666666666666</v>
      </c>
      <c r="M11" s="54">
        <v>3731454</v>
      </c>
      <c r="N11" s="54">
        <v>5000000</v>
      </c>
      <c r="O11" s="54">
        <v>1003178</v>
      </c>
      <c r="P11" s="201">
        <v>1.44</v>
      </c>
      <c r="Q11" s="201">
        <v>4.62</v>
      </c>
      <c r="R11" s="201">
        <v>20.83</v>
      </c>
      <c r="S11" s="53">
        <v>2025</v>
      </c>
      <c r="T11" s="53">
        <v>82</v>
      </c>
      <c r="U11" s="53">
        <v>13</v>
      </c>
      <c r="V11" s="53">
        <v>18</v>
      </c>
      <c r="W11" s="12">
        <f t="shared" si="8"/>
        <v>2038</v>
      </c>
      <c r="X11" s="84">
        <f t="shared" si="0"/>
        <v>0.14310796149433058</v>
      </c>
      <c r="Y11" s="85">
        <f t="shared" si="1"/>
        <v>0.1212716298347398</v>
      </c>
      <c r="Z11" s="86">
        <v>10778</v>
      </c>
      <c r="AA11" s="77">
        <f t="shared" si="2"/>
        <v>0</v>
      </c>
      <c r="AB11" s="77">
        <f t="shared" si="9"/>
        <v>0</v>
      </c>
      <c r="AC11" s="150">
        <f t="shared" si="10"/>
        <v>0</v>
      </c>
      <c r="AD11" s="150">
        <f t="shared" si="3"/>
        <v>0</v>
      </c>
      <c r="AE11" s="150">
        <f t="shared" si="4"/>
        <v>0</v>
      </c>
      <c r="AF11" s="216">
        <f t="shared" si="5"/>
        <v>2.5131154213638542E-3</v>
      </c>
      <c r="AG11" s="216">
        <f t="shared" si="6"/>
        <v>8.0629119768756991E-3</v>
      </c>
      <c r="AH11" s="216">
        <f t="shared" si="7"/>
        <v>3.6352912657645196E-2</v>
      </c>
      <c r="AJ11" s="367"/>
    </row>
    <row r="12" spans="1:36" s="8" customFormat="1" x14ac:dyDescent="1.25">
      <c r="A12" s="210">
        <v>42</v>
      </c>
      <c r="B12" s="68">
        <v>10784</v>
      </c>
      <c r="C12" s="210">
        <v>42</v>
      </c>
      <c r="D12" s="19">
        <v>8</v>
      </c>
      <c r="E12" s="69" t="s">
        <v>423</v>
      </c>
      <c r="F12" s="20" t="s">
        <v>325</v>
      </c>
      <c r="G12" s="20" t="s">
        <v>276</v>
      </c>
      <c r="H12" s="21">
        <v>17</v>
      </c>
      <c r="I12" s="18">
        <v>11440941.593674</v>
      </c>
      <c r="J12" s="18">
        <v>13446309.374057001</v>
      </c>
      <c r="K12" s="18" t="s">
        <v>130</v>
      </c>
      <c r="L12" s="170">
        <v>120.46666666666667</v>
      </c>
      <c r="M12" s="56">
        <v>13063518</v>
      </c>
      <c r="N12" s="55">
        <v>15000000</v>
      </c>
      <c r="O12" s="56">
        <v>1029302</v>
      </c>
      <c r="P12" s="211">
        <v>4.75</v>
      </c>
      <c r="Q12" s="211">
        <v>12.16</v>
      </c>
      <c r="R12" s="211">
        <v>30.56</v>
      </c>
      <c r="S12" s="212">
        <v>11683</v>
      </c>
      <c r="T12" s="212">
        <v>80</v>
      </c>
      <c r="U12" s="212">
        <v>25</v>
      </c>
      <c r="V12" s="212">
        <v>20</v>
      </c>
      <c r="W12" s="18">
        <f t="shared" si="8"/>
        <v>11708</v>
      </c>
      <c r="X12" s="84">
        <f t="shared" si="0"/>
        <v>0.50151847683037487</v>
      </c>
      <c r="Y12" s="85">
        <f t="shared" si="1"/>
        <v>0.42499356739048527</v>
      </c>
      <c r="Z12" s="86">
        <v>10784</v>
      </c>
      <c r="AA12" s="77">
        <f t="shared" si="2"/>
        <v>0</v>
      </c>
      <c r="AB12" s="77">
        <f t="shared" si="9"/>
        <v>0</v>
      </c>
      <c r="AC12" s="150">
        <f t="shared" si="10"/>
        <v>0</v>
      </c>
      <c r="AD12" s="150">
        <f t="shared" si="3"/>
        <v>0</v>
      </c>
      <c r="AE12" s="150">
        <f t="shared" si="4"/>
        <v>0</v>
      </c>
      <c r="AF12" s="216">
        <f t="shared" si="5"/>
        <v>2.9777659561803508E-2</v>
      </c>
      <c r="AG12" s="216">
        <f t="shared" si="6"/>
        <v>7.6230808478216977E-2</v>
      </c>
      <c r="AH12" s="216">
        <f t="shared" si="7"/>
        <v>0.1915800581492032</v>
      </c>
      <c r="AJ12" s="367"/>
    </row>
    <row r="13" spans="1:36" s="5" customFormat="1" x14ac:dyDescent="1.25">
      <c r="A13" s="83">
        <v>1</v>
      </c>
      <c r="B13" s="68">
        <v>10837</v>
      </c>
      <c r="C13" s="83">
        <v>1</v>
      </c>
      <c r="D13" s="16">
        <v>9</v>
      </c>
      <c r="E13" s="68" t="s">
        <v>424</v>
      </c>
      <c r="F13" s="10" t="s">
        <v>18</v>
      </c>
      <c r="G13" s="10" t="s">
        <v>276</v>
      </c>
      <c r="H13" s="11">
        <v>16</v>
      </c>
      <c r="I13" s="12">
        <v>61110018.354673997</v>
      </c>
      <c r="J13" s="12">
        <v>62226938.733542003</v>
      </c>
      <c r="K13" s="12" t="s">
        <v>77</v>
      </c>
      <c r="L13" s="169">
        <v>112.2</v>
      </c>
      <c r="M13" s="54">
        <v>52201615</v>
      </c>
      <c r="N13" s="54">
        <v>200000000</v>
      </c>
      <c r="O13" s="54">
        <v>1175064</v>
      </c>
      <c r="P13" s="201">
        <v>4.05</v>
      </c>
      <c r="Q13" s="201">
        <v>14.94</v>
      </c>
      <c r="R13" s="201">
        <v>36.47</v>
      </c>
      <c r="S13" s="53">
        <v>115937</v>
      </c>
      <c r="T13" s="53">
        <v>92</v>
      </c>
      <c r="U13" s="53">
        <v>396</v>
      </c>
      <c r="V13" s="53">
        <v>8</v>
      </c>
      <c r="W13" s="12">
        <f t="shared" si="8"/>
        <v>116333</v>
      </c>
      <c r="X13" s="84">
        <f t="shared" si="0"/>
        <v>2.6690709296356223</v>
      </c>
      <c r="Y13" s="85">
        <f t="shared" si="1"/>
        <v>2.2618069491141424</v>
      </c>
      <c r="Z13" s="86">
        <v>10837</v>
      </c>
      <c r="AA13" s="77">
        <f t="shared" si="2"/>
        <v>0</v>
      </c>
      <c r="AB13" s="77">
        <f t="shared" si="9"/>
        <v>0</v>
      </c>
      <c r="AC13" s="150">
        <f t="shared" si="10"/>
        <v>0</v>
      </c>
      <c r="AD13" s="150">
        <f t="shared" si="3"/>
        <v>0</v>
      </c>
      <c r="AE13" s="150">
        <f t="shared" si="4"/>
        <v>0</v>
      </c>
      <c r="AF13" s="216">
        <f t="shared" si="5"/>
        <v>0.11749714418504641</v>
      </c>
      <c r="AG13" s="216">
        <f t="shared" si="6"/>
        <v>0.43343390966039341</v>
      </c>
      <c r="AH13" s="216">
        <f t="shared" si="7"/>
        <v>1.0580545304762081</v>
      </c>
      <c r="AJ13" s="367"/>
    </row>
    <row r="14" spans="1:36" s="8" customFormat="1" x14ac:dyDescent="1.25">
      <c r="A14" s="210">
        <v>3</v>
      </c>
      <c r="B14" s="68">
        <v>10845</v>
      </c>
      <c r="C14" s="210">
        <v>3</v>
      </c>
      <c r="D14" s="19">
        <v>10</v>
      </c>
      <c r="E14" s="69" t="s">
        <v>425</v>
      </c>
      <c r="F14" s="20" t="s">
        <v>15</v>
      </c>
      <c r="G14" s="20" t="s">
        <v>276</v>
      </c>
      <c r="H14" s="21">
        <v>17</v>
      </c>
      <c r="I14" s="18">
        <v>14609445.054329</v>
      </c>
      <c r="J14" s="18">
        <v>16739146.902675999</v>
      </c>
      <c r="K14" s="18" t="s">
        <v>78</v>
      </c>
      <c r="L14" s="170">
        <v>111.6</v>
      </c>
      <c r="M14" s="56">
        <v>15749340</v>
      </c>
      <c r="N14" s="55">
        <v>25000000</v>
      </c>
      <c r="O14" s="56">
        <v>1082381</v>
      </c>
      <c r="P14" s="211">
        <v>4.16</v>
      </c>
      <c r="Q14" s="211">
        <v>12.78</v>
      </c>
      <c r="R14" s="211">
        <v>30.46</v>
      </c>
      <c r="S14" s="212">
        <v>5304</v>
      </c>
      <c r="T14" s="212">
        <v>66</v>
      </c>
      <c r="U14" s="212">
        <v>39</v>
      </c>
      <c r="V14" s="212">
        <v>34</v>
      </c>
      <c r="W14" s="18">
        <f t="shared" si="8"/>
        <v>5343</v>
      </c>
      <c r="X14" s="84">
        <f t="shared" si="0"/>
        <v>0.51507575500756542</v>
      </c>
      <c r="Y14" s="85">
        <f t="shared" si="1"/>
        <v>0.43648218901225277</v>
      </c>
      <c r="Z14" s="86">
        <v>10845</v>
      </c>
      <c r="AA14" s="77">
        <f t="shared" si="2"/>
        <v>0</v>
      </c>
      <c r="AB14" s="77">
        <f t="shared" si="9"/>
        <v>0</v>
      </c>
      <c r="AC14" s="150">
        <f t="shared" si="10"/>
        <v>0</v>
      </c>
      <c r="AD14" s="150">
        <f t="shared" si="3"/>
        <v>0</v>
      </c>
      <c r="AE14" s="150">
        <f t="shared" si="4"/>
        <v>0</v>
      </c>
      <c r="AF14" s="216">
        <f t="shared" si="5"/>
        <v>3.2465380921688963E-2</v>
      </c>
      <c r="AG14" s="216">
        <f t="shared" si="6"/>
        <v>9.9737396196919459E-2</v>
      </c>
      <c r="AH14" s="216">
        <f t="shared" si="7"/>
        <v>0.23771526511409757</v>
      </c>
      <c r="AJ14" s="367"/>
    </row>
    <row r="15" spans="1:36" s="5" customFormat="1" x14ac:dyDescent="1.25">
      <c r="A15" s="83">
        <v>16</v>
      </c>
      <c r="B15" s="68">
        <v>10883</v>
      </c>
      <c r="C15" s="83">
        <v>16</v>
      </c>
      <c r="D15" s="16">
        <v>11</v>
      </c>
      <c r="E15" s="68" t="s">
        <v>426</v>
      </c>
      <c r="F15" s="10" t="s">
        <v>294</v>
      </c>
      <c r="G15" s="10" t="s">
        <v>276</v>
      </c>
      <c r="H15" s="11">
        <v>20</v>
      </c>
      <c r="I15" s="12">
        <v>23214739.726227999</v>
      </c>
      <c r="J15" s="12">
        <v>33272402.097323999</v>
      </c>
      <c r="K15" s="12" t="s">
        <v>79</v>
      </c>
      <c r="L15" s="169">
        <v>108.06666666666666</v>
      </c>
      <c r="M15" s="54">
        <v>33272389</v>
      </c>
      <c r="N15" s="54">
        <v>35000000</v>
      </c>
      <c r="O15" s="54">
        <v>1000000</v>
      </c>
      <c r="P15" s="201">
        <v>1.87</v>
      </c>
      <c r="Q15" s="201">
        <v>5.44</v>
      </c>
      <c r="R15" s="201">
        <v>21.79</v>
      </c>
      <c r="S15" s="53">
        <v>15629</v>
      </c>
      <c r="T15" s="53">
        <v>90</v>
      </c>
      <c r="U15" s="53">
        <v>41</v>
      </c>
      <c r="V15" s="53">
        <v>10</v>
      </c>
      <c r="W15" s="12">
        <f t="shared" si="8"/>
        <v>15670</v>
      </c>
      <c r="X15" s="84">
        <f t="shared" si="0"/>
        <v>1.3961128255087802</v>
      </c>
      <c r="Y15" s="85">
        <f t="shared" si="1"/>
        <v>1.1830849661661966</v>
      </c>
      <c r="Z15" s="86">
        <v>10883</v>
      </c>
      <c r="AA15" s="77">
        <f t="shared" si="2"/>
        <v>0</v>
      </c>
      <c r="AB15" s="77">
        <f t="shared" si="9"/>
        <v>0</v>
      </c>
      <c r="AC15" s="150">
        <f t="shared" si="10"/>
        <v>0</v>
      </c>
      <c r="AD15" s="150">
        <f t="shared" si="3"/>
        <v>0</v>
      </c>
      <c r="AE15" s="150">
        <f t="shared" si="4"/>
        <v>0</v>
      </c>
      <c r="AF15" s="216">
        <f t="shared" si="5"/>
        <v>2.900812204112688E-2</v>
      </c>
      <c r="AG15" s="216">
        <f t="shared" si="6"/>
        <v>8.4387264119641828E-2</v>
      </c>
      <c r="AH15" s="216">
        <f t="shared" si="7"/>
        <v>0.33801442742040355</v>
      </c>
      <c r="AJ15" s="367"/>
    </row>
    <row r="16" spans="1:36" s="8" customFormat="1" x14ac:dyDescent="1.25">
      <c r="A16" s="210">
        <v>102</v>
      </c>
      <c r="B16" s="68">
        <v>10895</v>
      </c>
      <c r="C16" s="210">
        <v>102</v>
      </c>
      <c r="D16" s="19">
        <v>12</v>
      </c>
      <c r="E16" s="69" t="s">
        <v>427</v>
      </c>
      <c r="F16" s="20" t="s">
        <v>29</v>
      </c>
      <c r="G16" s="20" t="s">
        <v>276</v>
      </c>
      <c r="H16" s="21">
        <v>17</v>
      </c>
      <c r="I16" s="18">
        <v>603499.35986900004</v>
      </c>
      <c r="J16" s="18">
        <v>1898213</v>
      </c>
      <c r="K16" s="18" t="s">
        <v>81</v>
      </c>
      <c r="L16" s="170">
        <v>107.16666666666667</v>
      </c>
      <c r="M16" s="56">
        <v>1898213</v>
      </c>
      <c r="N16" s="55">
        <v>5000000</v>
      </c>
      <c r="O16" s="56">
        <v>1000000</v>
      </c>
      <c r="P16" s="211">
        <v>3.38</v>
      </c>
      <c r="Q16" s="211">
        <v>18.25</v>
      </c>
      <c r="R16" s="211">
        <v>38.76</v>
      </c>
      <c r="S16" s="212">
        <v>21670</v>
      </c>
      <c r="T16" s="212">
        <v>33</v>
      </c>
      <c r="U16" s="212">
        <v>11</v>
      </c>
      <c r="V16" s="212">
        <v>67</v>
      </c>
      <c r="W16" s="18">
        <f t="shared" si="8"/>
        <v>21681</v>
      </c>
      <c r="X16" s="84">
        <f t="shared" si="0"/>
        <v>2.9204699015571458E-2</v>
      </c>
      <c r="Y16" s="85">
        <f t="shared" si="1"/>
        <v>2.474845851669602E-2</v>
      </c>
      <c r="Z16" s="86">
        <v>10895</v>
      </c>
      <c r="AA16" s="77">
        <f t="shared" si="2"/>
        <v>0</v>
      </c>
      <c r="AB16" s="77">
        <f t="shared" si="9"/>
        <v>0</v>
      </c>
      <c r="AC16" s="150">
        <f t="shared" si="10"/>
        <v>0</v>
      </c>
      <c r="AD16" s="150">
        <f t="shared" si="3"/>
        <v>0</v>
      </c>
      <c r="AE16" s="150">
        <f t="shared" si="4"/>
        <v>0</v>
      </c>
      <c r="AF16" s="216">
        <f t="shared" si="5"/>
        <v>2.9912691718979251E-3</v>
      </c>
      <c r="AG16" s="216">
        <f t="shared" si="6"/>
        <v>1.6151083546490277E-2</v>
      </c>
      <c r="AH16" s="216">
        <f t="shared" si="7"/>
        <v>3.4302246480107566E-2</v>
      </c>
      <c r="AJ16" s="367"/>
    </row>
    <row r="17" spans="1:36" s="5" customFormat="1" x14ac:dyDescent="1.25">
      <c r="A17" s="83">
        <v>104</v>
      </c>
      <c r="B17" s="68">
        <v>10919</v>
      </c>
      <c r="C17" s="83">
        <v>104</v>
      </c>
      <c r="D17" s="16">
        <v>13</v>
      </c>
      <c r="E17" s="68" t="s">
        <v>403</v>
      </c>
      <c r="F17" s="10" t="s">
        <v>309</v>
      </c>
      <c r="G17" s="10" t="s">
        <v>276</v>
      </c>
      <c r="H17" s="11">
        <v>15</v>
      </c>
      <c r="I17" s="12">
        <v>277872512.73695701</v>
      </c>
      <c r="J17" s="12">
        <v>296743619.116359</v>
      </c>
      <c r="K17" s="12" t="s">
        <v>82</v>
      </c>
      <c r="L17" s="169">
        <v>105.3</v>
      </c>
      <c r="M17" s="54">
        <v>296743518</v>
      </c>
      <c r="N17" s="54">
        <v>300000000</v>
      </c>
      <c r="O17" s="54">
        <v>1016920</v>
      </c>
      <c r="P17" s="201">
        <v>1.62</v>
      </c>
      <c r="Q17" s="201">
        <v>4.6900000000000004</v>
      </c>
      <c r="R17" s="201">
        <v>19.559999999999999</v>
      </c>
      <c r="S17" s="53">
        <v>446281</v>
      </c>
      <c r="T17" s="53">
        <v>93</v>
      </c>
      <c r="U17" s="53">
        <v>385</v>
      </c>
      <c r="V17" s="53">
        <v>70</v>
      </c>
      <c r="W17" s="12">
        <f t="shared" si="8"/>
        <v>446666</v>
      </c>
      <c r="X17" s="84">
        <f t="shared" si="0"/>
        <v>12.866433780020946</v>
      </c>
      <c r="Y17" s="85">
        <f t="shared" si="1"/>
        <v>10.90319069862306</v>
      </c>
      <c r="Z17" s="86">
        <v>10919</v>
      </c>
      <c r="AA17" s="77">
        <f t="shared" si="2"/>
        <v>0</v>
      </c>
      <c r="AB17" s="77">
        <f t="shared" si="9"/>
        <v>0</v>
      </c>
      <c r="AC17" s="150">
        <f t="shared" si="10"/>
        <v>1</v>
      </c>
      <c r="AD17" s="150">
        <f t="shared" si="3"/>
        <v>0</v>
      </c>
      <c r="AE17" s="150">
        <f t="shared" si="4"/>
        <v>0</v>
      </c>
      <c r="AF17" s="216">
        <f t="shared" si="5"/>
        <v>0.2241249755229455</v>
      </c>
      <c r="AG17" s="216">
        <f t="shared" si="6"/>
        <v>0.64885563901395948</v>
      </c>
      <c r="AH17" s="216">
        <f t="shared" si="7"/>
        <v>2.7061015563140822</v>
      </c>
      <c r="AJ17" s="367"/>
    </row>
    <row r="18" spans="1:36" s="8" customFormat="1" x14ac:dyDescent="1.25">
      <c r="A18" s="210">
        <v>105</v>
      </c>
      <c r="B18" s="68">
        <v>10915</v>
      </c>
      <c r="C18" s="210">
        <v>105</v>
      </c>
      <c r="D18" s="19">
        <v>14</v>
      </c>
      <c r="E18" s="69" t="s">
        <v>428</v>
      </c>
      <c r="F18" s="20" t="s">
        <v>203</v>
      </c>
      <c r="G18" s="20" t="s">
        <v>276</v>
      </c>
      <c r="H18" s="21">
        <v>20</v>
      </c>
      <c r="I18" s="18">
        <v>58153035.843546003</v>
      </c>
      <c r="J18" s="18">
        <v>87463307.813192993</v>
      </c>
      <c r="K18" s="18" t="s">
        <v>83</v>
      </c>
      <c r="L18" s="170">
        <v>105.1</v>
      </c>
      <c r="M18" s="56">
        <v>69176150</v>
      </c>
      <c r="N18" s="55">
        <v>70000000</v>
      </c>
      <c r="O18" s="56">
        <v>1264356</v>
      </c>
      <c r="P18" s="211">
        <v>6.05</v>
      </c>
      <c r="Q18" s="211">
        <v>26.45</v>
      </c>
      <c r="R18" s="211">
        <v>47.9</v>
      </c>
      <c r="S18" s="212">
        <v>44547</v>
      </c>
      <c r="T18" s="212">
        <v>95</v>
      </c>
      <c r="U18" s="212">
        <v>54</v>
      </c>
      <c r="V18" s="212">
        <v>5</v>
      </c>
      <c r="W18" s="18">
        <f t="shared" si="8"/>
        <v>44601</v>
      </c>
      <c r="X18" s="84">
        <f t="shared" si="0"/>
        <v>3.8738549467491215</v>
      </c>
      <c r="Y18" s="85">
        <f t="shared" si="1"/>
        <v>3.2827572849903706</v>
      </c>
      <c r="Z18" s="86">
        <v>10915</v>
      </c>
      <c r="AA18" s="77">
        <f t="shared" si="2"/>
        <v>0</v>
      </c>
      <c r="AB18" s="77">
        <f t="shared" si="9"/>
        <v>0</v>
      </c>
      <c r="AC18" s="150">
        <f t="shared" si="10"/>
        <v>0</v>
      </c>
      <c r="AD18" s="150">
        <f t="shared" si="3"/>
        <v>0</v>
      </c>
      <c r="AE18" s="150">
        <f t="shared" si="4"/>
        <v>0</v>
      </c>
      <c r="AF18" s="216">
        <f t="shared" si="5"/>
        <v>0.24670339397718091</v>
      </c>
      <c r="AG18" s="216">
        <f t="shared" si="6"/>
        <v>1.0785627720159396</v>
      </c>
      <c r="AH18" s="216">
        <f t="shared" si="7"/>
        <v>1.9532384415713993</v>
      </c>
      <c r="AJ18" s="367"/>
    </row>
    <row r="19" spans="1:36" s="5" customFormat="1" x14ac:dyDescent="1.25">
      <c r="A19" s="83">
        <v>106</v>
      </c>
      <c r="B19" s="68">
        <v>10920</v>
      </c>
      <c r="C19" s="83">
        <v>106</v>
      </c>
      <c r="D19" s="16">
        <v>15</v>
      </c>
      <c r="E19" s="68" t="s">
        <v>429</v>
      </c>
      <c r="F19" s="10" t="s">
        <v>17</v>
      </c>
      <c r="G19" s="10" t="s">
        <v>293</v>
      </c>
      <c r="H19" s="11">
        <v>15</v>
      </c>
      <c r="I19" s="12">
        <v>214462.04122700001</v>
      </c>
      <c r="J19" s="12">
        <v>716705.08075700002</v>
      </c>
      <c r="K19" s="12" t="s">
        <v>84</v>
      </c>
      <c r="L19" s="169">
        <v>105.2</v>
      </c>
      <c r="M19" s="54">
        <v>70813416</v>
      </c>
      <c r="N19" s="54">
        <v>100000000</v>
      </c>
      <c r="O19" s="54">
        <v>10122</v>
      </c>
      <c r="P19" s="201">
        <v>2.0099999999999998</v>
      </c>
      <c r="Q19" s="201">
        <v>13.93</v>
      </c>
      <c r="R19" s="201">
        <v>0</v>
      </c>
      <c r="S19" s="53">
        <v>616</v>
      </c>
      <c r="T19" s="53">
        <v>24.668292375266969</v>
      </c>
      <c r="U19" s="53">
        <v>8</v>
      </c>
      <c r="V19" s="53">
        <v>75.331707624733042</v>
      </c>
      <c r="W19" s="12">
        <f t="shared" si="8"/>
        <v>624</v>
      </c>
      <c r="X19" s="84">
        <f t="shared" si="0"/>
        <v>8.2427745570094312E-3</v>
      </c>
      <c r="Y19" s="85">
        <f t="shared" si="1"/>
        <v>6.9850390883281514E-3</v>
      </c>
      <c r="Z19" s="86">
        <v>10920</v>
      </c>
      <c r="AA19" s="77">
        <f t="shared" si="2"/>
        <v>0</v>
      </c>
      <c r="AB19" s="77">
        <f t="shared" si="9"/>
        <v>0</v>
      </c>
      <c r="AC19" s="150">
        <f t="shared" si="10"/>
        <v>0</v>
      </c>
      <c r="AD19" s="150">
        <f t="shared" si="3"/>
        <v>0</v>
      </c>
      <c r="AE19" s="150">
        <f t="shared" si="4"/>
        <v>0</v>
      </c>
      <c r="AF19" s="216">
        <f t="shared" si="5"/>
        <v>6.7163047233056202E-4</v>
      </c>
      <c r="AG19" s="216">
        <f t="shared" si="6"/>
        <v>4.654633074410313E-3</v>
      </c>
      <c r="AH19" s="216">
        <f t="shared" si="7"/>
        <v>0</v>
      </c>
      <c r="AJ19" s="367"/>
    </row>
    <row r="20" spans="1:36" s="8" customFormat="1" x14ac:dyDescent="1.25">
      <c r="A20" s="210">
        <v>110</v>
      </c>
      <c r="B20" s="68">
        <v>10929</v>
      </c>
      <c r="C20" s="210">
        <v>110</v>
      </c>
      <c r="D20" s="19">
        <v>16</v>
      </c>
      <c r="E20" s="69" t="s">
        <v>430</v>
      </c>
      <c r="F20" s="20" t="s">
        <v>16</v>
      </c>
      <c r="G20" s="20" t="s">
        <v>276</v>
      </c>
      <c r="H20" s="21">
        <v>18</v>
      </c>
      <c r="I20" s="18">
        <v>2171928.7807109999</v>
      </c>
      <c r="J20" s="18">
        <v>3404036.3428270002</v>
      </c>
      <c r="K20" s="18" t="s">
        <v>85</v>
      </c>
      <c r="L20" s="170">
        <v>104.73333333333333</v>
      </c>
      <c r="M20" s="56">
        <v>3404035</v>
      </c>
      <c r="N20" s="55">
        <v>5000000</v>
      </c>
      <c r="O20" s="56">
        <v>1000000</v>
      </c>
      <c r="P20" s="211">
        <v>1.66</v>
      </c>
      <c r="Q20" s="211">
        <v>4.9800000000000004</v>
      </c>
      <c r="R20" s="211">
        <v>19.989999999999998</v>
      </c>
      <c r="S20" s="212">
        <v>1536</v>
      </c>
      <c r="T20" s="212">
        <v>80</v>
      </c>
      <c r="U20" s="212">
        <v>11</v>
      </c>
      <c r="V20" s="212">
        <v>20</v>
      </c>
      <c r="W20" s="18">
        <f t="shared" si="8"/>
        <v>1547</v>
      </c>
      <c r="X20" s="84">
        <f t="shared" si="0"/>
        <v>0.12696324874271037</v>
      </c>
      <c r="Y20" s="85">
        <f t="shared" si="1"/>
        <v>0.10759038101980049</v>
      </c>
      <c r="Z20" s="86">
        <v>10929</v>
      </c>
      <c r="AA20" s="77">
        <f t="shared" si="2"/>
        <v>0</v>
      </c>
      <c r="AB20" s="77">
        <f t="shared" si="9"/>
        <v>0</v>
      </c>
      <c r="AC20" s="150">
        <f t="shared" si="10"/>
        <v>0</v>
      </c>
      <c r="AD20" s="150">
        <f t="shared" si="3"/>
        <v>0</v>
      </c>
      <c r="AE20" s="150">
        <f t="shared" si="4"/>
        <v>0</v>
      </c>
      <c r="AF20" s="216">
        <f t="shared" si="5"/>
        <v>2.6344874114112397E-3</v>
      </c>
      <c r="AG20" s="216">
        <f t="shared" si="6"/>
        <v>7.9034622342337209E-3</v>
      </c>
      <c r="AH20" s="216">
        <f t="shared" si="7"/>
        <v>3.172494177958475E-2</v>
      </c>
      <c r="AJ20" s="367"/>
    </row>
    <row r="21" spans="1:36" s="5" customFormat="1" x14ac:dyDescent="1.25">
      <c r="A21" s="83">
        <v>107</v>
      </c>
      <c r="B21" s="68">
        <v>10911</v>
      </c>
      <c r="C21" s="83">
        <v>107</v>
      </c>
      <c r="D21" s="16">
        <v>17</v>
      </c>
      <c r="E21" s="68" t="s">
        <v>431</v>
      </c>
      <c r="F21" s="10" t="s">
        <v>43</v>
      </c>
      <c r="G21" s="10" t="s">
        <v>276</v>
      </c>
      <c r="H21" s="374">
        <v>17.2</v>
      </c>
      <c r="I21" s="12">
        <v>65508495.578290001</v>
      </c>
      <c r="J21" s="12">
        <v>70806553.707390994</v>
      </c>
      <c r="K21" s="12" t="s">
        <v>86</v>
      </c>
      <c r="L21" s="169">
        <v>105.46666666666667</v>
      </c>
      <c r="M21" s="54">
        <v>69662427</v>
      </c>
      <c r="N21" s="54">
        <v>70000000</v>
      </c>
      <c r="O21" s="54">
        <v>1016423</v>
      </c>
      <c r="P21" s="201">
        <v>2.42</v>
      </c>
      <c r="Q21" s="201">
        <v>7.56</v>
      </c>
      <c r="R21" s="201">
        <v>23.32</v>
      </c>
      <c r="S21" s="53">
        <v>64824</v>
      </c>
      <c r="T21" s="53">
        <v>93</v>
      </c>
      <c r="U21" s="53">
        <v>85</v>
      </c>
      <c r="V21" s="53">
        <v>7</v>
      </c>
      <c r="W21" s="12">
        <f t="shared" si="8"/>
        <v>64909</v>
      </c>
      <c r="X21" s="84">
        <f t="shared" si="0"/>
        <v>3.0700839909565532</v>
      </c>
      <c r="Y21" s="85">
        <f t="shared" si="1"/>
        <v>2.6016308626378799</v>
      </c>
      <c r="Z21" s="86">
        <v>10911</v>
      </c>
      <c r="AA21" s="77">
        <f t="shared" si="2"/>
        <v>0</v>
      </c>
      <c r="AB21" s="77">
        <f t="shared" si="9"/>
        <v>0</v>
      </c>
      <c r="AC21" s="150">
        <f t="shared" si="10"/>
        <v>0</v>
      </c>
      <c r="AD21" s="150">
        <f t="shared" si="3"/>
        <v>0</v>
      </c>
      <c r="AE21" s="150">
        <f t="shared" si="4"/>
        <v>0</v>
      </c>
      <c r="AF21" s="216">
        <f t="shared" si="5"/>
        <v>7.9888207076503848E-2</v>
      </c>
      <c r="AG21" s="216">
        <f t="shared" si="6"/>
        <v>0.24956811797453268</v>
      </c>
      <c r="AH21" s="216">
        <f t="shared" si="7"/>
        <v>0.76983181364630993</v>
      </c>
      <c r="AJ21" s="367"/>
    </row>
    <row r="22" spans="1:36" s="8" customFormat="1" x14ac:dyDescent="1.25">
      <c r="A22" s="210">
        <v>108</v>
      </c>
      <c r="B22" s="68">
        <v>10923</v>
      </c>
      <c r="C22" s="210">
        <v>108</v>
      </c>
      <c r="D22" s="19">
        <v>18</v>
      </c>
      <c r="E22" s="69" t="s">
        <v>432</v>
      </c>
      <c r="F22" s="20" t="s">
        <v>17</v>
      </c>
      <c r="G22" s="20" t="s">
        <v>276</v>
      </c>
      <c r="H22" s="21">
        <v>20</v>
      </c>
      <c r="I22" s="18">
        <v>1465040.532386</v>
      </c>
      <c r="J22" s="18">
        <v>1678879.241525</v>
      </c>
      <c r="K22" s="18" t="s">
        <v>87</v>
      </c>
      <c r="L22" s="170">
        <v>105.23333333333333</v>
      </c>
      <c r="M22" s="56">
        <v>1659515</v>
      </c>
      <c r="N22" s="55">
        <v>3000000</v>
      </c>
      <c r="O22" s="56">
        <v>1011668</v>
      </c>
      <c r="P22" s="211">
        <v>2.0699999999999998</v>
      </c>
      <c r="Q22" s="211">
        <v>6.34</v>
      </c>
      <c r="R22" s="211">
        <v>22.84</v>
      </c>
      <c r="S22" s="212">
        <v>1706</v>
      </c>
      <c r="T22" s="212">
        <v>70</v>
      </c>
      <c r="U22" s="212">
        <v>8</v>
      </c>
      <c r="V22" s="212">
        <v>30</v>
      </c>
      <c r="W22" s="18">
        <f t="shared" si="8"/>
        <v>1714</v>
      </c>
      <c r="X22" s="84">
        <f t="shared" si="0"/>
        <v>5.4791267960428887E-2</v>
      </c>
      <c r="Y22" s="85">
        <f t="shared" si="1"/>
        <v>4.6430864480844464E-2</v>
      </c>
      <c r="Z22" s="86">
        <v>10923</v>
      </c>
      <c r="AA22" s="77">
        <f t="shared" si="2"/>
        <v>0</v>
      </c>
      <c r="AB22" s="77">
        <f t="shared" si="9"/>
        <v>0</v>
      </c>
      <c r="AC22" s="150">
        <f t="shared" si="10"/>
        <v>0</v>
      </c>
      <c r="AD22" s="150">
        <f t="shared" si="3"/>
        <v>0</v>
      </c>
      <c r="AE22" s="150">
        <f t="shared" si="4"/>
        <v>0</v>
      </c>
      <c r="AF22" s="216">
        <f t="shared" si="5"/>
        <v>1.6202560668298256E-3</v>
      </c>
      <c r="AG22" s="216">
        <f t="shared" si="6"/>
        <v>4.9625234124159876E-3</v>
      </c>
      <c r="AH22" s="216">
        <f t="shared" si="7"/>
        <v>1.7877608003088512E-2</v>
      </c>
      <c r="AJ22" s="367"/>
    </row>
    <row r="23" spans="1:36" s="5" customFormat="1" x14ac:dyDescent="1.25">
      <c r="A23" s="83">
        <v>113</v>
      </c>
      <c r="B23" s="68">
        <v>11008</v>
      </c>
      <c r="C23" s="83">
        <v>113</v>
      </c>
      <c r="D23" s="16">
        <v>19</v>
      </c>
      <c r="E23" s="68" t="s">
        <v>433</v>
      </c>
      <c r="F23" s="10" t="s">
        <v>320</v>
      </c>
      <c r="G23" s="10" t="s">
        <v>276</v>
      </c>
      <c r="H23" s="11">
        <v>16</v>
      </c>
      <c r="I23" s="12">
        <v>38893593.692689002</v>
      </c>
      <c r="J23" s="12">
        <v>45827304.054968998</v>
      </c>
      <c r="K23" s="12" t="s">
        <v>88</v>
      </c>
      <c r="L23" s="169">
        <v>100.9</v>
      </c>
      <c r="M23" s="54">
        <v>45061844</v>
      </c>
      <c r="N23" s="54">
        <v>50000000</v>
      </c>
      <c r="O23" s="54">
        <v>1016986</v>
      </c>
      <c r="P23" s="201">
        <v>1.64</v>
      </c>
      <c r="Q23" s="201">
        <v>4.91</v>
      </c>
      <c r="R23" s="201">
        <v>20.420000000000002</v>
      </c>
      <c r="S23" s="53">
        <v>60341</v>
      </c>
      <c r="T23" s="53">
        <v>96</v>
      </c>
      <c r="U23" s="53">
        <v>76</v>
      </c>
      <c r="V23" s="53">
        <v>4</v>
      </c>
      <c r="W23" s="12">
        <f t="shared" si="8"/>
        <v>60417</v>
      </c>
      <c r="X23" s="84">
        <f t="shared" si="0"/>
        <v>2.0511120862264716</v>
      </c>
      <c r="Y23" s="85">
        <f t="shared" si="1"/>
        <v>1.7381402339398973</v>
      </c>
      <c r="Z23" s="86">
        <v>11008</v>
      </c>
      <c r="AA23" s="77">
        <f t="shared" si="2"/>
        <v>0</v>
      </c>
      <c r="AB23" s="77">
        <f t="shared" si="9"/>
        <v>0</v>
      </c>
      <c r="AC23" s="150">
        <f t="shared" si="10"/>
        <v>0</v>
      </c>
      <c r="AD23" s="150">
        <f t="shared" si="3"/>
        <v>0</v>
      </c>
      <c r="AE23" s="150">
        <f t="shared" si="4"/>
        <v>0</v>
      </c>
      <c r="AF23" s="216">
        <f t="shared" si="5"/>
        <v>3.5039831473035556E-2</v>
      </c>
      <c r="AG23" s="216">
        <f t="shared" si="6"/>
        <v>0.10490583691012474</v>
      </c>
      <c r="AH23" s="216">
        <f t="shared" si="7"/>
        <v>0.43628863334108908</v>
      </c>
      <c r="AJ23" s="367"/>
    </row>
    <row r="24" spans="1:36" s="8" customFormat="1" x14ac:dyDescent="1.25">
      <c r="A24" s="210">
        <v>114</v>
      </c>
      <c r="B24" s="68">
        <v>11014</v>
      </c>
      <c r="C24" s="210">
        <v>114</v>
      </c>
      <c r="D24" s="19">
        <v>20</v>
      </c>
      <c r="E24" s="69" t="s">
        <v>434</v>
      </c>
      <c r="F24" s="20" t="s">
        <v>29</v>
      </c>
      <c r="G24" s="20" t="s">
        <v>292</v>
      </c>
      <c r="H24" s="21">
        <v>16</v>
      </c>
      <c r="I24" s="18">
        <v>3737874.552255</v>
      </c>
      <c r="J24" s="18">
        <v>5347892</v>
      </c>
      <c r="K24" s="18" t="s">
        <v>89</v>
      </c>
      <c r="L24" s="170">
        <v>100.56666666666666</v>
      </c>
      <c r="M24" s="56">
        <v>5347892</v>
      </c>
      <c r="N24" s="55">
        <v>50000000</v>
      </c>
      <c r="O24" s="56">
        <v>1000000</v>
      </c>
      <c r="P24" s="211">
        <v>3.33</v>
      </c>
      <c r="Q24" s="211">
        <v>11.48</v>
      </c>
      <c r="R24" s="211">
        <v>25.75</v>
      </c>
      <c r="S24" s="212">
        <v>6265</v>
      </c>
      <c r="T24" s="212">
        <v>73</v>
      </c>
      <c r="U24" s="212">
        <v>25</v>
      </c>
      <c r="V24" s="212">
        <v>27</v>
      </c>
      <c r="W24" s="18">
        <f t="shared" si="8"/>
        <v>6290</v>
      </c>
      <c r="X24" s="84">
        <f t="shared" si="0"/>
        <v>0.1820117141534843</v>
      </c>
      <c r="Y24" s="85">
        <f t="shared" si="1"/>
        <v>0.15423919811255413</v>
      </c>
      <c r="Z24" s="86">
        <v>11014</v>
      </c>
      <c r="AA24" s="77">
        <f t="shared" si="2"/>
        <v>0</v>
      </c>
      <c r="AB24" s="77">
        <f t="shared" si="9"/>
        <v>0</v>
      </c>
      <c r="AC24" s="150">
        <f t="shared" si="10"/>
        <v>0</v>
      </c>
      <c r="AD24" s="150">
        <f t="shared" si="3"/>
        <v>0</v>
      </c>
      <c r="AE24" s="150">
        <f t="shared" si="4"/>
        <v>0</v>
      </c>
      <c r="AF24" s="216">
        <f t="shared" si="5"/>
        <v>8.3027261387822304E-3</v>
      </c>
      <c r="AG24" s="216">
        <f t="shared" si="6"/>
        <v>2.8623212034000003E-2</v>
      </c>
      <c r="AH24" s="216">
        <f t="shared" si="7"/>
        <v>6.4202762184277007E-2</v>
      </c>
      <c r="AJ24" s="367"/>
    </row>
    <row r="25" spans="1:36" s="5" customFormat="1" x14ac:dyDescent="1.25">
      <c r="A25" s="83">
        <v>115</v>
      </c>
      <c r="B25" s="68">
        <v>11049</v>
      </c>
      <c r="C25" s="83">
        <v>115</v>
      </c>
      <c r="D25" s="16">
        <v>21</v>
      </c>
      <c r="E25" s="68" t="s">
        <v>435</v>
      </c>
      <c r="F25" s="10" t="s">
        <v>325</v>
      </c>
      <c r="G25" s="10" t="s">
        <v>276</v>
      </c>
      <c r="H25" s="11">
        <v>20</v>
      </c>
      <c r="I25" s="12">
        <v>27828755.629448999</v>
      </c>
      <c r="J25" s="12">
        <v>35456415.319219001</v>
      </c>
      <c r="K25" s="12" t="s">
        <v>90</v>
      </c>
      <c r="L25" s="169">
        <v>98.333333333333343</v>
      </c>
      <c r="M25" s="54">
        <v>35066495</v>
      </c>
      <c r="N25" s="54">
        <v>40000000</v>
      </c>
      <c r="O25" s="54">
        <v>1011119</v>
      </c>
      <c r="P25" s="201">
        <v>4.43</v>
      </c>
      <c r="Q25" s="201">
        <v>10.38</v>
      </c>
      <c r="R25" s="201">
        <v>29.8</v>
      </c>
      <c r="S25" s="53">
        <v>23182</v>
      </c>
      <c r="T25" s="53">
        <v>66</v>
      </c>
      <c r="U25" s="53">
        <v>104</v>
      </c>
      <c r="V25" s="53">
        <v>34</v>
      </c>
      <c r="W25" s="12">
        <f t="shared" si="8"/>
        <v>23286</v>
      </c>
      <c r="X25" s="84">
        <f t="shared" si="0"/>
        <v>1.0910197512806918</v>
      </c>
      <c r="Y25" s="85">
        <f t="shared" si="1"/>
        <v>0.92454495220340061</v>
      </c>
      <c r="Z25" s="86">
        <v>11049</v>
      </c>
      <c r="AA25" s="77">
        <f t="shared" si="2"/>
        <v>0</v>
      </c>
      <c r="AB25" s="77">
        <f t="shared" si="9"/>
        <v>0</v>
      </c>
      <c r="AC25" s="150">
        <f t="shared" si="10"/>
        <v>0</v>
      </c>
      <c r="AD25" s="150">
        <f t="shared" si="3"/>
        <v>0</v>
      </c>
      <c r="AE25" s="150">
        <f t="shared" si="4"/>
        <v>0</v>
      </c>
      <c r="AF25" s="216">
        <f t="shared" si="5"/>
        <v>7.3230568154143402E-2</v>
      </c>
      <c r="AG25" s="216">
        <f t="shared" si="6"/>
        <v>0.17158765179232702</v>
      </c>
      <c r="AH25" s="216">
        <f t="shared" si="7"/>
        <v>0.49261194830552452</v>
      </c>
      <c r="AJ25" s="367"/>
    </row>
    <row r="26" spans="1:36" s="8" customFormat="1" x14ac:dyDescent="1.25">
      <c r="A26" s="210">
        <v>118</v>
      </c>
      <c r="B26" s="68">
        <v>11075</v>
      </c>
      <c r="C26" s="210">
        <v>118</v>
      </c>
      <c r="D26" s="19">
        <v>22</v>
      </c>
      <c r="E26" s="69" t="s">
        <v>436</v>
      </c>
      <c r="F26" s="20" t="s">
        <v>29</v>
      </c>
      <c r="G26" s="20" t="s">
        <v>292</v>
      </c>
      <c r="H26" s="21">
        <v>17</v>
      </c>
      <c r="I26" s="18">
        <v>68333297.009059995</v>
      </c>
      <c r="J26" s="18">
        <v>66390030</v>
      </c>
      <c r="K26" s="18" t="s">
        <v>91</v>
      </c>
      <c r="L26" s="170">
        <v>96.1</v>
      </c>
      <c r="M26" s="56">
        <v>66390030</v>
      </c>
      <c r="N26" s="55">
        <v>70000000</v>
      </c>
      <c r="O26" s="56">
        <v>1000000</v>
      </c>
      <c r="P26" s="211">
        <v>4.42</v>
      </c>
      <c r="Q26" s="211">
        <v>12.05</v>
      </c>
      <c r="R26" s="211">
        <v>28.87</v>
      </c>
      <c r="S26" s="212">
        <v>13755</v>
      </c>
      <c r="T26" s="212">
        <v>72</v>
      </c>
      <c r="U26" s="212">
        <v>117</v>
      </c>
      <c r="V26" s="212">
        <v>28.000000000000004</v>
      </c>
      <c r="W26" s="18">
        <f t="shared" si="8"/>
        <v>13872</v>
      </c>
      <c r="X26" s="84">
        <f t="shared" si="0"/>
        <v>2.2285850501035465</v>
      </c>
      <c r="Y26" s="85">
        <f t="shared" si="1"/>
        <v>1.8885332334364864</v>
      </c>
      <c r="Z26" s="86">
        <v>11075</v>
      </c>
      <c r="AA26" s="77">
        <f t="shared" si="2"/>
        <v>0</v>
      </c>
      <c r="AB26" s="77">
        <f t="shared" si="9"/>
        <v>0</v>
      </c>
      <c r="AC26" s="150">
        <f t="shared" si="10"/>
        <v>0</v>
      </c>
      <c r="AD26" s="150">
        <f t="shared" si="3"/>
        <v>0</v>
      </c>
      <c r="AE26" s="150">
        <f t="shared" si="4"/>
        <v>0</v>
      </c>
      <c r="AF26" s="216">
        <f t="shared" si="5"/>
        <v>0.13681036002024546</v>
      </c>
      <c r="AG26" s="216">
        <f t="shared" si="6"/>
        <v>0.37297847019094071</v>
      </c>
      <c r="AH26" s="216">
        <f t="shared" si="7"/>
        <v>0.89360069995124136</v>
      </c>
      <c r="AJ26" s="367"/>
    </row>
    <row r="27" spans="1:36" s="5" customFormat="1" x14ac:dyDescent="1.25">
      <c r="A27" s="83">
        <v>121</v>
      </c>
      <c r="B27" s="68">
        <v>11090</v>
      </c>
      <c r="C27" s="83">
        <v>121</v>
      </c>
      <c r="D27" s="16">
        <v>23</v>
      </c>
      <c r="E27" s="68" t="s">
        <v>437</v>
      </c>
      <c r="F27" s="10" t="s">
        <v>37</v>
      </c>
      <c r="G27" s="10" t="s">
        <v>276</v>
      </c>
      <c r="H27" s="11">
        <v>15</v>
      </c>
      <c r="I27" s="12">
        <v>52175630.706820004</v>
      </c>
      <c r="J27" s="12">
        <v>68736668.486661002</v>
      </c>
      <c r="K27" s="12" t="s">
        <v>92</v>
      </c>
      <c r="L27" s="169">
        <v>93.566666666666663</v>
      </c>
      <c r="M27" s="54">
        <v>57534813</v>
      </c>
      <c r="N27" s="54">
        <v>60000000</v>
      </c>
      <c r="O27" s="54">
        <v>1194697</v>
      </c>
      <c r="P27" s="201">
        <v>4.16</v>
      </c>
      <c r="Q27" s="201">
        <v>17.57</v>
      </c>
      <c r="R27" s="201">
        <v>38.61</v>
      </c>
      <c r="S27" s="53">
        <v>45545</v>
      </c>
      <c r="T27" s="53">
        <v>67</v>
      </c>
      <c r="U27" s="53">
        <v>80</v>
      </c>
      <c r="V27" s="53">
        <v>33</v>
      </c>
      <c r="W27" s="12">
        <f t="shared" si="8"/>
        <v>45625</v>
      </c>
      <c r="X27" s="84">
        <f t="shared" si="0"/>
        <v>2.1471240338431441</v>
      </c>
      <c r="Y27" s="85">
        <f t="shared" si="1"/>
        <v>1.8195020620974649</v>
      </c>
      <c r="Z27" s="86">
        <v>11090</v>
      </c>
      <c r="AA27" s="77">
        <f t="shared" si="2"/>
        <v>0</v>
      </c>
      <c r="AB27" s="77">
        <f t="shared" si="9"/>
        <v>0</v>
      </c>
      <c r="AC27" s="150">
        <f t="shared" si="10"/>
        <v>0</v>
      </c>
      <c r="AD27" s="150">
        <f t="shared" si="3"/>
        <v>0</v>
      </c>
      <c r="AE27" s="150">
        <f t="shared" si="4"/>
        <v>0</v>
      </c>
      <c r="AF27" s="216">
        <f t="shared" si="5"/>
        <v>0.13331396986249969</v>
      </c>
      <c r="AG27" s="216">
        <f t="shared" si="6"/>
        <v>0.56305924290483644</v>
      </c>
      <c r="AH27" s="216">
        <f t="shared" si="7"/>
        <v>1.2373202827863252</v>
      </c>
      <c r="AJ27" s="367"/>
    </row>
    <row r="28" spans="1:36" s="8" customFormat="1" x14ac:dyDescent="1.25">
      <c r="A28" s="210">
        <v>123</v>
      </c>
      <c r="B28" s="68">
        <v>11098</v>
      </c>
      <c r="C28" s="210">
        <v>123</v>
      </c>
      <c r="D28" s="19">
        <v>24</v>
      </c>
      <c r="E28" s="69" t="s">
        <v>438</v>
      </c>
      <c r="F28" s="20" t="s">
        <v>39</v>
      </c>
      <c r="G28" s="20" t="s">
        <v>276</v>
      </c>
      <c r="H28" s="21">
        <v>17</v>
      </c>
      <c r="I28" s="18">
        <v>158411621.93665901</v>
      </c>
      <c r="J28" s="18">
        <v>199962517.64603901</v>
      </c>
      <c r="K28" s="18" t="s">
        <v>93</v>
      </c>
      <c r="L28" s="170">
        <v>92.866666666666674</v>
      </c>
      <c r="M28" s="56">
        <v>199468722</v>
      </c>
      <c r="N28" s="55">
        <v>200000000</v>
      </c>
      <c r="O28" s="56">
        <v>1002475</v>
      </c>
      <c r="P28" s="211">
        <v>1.58</v>
      </c>
      <c r="Q28" s="211">
        <v>4.5199999999999996</v>
      </c>
      <c r="R28" s="211">
        <v>21.44</v>
      </c>
      <c r="S28" s="212">
        <v>193060</v>
      </c>
      <c r="T28" s="212">
        <v>77</v>
      </c>
      <c r="U28" s="212">
        <v>206</v>
      </c>
      <c r="V28" s="212">
        <v>23</v>
      </c>
      <c r="W28" s="18">
        <f t="shared" si="8"/>
        <v>193266</v>
      </c>
      <c r="X28" s="84">
        <f t="shared" si="0"/>
        <v>7.1784912082643446</v>
      </c>
      <c r="Y28" s="85">
        <f t="shared" si="1"/>
        <v>6.083150926687301</v>
      </c>
      <c r="Z28" s="86">
        <v>11098</v>
      </c>
      <c r="AA28" s="77">
        <f t="shared" si="2"/>
        <v>0</v>
      </c>
      <c r="AB28" s="77">
        <f t="shared" si="9"/>
        <v>0</v>
      </c>
      <c r="AC28" s="150">
        <f t="shared" si="10"/>
        <v>0</v>
      </c>
      <c r="AD28" s="150">
        <f t="shared" si="3"/>
        <v>0</v>
      </c>
      <c r="AE28" s="150">
        <f t="shared" si="4"/>
        <v>0</v>
      </c>
      <c r="AF28" s="216">
        <f t="shared" si="5"/>
        <v>0.14729891050724239</v>
      </c>
      <c r="AG28" s="216">
        <f t="shared" si="6"/>
        <v>0.42138675664097186</v>
      </c>
      <c r="AH28" s="216">
        <f t="shared" si="7"/>
        <v>1.99879027928815</v>
      </c>
      <c r="AJ28" s="367"/>
    </row>
    <row r="29" spans="1:36" s="5" customFormat="1" x14ac:dyDescent="1.25">
      <c r="A29" s="83">
        <v>130</v>
      </c>
      <c r="B29" s="68">
        <v>11142</v>
      </c>
      <c r="C29" s="83">
        <v>130</v>
      </c>
      <c r="D29" s="16">
        <v>25</v>
      </c>
      <c r="E29" s="68" t="s">
        <v>439</v>
      </c>
      <c r="F29" s="10" t="s">
        <v>34</v>
      </c>
      <c r="G29" s="10" t="s">
        <v>276</v>
      </c>
      <c r="H29" s="11">
        <v>17</v>
      </c>
      <c r="I29" s="12">
        <v>151064247.4244</v>
      </c>
      <c r="J29" s="12">
        <v>148707846.45393801</v>
      </c>
      <c r="K29" s="12" t="s">
        <v>94</v>
      </c>
      <c r="L29" s="169">
        <v>86.133333333333326</v>
      </c>
      <c r="M29" s="54">
        <v>147442644</v>
      </c>
      <c r="N29" s="54">
        <v>150000000</v>
      </c>
      <c r="O29" s="54">
        <v>1008580</v>
      </c>
      <c r="P29" s="201">
        <v>1.59</v>
      </c>
      <c r="Q29" s="201">
        <v>5.0999999999999996</v>
      </c>
      <c r="R29" s="201">
        <v>20.82</v>
      </c>
      <c r="S29" s="53">
        <v>148880</v>
      </c>
      <c r="T29" s="53">
        <v>98</v>
      </c>
      <c r="U29" s="53">
        <v>89</v>
      </c>
      <c r="V29" s="53">
        <v>2</v>
      </c>
      <c r="W29" s="12">
        <f t="shared" si="8"/>
        <v>148969</v>
      </c>
      <c r="X29" s="84">
        <f t="shared" si="0"/>
        <v>6.7944422480707543</v>
      </c>
      <c r="Y29" s="85">
        <f t="shared" si="1"/>
        <v>5.7577026228145716</v>
      </c>
      <c r="Z29" s="86">
        <v>11142</v>
      </c>
      <c r="AA29" s="77">
        <f t="shared" si="2"/>
        <v>0</v>
      </c>
      <c r="AB29" s="77">
        <f t="shared" si="9"/>
        <v>0</v>
      </c>
      <c r="AC29" s="150">
        <f t="shared" si="10"/>
        <v>0</v>
      </c>
      <c r="AD29" s="150">
        <f t="shared" si="3"/>
        <v>0</v>
      </c>
      <c r="AE29" s="150">
        <f t="shared" si="4"/>
        <v>0</v>
      </c>
      <c r="AF29" s="216">
        <f t="shared" si="5"/>
        <v>0.11023635892278064</v>
      </c>
      <c r="AG29" s="216">
        <f t="shared" si="6"/>
        <v>0.35358832107306992</v>
      </c>
      <c r="AH29" s="216">
        <f t="shared" si="7"/>
        <v>1.4434723224982973</v>
      </c>
      <c r="AJ29" s="367"/>
    </row>
    <row r="30" spans="1:36" s="8" customFormat="1" x14ac:dyDescent="1.25">
      <c r="A30" s="210">
        <v>132</v>
      </c>
      <c r="B30" s="68">
        <v>11145</v>
      </c>
      <c r="C30" s="210">
        <v>132</v>
      </c>
      <c r="D30" s="19">
        <v>26</v>
      </c>
      <c r="E30" s="69" t="s">
        <v>440</v>
      </c>
      <c r="F30" s="20" t="s">
        <v>213</v>
      </c>
      <c r="G30" s="20" t="s">
        <v>276</v>
      </c>
      <c r="H30" s="21">
        <v>15</v>
      </c>
      <c r="I30" s="18">
        <v>75093229.879316002</v>
      </c>
      <c r="J30" s="18">
        <v>84527231.155588999</v>
      </c>
      <c r="K30" s="18" t="s">
        <v>95</v>
      </c>
      <c r="L30" s="170">
        <v>85.933333333333337</v>
      </c>
      <c r="M30" s="56">
        <v>78885194</v>
      </c>
      <c r="N30" s="55">
        <v>80000000</v>
      </c>
      <c r="O30" s="56">
        <v>1071522</v>
      </c>
      <c r="P30" s="211">
        <v>9.11</v>
      </c>
      <c r="Q30" s="211">
        <v>15.04</v>
      </c>
      <c r="R30" s="211">
        <v>30.17</v>
      </c>
      <c r="S30" s="212">
        <v>50535</v>
      </c>
      <c r="T30" s="212">
        <v>81</v>
      </c>
      <c r="U30" s="212">
        <v>106</v>
      </c>
      <c r="V30" s="212">
        <v>19</v>
      </c>
      <c r="W30" s="18">
        <f t="shared" si="8"/>
        <v>50641</v>
      </c>
      <c r="X30" s="84">
        <f t="shared" si="0"/>
        <v>3.1920928359271925</v>
      </c>
      <c r="Y30" s="85">
        <f t="shared" si="1"/>
        <v>2.705022814625329</v>
      </c>
      <c r="Z30" s="86">
        <v>11145</v>
      </c>
      <c r="AA30" s="77">
        <f t="shared" si="2"/>
        <v>0</v>
      </c>
      <c r="AB30" s="77">
        <f t="shared" si="9"/>
        <v>0</v>
      </c>
      <c r="AC30" s="150">
        <f t="shared" si="10"/>
        <v>0</v>
      </c>
      <c r="AD30" s="150">
        <f t="shared" si="3"/>
        <v>0</v>
      </c>
      <c r="AE30" s="150">
        <f t="shared" si="4"/>
        <v>0</v>
      </c>
      <c r="AF30" s="216">
        <f t="shared" si="5"/>
        <v>0.35901192265798426</v>
      </c>
      <c r="AG30" s="216">
        <f t="shared" si="6"/>
        <v>0.59270464509067866</v>
      </c>
      <c r="AH30" s="216">
        <f t="shared" si="7"/>
        <v>1.1889560599990545</v>
      </c>
      <c r="AJ30" s="367"/>
    </row>
    <row r="31" spans="1:36" s="5" customFormat="1" x14ac:dyDescent="1.25">
      <c r="A31" s="83">
        <v>131</v>
      </c>
      <c r="B31" s="68">
        <v>11148</v>
      </c>
      <c r="C31" s="83">
        <v>131</v>
      </c>
      <c r="D31" s="16">
        <v>27</v>
      </c>
      <c r="E31" s="68" t="s">
        <v>441</v>
      </c>
      <c r="F31" s="10" t="s">
        <v>343</v>
      </c>
      <c r="G31" s="10" t="s">
        <v>278</v>
      </c>
      <c r="H31" s="11" t="s">
        <v>24</v>
      </c>
      <c r="I31" s="12">
        <v>165473.30314500001</v>
      </c>
      <c r="J31" s="12">
        <v>718819.14807500003</v>
      </c>
      <c r="K31" s="12" t="s">
        <v>144</v>
      </c>
      <c r="L31" s="169">
        <v>85.9</v>
      </c>
      <c r="M31" s="54">
        <v>686551</v>
      </c>
      <c r="N31" s="54">
        <v>1000000</v>
      </c>
      <c r="O31" s="54">
        <v>1047000</v>
      </c>
      <c r="P31" s="201">
        <v>4.68</v>
      </c>
      <c r="Q31" s="201">
        <v>27.21</v>
      </c>
      <c r="R31" s="201">
        <v>65.010000000000005</v>
      </c>
      <c r="S31" s="53">
        <v>889</v>
      </c>
      <c r="T31" s="53">
        <v>94</v>
      </c>
      <c r="U31" s="53">
        <v>3</v>
      </c>
      <c r="V31" s="53">
        <v>6</v>
      </c>
      <c r="W31" s="12">
        <f t="shared" si="8"/>
        <v>892</v>
      </c>
      <c r="X31" s="84">
        <f t="shared" si="0"/>
        <v>3.1502233231497964E-2</v>
      </c>
      <c r="Y31" s="85">
        <f t="shared" si="1"/>
        <v>2.6695420209512297E-2</v>
      </c>
      <c r="Z31" s="86">
        <v>11148</v>
      </c>
      <c r="AA31" s="77">
        <f>IF(M31&gt;N31,1,0)</f>
        <v>0</v>
      </c>
      <c r="AB31" s="77">
        <f>IF(W31=0,1,0)</f>
        <v>0</v>
      </c>
      <c r="AC31" s="150">
        <f>IF((T31+V31)=100,0,1)</f>
        <v>0</v>
      </c>
      <c r="AD31" s="150">
        <f>IF(J31=0,1,0)</f>
        <v>0</v>
      </c>
      <c r="AE31" s="150">
        <f>IF(M31=0,1,0)</f>
        <v>0</v>
      </c>
      <c r="AF31" s="216">
        <f t="shared" si="5"/>
        <v>1.5684090587596859E-3</v>
      </c>
      <c r="AG31" s="216">
        <f t="shared" si="6"/>
        <v>9.1188911300963786E-3</v>
      </c>
      <c r="AH31" s="216">
        <f t="shared" si="7"/>
        <v>2.1786810450847689E-2</v>
      </c>
      <c r="AJ31" s="367"/>
    </row>
    <row r="32" spans="1:36" s="8" customFormat="1" x14ac:dyDescent="1.25">
      <c r="A32" s="210">
        <v>136</v>
      </c>
      <c r="B32" s="68">
        <v>11158</v>
      </c>
      <c r="C32" s="210">
        <v>136</v>
      </c>
      <c r="D32" s="19">
        <v>28</v>
      </c>
      <c r="E32" s="69" t="s">
        <v>442</v>
      </c>
      <c r="F32" s="20" t="s">
        <v>39</v>
      </c>
      <c r="G32" s="20" t="s">
        <v>276</v>
      </c>
      <c r="H32" s="21">
        <v>17</v>
      </c>
      <c r="I32" s="18">
        <v>7500897.6178489998</v>
      </c>
      <c r="J32" s="18">
        <v>9706656.3934739996</v>
      </c>
      <c r="K32" s="18" t="s">
        <v>96</v>
      </c>
      <c r="L32" s="170">
        <v>83.966666666666669</v>
      </c>
      <c r="M32" s="56">
        <v>9575827</v>
      </c>
      <c r="N32" s="55">
        <v>10000000</v>
      </c>
      <c r="O32" s="56">
        <v>1013662</v>
      </c>
      <c r="P32" s="211">
        <v>1.24</v>
      </c>
      <c r="Q32" s="211">
        <v>11.28</v>
      </c>
      <c r="R32" s="211">
        <v>34.840000000000003</v>
      </c>
      <c r="S32" s="212">
        <v>4927</v>
      </c>
      <c r="T32" s="212">
        <v>32</v>
      </c>
      <c r="U32" s="212">
        <v>15</v>
      </c>
      <c r="V32" s="212">
        <v>68</v>
      </c>
      <c r="W32" s="18">
        <f t="shared" si="8"/>
        <v>4942</v>
      </c>
      <c r="X32" s="84">
        <f t="shared" si="0"/>
        <v>0.14481497916337513</v>
      </c>
      <c r="Y32" s="85">
        <f t="shared" si="1"/>
        <v>0.12271817978709819</v>
      </c>
      <c r="Z32" s="86">
        <v>11158</v>
      </c>
      <c r="AA32" s="77">
        <f t="shared" si="2"/>
        <v>0</v>
      </c>
      <c r="AB32" s="77">
        <f t="shared" si="9"/>
        <v>0</v>
      </c>
      <c r="AC32" s="150">
        <f t="shared" si="10"/>
        <v>0</v>
      </c>
      <c r="AD32" s="150">
        <f t="shared" si="3"/>
        <v>0</v>
      </c>
      <c r="AE32" s="150">
        <f t="shared" si="4"/>
        <v>0</v>
      </c>
      <c r="AF32" s="216">
        <f t="shared" si="5"/>
        <v>5.6115804425807859E-3</v>
      </c>
      <c r="AG32" s="216">
        <f t="shared" si="6"/>
        <v>5.1047280155089733E-2</v>
      </c>
      <c r="AH32" s="216">
        <f t="shared" si="7"/>
        <v>0.1576673085641247</v>
      </c>
      <c r="AJ32" s="367"/>
    </row>
    <row r="33" spans="1:36" s="5" customFormat="1" x14ac:dyDescent="1.25">
      <c r="A33" s="83">
        <v>138</v>
      </c>
      <c r="B33" s="68">
        <v>11161</v>
      </c>
      <c r="C33" s="83">
        <v>138</v>
      </c>
      <c r="D33" s="16">
        <v>29</v>
      </c>
      <c r="E33" s="68" t="s">
        <v>443</v>
      </c>
      <c r="F33" s="10" t="s">
        <v>16</v>
      </c>
      <c r="G33" s="10" t="s">
        <v>276</v>
      </c>
      <c r="H33" s="11">
        <v>18</v>
      </c>
      <c r="I33" s="12">
        <v>19985014.153967999</v>
      </c>
      <c r="J33" s="12">
        <v>20041895.044064</v>
      </c>
      <c r="K33" s="12" t="s">
        <v>97</v>
      </c>
      <c r="L33" s="169">
        <v>83.733333333333334</v>
      </c>
      <c r="M33" s="54">
        <v>19884884</v>
      </c>
      <c r="N33" s="54">
        <v>20000000</v>
      </c>
      <c r="O33" s="54">
        <v>1007896</v>
      </c>
      <c r="P33" s="201">
        <v>1.59</v>
      </c>
      <c r="Q33" s="201">
        <v>4.87</v>
      </c>
      <c r="R33" s="201">
        <v>19.8</v>
      </c>
      <c r="S33" s="53">
        <v>19133</v>
      </c>
      <c r="T33" s="53">
        <v>95</v>
      </c>
      <c r="U33" s="53">
        <v>68</v>
      </c>
      <c r="V33" s="53">
        <v>5</v>
      </c>
      <c r="W33" s="12">
        <f t="shared" si="8"/>
        <v>19201</v>
      </c>
      <c r="X33" s="84">
        <f t="shared" si="0"/>
        <v>0.88767960187943962</v>
      </c>
      <c r="Y33" s="85">
        <f t="shared" si="1"/>
        <v>0.75223174844285168</v>
      </c>
      <c r="Z33" s="86">
        <v>11161</v>
      </c>
      <c r="AA33" s="77">
        <f t="shared" si="2"/>
        <v>0</v>
      </c>
      <c r="AB33" s="77">
        <f t="shared" si="9"/>
        <v>0</v>
      </c>
      <c r="AC33" s="150">
        <f t="shared" si="10"/>
        <v>0</v>
      </c>
      <c r="AD33" s="150">
        <f t="shared" si="3"/>
        <v>0</v>
      </c>
      <c r="AE33" s="150">
        <f t="shared" si="4"/>
        <v>0</v>
      </c>
      <c r="AF33" s="216">
        <f t="shared" si="5"/>
        <v>1.4856953336719042E-2</v>
      </c>
      <c r="AG33" s="216">
        <f t="shared" si="6"/>
        <v>4.5505259591082856E-2</v>
      </c>
      <c r="AH33" s="216">
        <f t="shared" si="7"/>
        <v>0.18501111702329373</v>
      </c>
      <c r="AJ33" s="367"/>
    </row>
    <row r="34" spans="1:36" s="8" customFormat="1" x14ac:dyDescent="1.25">
      <c r="A34" s="210">
        <v>139</v>
      </c>
      <c r="B34" s="68">
        <v>11168</v>
      </c>
      <c r="C34" s="210">
        <v>139</v>
      </c>
      <c r="D34" s="19" t="s">
        <v>397</v>
      </c>
      <c r="E34" s="69" t="s">
        <v>444</v>
      </c>
      <c r="F34" s="20" t="s">
        <v>234</v>
      </c>
      <c r="G34" s="20" t="s">
        <v>276</v>
      </c>
      <c r="H34" s="21">
        <v>16</v>
      </c>
      <c r="I34" s="18">
        <v>621171.24186800001</v>
      </c>
      <c r="J34" s="18">
        <v>2754713.871911</v>
      </c>
      <c r="K34" s="18" t="s">
        <v>98</v>
      </c>
      <c r="L34" s="170">
        <v>82.333333333333343</v>
      </c>
      <c r="M34" s="56">
        <v>2633257</v>
      </c>
      <c r="N34" s="55">
        <v>25000000</v>
      </c>
      <c r="O34" s="56">
        <v>1000000</v>
      </c>
      <c r="P34" s="211">
        <v>4.5999999999999996</v>
      </c>
      <c r="Q34" s="211">
        <v>17.82</v>
      </c>
      <c r="R34" s="211">
        <v>73.22</v>
      </c>
      <c r="S34" s="212">
        <v>708</v>
      </c>
      <c r="T34" s="212">
        <v>34</v>
      </c>
      <c r="U34" s="212">
        <v>12</v>
      </c>
      <c r="V34" s="212">
        <v>66</v>
      </c>
      <c r="W34" s="18">
        <f t="shared" si="8"/>
        <v>720</v>
      </c>
      <c r="X34" s="84">
        <f t="shared" si="0"/>
        <v>4.3666588604541083E-2</v>
      </c>
      <c r="Y34" s="85">
        <f t="shared" si="1"/>
        <v>3.7003660132532618E-2</v>
      </c>
      <c r="Z34" s="86">
        <v>11168</v>
      </c>
      <c r="AA34" s="77">
        <f t="shared" si="2"/>
        <v>0</v>
      </c>
      <c r="AB34" s="77">
        <f t="shared" si="9"/>
        <v>0</v>
      </c>
      <c r="AC34" s="150">
        <f t="shared" si="10"/>
        <v>0</v>
      </c>
      <c r="AD34" s="150">
        <f t="shared" si="3"/>
        <v>0</v>
      </c>
      <c r="AE34" s="150">
        <f t="shared" si="4"/>
        <v>0</v>
      </c>
      <c r="AF34" s="216">
        <f t="shared" si="5"/>
        <v>5.9078325759084989E-3</v>
      </c>
      <c r="AG34" s="216">
        <f t="shared" si="6"/>
        <v>2.2886429674497707E-2</v>
      </c>
      <c r="AH34" s="216">
        <f t="shared" si="7"/>
        <v>9.4037282871308761E-2</v>
      </c>
      <c r="AJ34" s="367"/>
    </row>
    <row r="35" spans="1:36" s="5" customFormat="1" x14ac:dyDescent="1.25">
      <c r="A35" s="83">
        <v>150</v>
      </c>
      <c r="B35" s="68">
        <v>11198</v>
      </c>
      <c r="C35" s="83">
        <v>150</v>
      </c>
      <c r="D35" s="16">
        <v>31</v>
      </c>
      <c r="E35" s="68" t="s">
        <v>445</v>
      </c>
      <c r="F35" s="10" t="s">
        <v>325</v>
      </c>
      <c r="G35" s="10" t="s">
        <v>276</v>
      </c>
      <c r="H35" s="11">
        <v>17</v>
      </c>
      <c r="I35" s="12">
        <v>1017.743147</v>
      </c>
      <c r="J35" s="12">
        <v>52407</v>
      </c>
      <c r="K35" s="12" t="s">
        <v>210</v>
      </c>
      <c r="L35" s="169">
        <v>77.333333333333343</v>
      </c>
      <c r="M35" s="54">
        <v>37411</v>
      </c>
      <c r="N35" s="54">
        <v>500000</v>
      </c>
      <c r="O35" s="54">
        <v>0</v>
      </c>
      <c r="P35" s="201">
        <v>3.1</v>
      </c>
      <c r="Q35" s="201">
        <v>42</v>
      </c>
      <c r="R35" s="201">
        <v>52.07</v>
      </c>
      <c r="S35" s="53">
        <v>0</v>
      </c>
      <c r="T35" s="53">
        <v>0</v>
      </c>
      <c r="U35" s="53">
        <v>0</v>
      </c>
      <c r="V35" s="53">
        <v>0</v>
      </c>
      <c r="W35" s="12">
        <f t="shared" si="8"/>
        <v>0</v>
      </c>
      <c r="X35" s="84">
        <f t="shared" si="0"/>
        <v>0</v>
      </c>
      <c r="Y35" s="85">
        <f t="shared" si="1"/>
        <v>0</v>
      </c>
      <c r="Z35" s="86">
        <v>11198</v>
      </c>
      <c r="AA35" s="77">
        <f t="shared" si="2"/>
        <v>0</v>
      </c>
      <c r="AB35" s="77">
        <f t="shared" si="9"/>
        <v>1</v>
      </c>
      <c r="AC35" s="150">
        <f t="shared" si="10"/>
        <v>1</v>
      </c>
      <c r="AD35" s="150">
        <f t="shared" si="3"/>
        <v>0</v>
      </c>
      <c r="AE35" s="150">
        <f t="shared" si="4"/>
        <v>0</v>
      </c>
      <c r="AF35" s="216">
        <f t="shared" si="5"/>
        <v>7.5743408526352053E-5</v>
      </c>
      <c r="AG35" s="216">
        <f t="shared" si="6"/>
        <v>1.0262010187441245E-3</v>
      </c>
      <c r="AH35" s="216">
        <f t="shared" si="7"/>
        <v>1.272244929666823E-3</v>
      </c>
      <c r="AJ35" s="367"/>
    </row>
    <row r="36" spans="1:36" s="8" customFormat="1" x14ac:dyDescent="1.25">
      <c r="A36" s="210">
        <v>154</v>
      </c>
      <c r="B36" s="68">
        <v>11217</v>
      </c>
      <c r="C36" s="210">
        <v>154</v>
      </c>
      <c r="D36" s="19">
        <v>32</v>
      </c>
      <c r="E36" s="69" t="s">
        <v>446</v>
      </c>
      <c r="F36" s="20" t="s">
        <v>38</v>
      </c>
      <c r="G36" s="20" t="s">
        <v>276</v>
      </c>
      <c r="H36" s="21">
        <v>18</v>
      </c>
      <c r="I36" s="18">
        <v>8073646.5677429996</v>
      </c>
      <c r="J36" s="18">
        <v>9461796.511922</v>
      </c>
      <c r="K36" s="18" t="s">
        <v>211</v>
      </c>
      <c r="L36" s="170">
        <v>77.233333333333334</v>
      </c>
      <c r="M36" s="56">
        <v>9322519</v>
      </c>
      <c r="N36" s="55">
        <v>15000000</v>
      </c>
      <c r="O36" s="56">
        <v>1014940</v>
      </c>
      <c r="P36" s="211">
        <v>2.52</v>
      </c>
      <c r="Q36" s="211">
        <v>12.39</v>
      </c>
      <c r="R36" s="211">
        <v>31.57</v>
      </c>
      <c r="S36" s="212">
        <v>1522</v>
      </c>
      <c r="T36" s="212">
        <v>17</v>
      </c>
      <c r="U36" s="212">
        <v>51</v>
      </c>
      <c r="V36" s="212">
        <v>83</v>
      </c>
      <c r="W36" s="18">
        <f t="shared" si="8"/>
        <v>1573</v>
      </c>
      <c r="X36" s="84">
        <f t="shared" si="0"/>
        <v>7.499224873386931E-2</v>
      </c>
      <c r="Y36" s="85">
        <f t="shared" si="1"/>
        <v>6.3549449897578353E-2</v>
      </c>
      <c r="Z36" s="86">
        <v>11217</v>
      </c>
      <c r="AA36" s="77">
        <f t="shared" si="2"/>
        <v>0</v>
      </c>
      <c r="AB36" s="77">
        <f t="shared" si="9"/>
        <v>0</v>
      </c>
      <c r="AC36" s="150">
        <f t="shared" si="10"/>
        <v>0</v>
      </c>
      <c r="AD36" s="150">
        <f t="shared" si="3"/>
        <v>0</v>
      </c>
      <c r="AE36" s="150">
        <f t="shared" si="4"/>
        <v>0</v>
      </c>
      <c r="AF36" s="216">
        <f t="shared" si="5"/>
        <v>1.1116498047608862E-2</v>
      </c>
      <c r="AG36" s="216">
        <f t="shared" si="6"/>
        <v>5.4656115400743568E-2</v>
      </c>
      <c r="AH36" s="216">
        <f t="shared" si="7"/>
        <v>0.13926501720754433</v>
      </c>
      <c r="AJ36" s="367"/>
    </row>
    <row r="37" spans="1:36" s="5" customFormat="1" x14ac:dyDescent="1.25">
      <c r="A37" s="83">
        <v>164</v>
      </c>
      <c r="B37" s="68">
        <v>11256</v>
      </c>
      <c r="C37" s="83">
        <v>164</v>
      </c>
      <c r="D37" s="16">
        <v>33</v>
      </c>
      <c r="E37" s="68" t="s">
        <v>447</v>
      </c>
      <c r="F37" s="10" t="s">
        <v>41</v>
      </c>
      <c r="G37" s="10" t="s">
        <v>276</v>
      </c>
      <c r="H37" s="11">
        <v>15</v>
      </c>
      <c r="I37" s="12">
        <v>46221.496519</v>
      </c>
      <c r="J37" s="12">
        <v>54883.831632000001</v>
      </c>
      <c r="K37" s="12" t="s">
        <v>154</v>
      </c>
      <c r="L37" s="169">
        <v>73.133333333333326</v>
      </c>
      <c r="M37" s="54">
        <v>48490</v>
      </c>
      <c r="N37" s="54">
        <v>50000</v>
      </c>
      <c r="O37" s="54">
        <v>1131858</v>
      </c>
      <c r="P37" s="201">
        <v>1.02</v>
      </c>
      <c r="Q37" s="201">
        <v>15.13</v>
      </c>
      <c r="R37" s="201">
        <v>35.6</v>
      </c>
      <c r="S37" s="53">
        <v>41</v>
      </c>
      <c r="T37" s="53">
        <v>3</v>
      </c>
      <c r="U37" s="53">
        <v>7</v>
      </c>
      <c r="V37" s="53">
        <v>97</v>
      </c>
      <c r="W37" s="12">
        <f t="shared" si="8"/>
        <v>48</v>
      </c>
      <c r="X37" s="84">
        <f t="shared" ref="X37:X68" si="11">T37*J37/$J$86</f>
        <v>7.6764341641028617E-5</v>
      </c>
      <c r="Y37" s="85">
        <f t="shared" ref="Y37:Y68" si="12">T37*J37/$J$177</f>
        <v>6.5051145490372501E-5</v>
      </c>
      <c r="Z37" s="86">
        <v>11256</v>
      </c>
      <c r="AA37" s="77">
        <f t="shared" si="2"/>
        <v>0</v>
      </c>
      <c r="AB37" s="77">
        <f t="shared" si="9"/>
        <v>0</v>
      </c>
      <c r="AC37" s="150">
        <f t="shared" si="10"/>
        <v>0</v>
      </c>
      <c r="AD37" s="150">
        <f t="shared" si="3"/>
        <v>0</v>
      </c>
      <c r="AE37" s="150">
        <f t="shared" si="4"/>
        <v>0</v>
      </c>
      <c r="AF37" s="216">
        <f t="shared" si="5"/>
        <v>2.6099876157949728E-5</v>
      </c>
      <c r="AG37" s="216">
        <f t="shared" ref="AG37:AG68" si="13">$J37/$J$86*Q37</f>
        <v>3.8714816300958763E-4</v>
      </c>
      <c r="AH37" s="216">
        <f t="shared" ref="AH37:AH68" si="14">$J37/$J$86*R37</f>
        <v>9.1093685414020615E-4</v>
      </c>
      <c r="AJ37" s="367"/>
    </row>
    <row r="38" spans="1:36" s="8" customFormat="1" x14ac:dyDescent="1.25">
      <c r="A38" s="210">
        <v>172</v>
      </c>
      <c r="B38" s="68">
        <v>11277</v>
      </c>
      <c r="C38" s="210">
        <v>172</v>
      </c>
      <c r="D38" s="19">
        <v>34</v>
      </c>
      <c r="E38" s="69" t="s">
        <v>448</v>
      </c>
      <c r="F38" s="20" t="s">
        <v>290</v>
      </c>
      <c r="G38" s="20" t="s">
        <v>278</v>
      </c>
      <c r="H38" s="21" t="s">
        <v>24</v>
      </c>
      <c r="I38" s="18">
        <v>32725739.339370001</v>
      </c>
      <c r="J38" s="18">
        <v>60531596.921240002</v>
      </c>
      <c r="K38" s="18" t="s">
        <v>160</v>
      </c>
      <c r="L38" s="170">
        <v>69.966666666666669</v>
      </c>
      <c r="M38" s="56">
        <v>1822966328</v>
      </c>
      <c r="N38" s="55">
        <v>2000000000</v>
      </c>
      <c r="O38" s="56">
        <v>33205</v>
      </c>
      <c r="P38" s="211">
        <v>1.26</v>
      </c>
      <c r="Q38" s="211">
        <v>5.73</v>
      </c>
      <c r="R38" s="211">
        <v>22.22</v>
      </c>
      <c r="S38" s="212">
        <v>1517012</v>
      </c>
      <c r="T38" s="212">
        <v>91</v>
      </c>
      <c r="U38" s="212">
        <v>589</v>
      </c>
      <c r="V38" s="212">
        <v>9</v>
      </c>
      <c r="W38" s="18">
        <f t="shared" si="8"/>
        <v>1517601</v>
      </c>
      <c r="X38" s="84">
        <f t="shared" si="11"/>
        <v>2.5681321946438693</v>
      </c>
      <c r="Y38" s="85">
        <f t="shared" si="12"/>
        <v>2.1762700944340363</v>
      </c>
      <c r="Z38" s="86">
        <v>11277</v>
      </c>
      <c r="AA38" s="77">
        <f t="shared" ref="AA38:AA69" si="15">IF(M38&gt;N38,1,0)</f>
        <v>0</v>
      </c>
      <c r="AB38" s="77">
        <f t="shared" si="9"/>
        <v>0</v>
      </c>
      <c r="AC38" s="150">
        <f t="shared" si="10"/>
        <v>0</v>
      </c>
      <c r="AD38" s="150">
        <f t="shared" ref="AD38:AD69" si="16">IF(J38=0,1,0)</f>
        <v>0</v>
      </c>
      <c r="AE38" s="150">
        <f t="shared" ref="AE38:AE69" si="17">IF(M38=0,1,0)</f>
        <v>0</v>
      </c>
      <c r="AF38" s="216">
        <f t="shared" si="5"/>
        <v>3.5558753464299729E-2</v>
      </c>
      <c r="AG38" s="216">
        <f t="shared" si="13"/>
        <v>0.16170766456383925</v>
      </c>
      <c r="AH38" s="216">
        <f t="shared" si="14"/>
        <v>0.62707579521963486</v>
      </c>
      <c r="AJ38" s="367"/>
    </row>
    <row r="39" spans="1:36" s="5" customFormat="1" x14ac:dyDescent="1.25">
      <c r="A39" s="83">
        <v>175</v>
      </c>
      <c r="B39" s="68">
        <v>11290</v>
      </c>
      <c r="C39" s="83">
        <v>175</v>
      </c>
      <c r="D39" s="16">
        <v>35</v>
      </c>
      <c r="E39" s="68" t="s">
        <v>449</v>
      </c>
      <c r="F39" s="10" t="s">
        <v>39</v>
      </c>
      <c r="G39" s="10" t="s">
        <v>276</v>
      </c>
      <c r="H39" s="11">
        <v>17</v>
      </c>
      <c r="I39" s="12">
        <v>52697.011170999998</v>
      </c>
      <c r="J39" s="12">
        <v>76526.218531999999</v>
      </c>
      <c r="K39" s="12" t="s">
        <v>165</v>
      </c>
      <c r="L39" s="169">
        <v>68.866666666666674</v>
      </c>
      <c r="M39" s="54">
        <v>52697</v>
      </c>
      <c r="N39" s="54">
        <v>200000</v>
      </c>
      <c r="O39" s="54">
        <v>1000000</v>
      </c>
      <c r="P39" s="201">
        <v>7.23</v>
      </c>
      <c r="Q39" s="201">
        <v>45.13</v>
      </c>
      <c r="R39" s="201">
        <v>76.989999999999995</v>
      </c>
      <c r="S39" s="53">
        <v>14</v>
      </c>
      <c r="T39" s="53">
        <v>1</v>
      </c>
      <c r="U39" s="53">
        <v>10</v>
      </c>
      <c r="V39" s="53">
        <v>99</v>
      </c>
      <c r="W39" s="12">
        <f t="shared" si="8"/>
        <v>24</v>
      </c>
      <c r="X39" s="84">
        <f t="shared" si="11"/>
        <v>3.567829607375873E-5</v>
      </c>
      <c r="Y39" s="85">
        <f t="shared" si="12"/>
        <v>3.0234272568843278E-5</v>
      </c>
      <c r="Z39" s="86">
        <v>11290</v>
      </c>
      <c r="AA39" s="77">
        <f t="shared" si="15"/>
        <v>0</v>
      </c>
      <c r="AB39" s="77">
        <f t="shared" si="9"/>
        <v>0</v>
      </c>
      <c r="AC39" s="150">
        <f t="shared" si="10"/>
        <v>0</v>
      </c>
      <c r="AD39" s="150">
        <f t="shared" si="16"/>
        <v>0</v>
      </c>
      <c r="AE39" s="150">
        <f t="shared" si="17"/>
        <v>0</v>
      </c>
      <c r="AF39" s="216">
        <f t="shared" si="5"/>
        <v>2.5795408061327562E-4</v>
      </c>
      <c r="AG39" s="216">
        <f t="shared" si="13"/>
        <v>1.6101615018087316E-3</v>
      </c>
      <c r="AH39" s="216">
        <f t="shared" si="14"/>
        <v>2.7468720147186846E-3</v>
      </c>
      <c r="AJ39" s="367"/>
    </row>
    <row r="40" spans="1:36" s="8" customFormat="1" x14ac:dyDescent="1.25">
      <c r="A40" s="210">
        <v>178</v>
      </c>
      <c r="B40" s="68">
        <v>11302</v>
      </c>
      <c r="C40" s="210">
        <v>178</v>
      </c>
      <c r="D40" s="19">
        <v>36</v>
      </c>
      <c r="E40" s="69" t="s">
        <v>450</v>
      </c>
      <c r="F40" s="20" t="s">
        <v>41</v>
      </c>
      <c r="G40" s="20" t="s">
        <v>278</v>
      </c>
      <c r="H40" s="21" t="s">
        <v>24</v>
      </c>
      <c r="I40" s="18">
        <v>7015270.6025510002</v>
      </c>
      <c r="J40" s="18">
        <v>9841119.5410409998</v>
      </c>
      <c r="K40" s="18" t="s">
        <v>169</v>
      </c>
      <c r="L40" s="170">
        <v>65.8</v>
      </c>
      <c r="M40" s="56">
        <v>9806385</v>
      </c>
      <c r="N40" s="55">
        <v>10000000</v>
      </c>
      <c r="O40" s="56">
        <v>1003542</v>
      </c>
      <c r="P40" s="211">
        <v>2.12</v>
      </c>
      <c r="Q40" s="211">
        <v>7.65</v>
      </c>
      <c r="R40" s="211">
        <v>23.68</v>
      </c>
      <c r="S40" s="212">
        <v>10557</v>
      </c>
      <c r="T40" s="212">
        <v>80</v>
      </c>
      <c r="U40" s="212">
        <v>25</v>
      </c>
      <c r="V40" s="212">
        <v>20</v>
      </c>
      <c r="W40" s="18">
        <f t="shared" si="8"/>
        <v>10582</v>
      </c>
      <c r="X40" s="84">
        <f t="shared" si="11"/>
        <v>0.3670526346843519</v>
      </c>
      <c r="Y40" s="85">
        <f t="shared" si="12"/>
        <v>0.3110453868429266</v>
      </c>
      <c r="Z40" s="86">
        <v>11302</v>
      </c>
      <c r="AA40" s="77">
        <f t="shared" si="15"/>
        <v>0</v>
      </c>
      <c r="AB40" s="77">
        <f t="shared" si="9"/>
        <v>0</v>
      </c>
      <c r="AC40" s="150">
        <f t="shared" si="10"/>
        <v>0</v>
      </c>
      <c r="AD40" s="150">
        <f t="shared" si="16"/>
        <v>0</v>
      </c>
      <c r="AE40" s="150">
        <f t="shared" si="17"/>
        <v>0</v>
      </c>
      <c r="AF40" s="216">
        <f t="shared" si="5"/>
        <v>9.7268948191353254E-3</v>
      </c>
      <c r="AG40" s="216">
        <f t="shared" si="13"/>
        <v>3.5099408191691148E-2</v>
      </c>
      <c r="AH40" s="216">
        <f t="shared" si="14"/>
        <v>0.10864757986656816</v>
      </c>
      <c r="AJ40" s="367"/>
    </row>
    <row r="41" spans="1:36" s="5" customFormat="1" x14ac:dyDescent="1.25">
      <c r="A41" s="83">
        <v>183</v>
      </c>
      <c r="B41" s="68">
        <v>11310</v>
      </c>
      <c r="C41" s="83">
        <v>183</v>
      </c>
      <c r="D41" s="16">
        <v>37</v>
      </c>
      <c r="E41" s="68" t="s">
        <v>451</v>
      </c>
      <c r="F41" s="10" t="s">
        <v>178</v>
      </c>
      <c r="G41" s="10" t="s">
        <v>276</v>
      </c>
      <c r="H41" s="11">
        <v>20</v>
      </c>
      <c r="I41" s="12">
        <v>60422334.923831999</v>
      </c>
      <c r="J41" s="12">
        <v>57502302</v>
      </c>
      <c r="K41" s="12" t="s">
        <v>179</v>
      </c>
      <c r="L41" s="169">
        <v>62.8</v>
      </c>
      <c r="M41" s="54">
        <v>57502302</v>
      </c>
      <c r="N41" s="54">
        <v>60000000</v>
      </c>
      <c r="O41" s="54">
        <v>1000000</v>
      </c>
      <c r="P41" s="201">
        <v>2.1800000000000002</v>
      </c>
      <c r="Q41" s="201">
        <v>5.47</v>
      </c>
      <c r="R41" s="201">
        <v>20.74</v>
      </c>
      <c r="S41" s="53">
        <v>51207</v>
      </c>
      <c r="T41" s="53">
        <v>81</v>
      </c>
      <c r="U41" s="53">
        <v>116</v>
      </c>
      <c r="V41" s="53">
        <v>19</v>
      </c>
      <c r="W41" s="12">
        <f t="shared" si="8"/>
        <v>51323</v>
      </c>
      <c r="X41" s="84">
        <f t="shared" si="11"/>
        <v>2.1715213399769011</v>
      </c>
      <c r="Y41" s="85">
        <f t="shared" si="12"/>
        <v>1.8401766706064751</v>
      </c>
      <c r="Z41" s="86">
        <v>11310</v>
      </c>
      <c r="AA41" s="77">
        <f t="shared" si="15"/>
        <v>0</v>
      </c>
      <c r="AB41" s="77">
        <f t="shared" si="9"/>
        <v>0</v>
      </c>
      <c r="AC41" s="150">
        <f t="shared" si="10"/>
        <v>0</v>
      </c>
      <c r="AD41" s="150">
        <f t="shared" si="16"/>
        <v>0</v>
      </c>
      <c r="AE41" s="150">
        <f t="shared" si="17"/>
        <v>0</v>
      </c>
      <c r="AF41" s="216">
        <f t="shared" si="5"/>
        <v>5.8443413841353639E-2</v>
      </c>
      <c r="AG41" s="216">
        <f t="shared" si="13"/>
        <v>0.14664471271202034</v>
      </c>
      <c r="AH41" s="216">
        <f t="shared" si="14"/>
        <v>0.55601669865581382</v>
      </c>
      <c r="AJ41" s="367"/>
    </row>
    <row r="42" spans="1:36" s="8" customFormat="1" x14ac:dyDescent="1.25">
      <c r="A42" s="210">
        <v>191</v>
      </c>
      <c r="B42" s="68">
        <v>11315</v>
      </c>
      <c r="C42" s="210">
        <v>191</v>
      </c>
      <c r="D42" s="19">
        <v>38</v>
      </c>
      <c r="E42" s="69" t="s">
        <v>452</v>
      </c>
      <c r="F42" s="20" t="s">
        <v>39</v>
      </c>
      <c r="G42" s="20" t="s">
        <v>615</v>
      </c>
      <c r="H42" s="21" t="s">
        <v>24</v>
      </c>
      <c r="I42" s="18">
        <v>13795509.024092</v>
      </c>
      <c r="J42" s="18">
        <v>15325493.209426001</v>
      </c>
      <c r="K42" s="18" t="s">
        <v>187</v>
      </c>
      <c r="L42" s="170">
        <v>62.166666666666671</v>
      </c>
      <c r="M42" s="56">
        <v>500021420</v>
      </c>
      <c r="N42" s="55">
        <v>1000000000</v>
      </c>
      <c r="O42" s="56">
        <v>30650</v>
      </c>
      <c r="P42" s="211">
        <v>1.99</v>
      </c>
      <c r="Q42" s="211">
        <v>6.22</v>
      </c>
      <c r="R42" s="211">
        <v>23.75</v>
      </c>
      <c r="S42" s="212">
        <v>2582</v>
      </c>
      <c r="T42" s="212">
        <v>19.905412915907711</v>
      </c>
      <c r="U42" s="212">
        <v>393</v>
      </c>
      <c r="V42" s="212">
        <v>80.094587084092282</v>
      </c>
      <c r="W42" s="18">
        <f t="shared" si="8"/>
        <v>2975</v>
      </c>
      <c r="X42" s="84">
        <f t="shared" si="11"/>
        <v>0.14222616586948569</v>
      </c>
      <c r="Y42" s="85">
        <f t="shared" si="12"/>
        <v>0.12052438424833462</v>
      </c>
      <c r="Z42" s="86">
        <v>11315</v>
      </c>
      <c r="AA42" s="77">
        <f t="shared" si="15"/>
        <v>0</v>
      </c>
      <c r="AB42" s="77">
        <f t="shared" si="9"/>
        <v>0</v>
      </c>
      <c r="AC42" s="150">
        <f t="shared" si="10"/>
        <v>0</v>
      </c>
      <c r="AD42" s="150">
        <f t="shared" si="16"/>
        <v>0</v>
      </c>
      <c r="AE42" s="150">
        <f t="shared" si="17"/>
        <v>0</v>
      </c>
      <c r="AF42" s="216">
        <f t="shared" si="5"/>
        <v>1.4218749004402155E-2</v>
      </c>
      <c r="AG42" s="216">
        <f t="shared" si="13"/>
        <v>4.4442522013759499E-2</v>
      </c>
      <c r="AH42" s="216">
        <f t="shared" si="14"/>
        <v>0.16969612505253828</v>
      </c>
      <c r="AJ42" s="367"/>
    </row>
    <row r="43" spans="1:36" s="5" customFormat="1" x14ac:dyDescent="1.25">
      <c r="A43" s="83">
        <v>195</v>
      </c>
      <c r="B43" s="68">
        <v>11338</v>
      </c>
      <c r="C43" s="83">
        <v>195</v>
      </c>
      <c r="D43" s="16">
        <v>39</v>
      </c>
      <c r="E43" s="68" t="s">
        <v>453</v>
      </c>
      <c r="F43" s="10" t="s">
        <v>189</v>
      </c>
      <c r="G43" s="10" t="s">
        <v>276</v>
      </c>
      <c r="H43" s="11">
        <v>18</v>
      </c>
      <c r="I43" s="12">
        <v>30038895.393263999</v>
      </c>
      <c r="J43" s="12">
        <v>35831442.124843001</v>
      </c>
      <c r="K43" s="12" t="s">
        <v>191</v>
      </c>
      <c r="L43" s="169">
        <v>60.666666666666671</v>
      </c>
      <c r="M43" s="54">
        <v>35709955</v>
      </c>
      <c r="N43" s="54">
        <v>40000000</v>
      </c>
      <c r="O43" s="54">
        <v>1003402</v>
      </c>
      <c r="P43" s="201">
        <v>2.2200000000000002</v>
      </c>
      <c r="Q43" s="201">
        <v>15.26</v>
      </c>
      <c r="R43" s="201">
        <v>33.700000000000003</v>
      </c>
      <c r="S43" s="53">
        <v>4414</v>
      </c>
      <c r="T43" s="53">
        <v>73</v>
      </c>
      <c r="U43" s="53">
        <v>59</v>
      </c>
      <c r="V43" s="53">
        <v>27</v>
      </c>
      <c r="W43" s="12">
        <f t="shared" si="8"/>
        <v>4473</v>
      </c>
      <c r="X43" s="84">
        <f t="shared" si="11"/>
        <v>1.2194977388724457</v>
      </c>
      <c r="Y43" s="85">
        <f t="shared" si="12"/>
        <v>1.0334189434925345</v>
      </c>
      <c r="Z43" s="86">
        <v>11338</v>
      </c>
      <c r="AA43" s="77">
        <f t="shared" si="15"/>
        <v>0</v>
      </c>
      <c r="AB43" s="77">
        <f t="shared" si="9"/>
        <v>0</v>
      </c>
      <c r="AC43" s="150">
        <f t="shared" si="10"/>
        <v>0</v>
      </c>
      <c r="AD43" s="150">
        <f t="shared" si="16"/>
        <v>0</v>
      </c>
      <c r="AE43" s="150">
        <f t="shared" si="17"/>
        <v>0</v>
      </c>
      <c r="AF43" s="216">
        <f t="shared" si="5"/>
        <v>3.7086095620504515E-2</v>
      </c>
      <c r="AG43" s="216">
        <f t="shared" si="13"/>
        <v>0.25492514376977427</v>
      </c>
      <c r="AH43" s="216">
        <f t="shared" si="14"/>
        <v>0.56297361369864962</v>
      </c>
      <c r="AJ43" s="367"/>
    </row>
    <row r="44" spans="1:36" s="8" customFormat="1" x14ac:dyDescent="1.25">
      <c r="A44" s="210">
        <v>196</v>
      </c>
      <c r="B44" s="68">
        <v>11343</v>
      </c>
      <c r="C44" s="210">
        <v>196</v>
      </c>
      <c r="D44" s="19">
        <v>40</v>
      </c>
      <c r="E44" s="69" t="s">
        <v>454</v>
      </c>
      <c r="F44" s="20" t="s">
        <v>190</v>
      </c>
      <c r="G44" s="20" t="s">
        <v>276</v>
      </c>
      <c r="H44" s="21">
        <v>17</v>
      </c>
      <c r="I44" s="18">
        <v>27187820.866296001</v>
      </c>
      <c r="J44" s="18">
        <v>34178577.194637999</v>
      </c>
      <c r="K44" s="18" t="s">
        <v>192</v>
      </c>
      <c r="L44" s="170">
        <v>60.3</v>
      </c>
      <c r="M44" s="56">
        <v>30597698</v>
      </c>
      <c r="N44" s="55">
        <v>50000000</v>
      </c>
      <c r="O44" s="56">
        <v>1117031</v>
      </c>
      <c r="P44" s="211">
        <v>4.34</v>
      </c>
      <c r="Q44" s="211">
        <v>15.26</v>
      </c>
      <c r="R44" s="211">
        <v>31.94</v>
      </c>
      <c r="S44" s="212">
        <v>42458</v>
      </c>
      <c r="T44" s="212">
        <v>74</v>
      </c>
      <c r="U44" s="212">
        <v>62</v>
      </c>
      <c r="V44" s="212">
        <v>26</v>
      </c>
      <c r="W44" s="18">
        <f t="shared" si="8"/>
        <v>42520</v>
      </c>
      <c r="X44" s="84">
        <f t="shared" si="11"/>
        <v>1.17917849691599</v>
      </c>
      <c r="Y44" s="85">
        <f t="shared" si="12"/>
        <v>0.99925187036324314</v>
      </c>
      <c r="Z44" s="86">
        <v>11343</v>
      </c>
      <c r="AA44" s="77">
        <f t="shared" si="15"/>
        <v>0</v>
      </c>
      <c r="AB44" s="77">
        <f t="shared" si="9"/>
        <v>0</v>
      </c>
      <c r="AC44" s="150">
        <f t="shared" si="10"/>
        <v>0</v>
      </c>
      <c r="AD44" s="150">
        <f t="shared" si="16"/>
        <v>0</v>
      </c>
      <c r="AE44" s="150">
        <f t="shared" si="17"/>
        <v>0</v>
      </c>
      <c r="AF44" s="216">
        <f t="shared" si="5"/>
        <v>6.9157225359667521E-2</v>
      </c>
      <c r="AG44" s="216">
        <f t="shared" si="13"/>
        <v>0.24316572787754065</v>
      </c>
      <c r="AH44" s="216">
        <f t="shared" si="14"/>
        <v>0.50895893502022593</v>
      </c>
      <c r="AJ44" s="367"/>
    </row>
    <row r="45" spans="1:36" s="5" customFormat="1" x14ac:dyDescent="1.25">
      <c r="A45" s="83">
        <v>197</v>
      </c>
      <c r="B45" s="68">
        <v>11323</v>
      </c>
      <c r="C45" s="83">
        <v>197</v>
      </c>
      <c r="D45" s="16">
        <v>41</v>
      </c>
      <c r="E45" s="68" t="s">
        <v>455</v>
      </c>
      <c r="F45" s="10" t="s">
        <v>203</v>
      </c>
      <c r="G45" s="10" t="s">
        <v>277</v>
      </c>
      <c r="H45" s="11" t="s">
        <v>24</v>
      </c>
      <c r="I45" s="12">
        <v>467668.203393</v>
      </c>
      <c r="J45" s="12">
        <v>2213815.4817639999</v>
      </c>
      <c r="K45" s="12" t="s">
        <v>198</v>
      </c>
      <c r="L45" s="169">
        <v>59.966666666666669</v>
      </c>
      <c r="M45" s="54">
        <v>212616793</v>
      </c>
      <c r="N45" s="54">
        <v>500000000</v>
      </c>
      <c r="O45" s="54">
        <v>10413</v>
      </c>
      <c r="P45" s="201">
        <v>4.55</v>
      </c>
      <c r="Q45" s="201">
        <v>17.09</v>
      </c>
      <c r="R45" s="201">
        <v>39.35</v>
      </c>
      <c r="S45" s="53">
        <v>1477</v>
      </c>
      <c r="T45" s="53">
        <v>42.443888424342632</v>
      </c>
      <c r="U45" s="53">
        <v>18</v>
      </c>
      <c r="V45" s="53">
        <v>57.556111575657368</v>
      </c>
      <c r="W45" s="12">
        <f t="shared" si="8"/>
        <v>1495</v>
      </c>
      <c r="X45" s="84">
        <f t="shared" si="11"/>
        <v>4.3807698345243673E-2</v>
      </c>
      <c r="Y45" s="85">
        <f t="shared" si="12"/>
        <v>3.7123238442934574E-2</v>
      </c>
      <c r="Z45" s="86">
        <v>11323</v>
      </c>
      <c r="AA45" s="77">
        <f t="shared" si="15"/>
        <v>0</v>
      </c>
      <c r="AB45" s="77">
        <f t="shared" si="9"/>
        <v>0</v>
      </c>
      <c r="AC45" s="150">
        <f t="shared" si="10"/>
        <v>0</v>
      </c>
      <c r="AD45" s="150">
        <f t="shared" si="16"/>
        <v>0</v>
      </c>
      <c r="AE45" s="150">
        <f t="shared" si="17"/>
        <v>0</v>
      </c>
      <c r="AF45" s="216">
        <f t="shared" si="5"/>
        <v>4.6962009106720007E-3</v>
      </c>
      <c r="AG45" s="216">
        <f t="shared" si="13"/>
        <v>1.7639137046897693E-2</v>
      </c>
      <c r="AH45" s="216">
        <f t="shared" si="14"/>
        <v>4.0614396886800713E-2</v>
      </c>
      <c r="AJ45" s="367"/>
    </row>
    <row r="46" spans="1:36" s="8" customFormat="1" x14ac:dyDescent="1.25">
      <c r="A46" s="210">
        <v>201</v>
      </c>
      <c r="B46" s="68">
        <v>11340</v>
      </c>
      <c r="C46" s="210">
        <v>201</v>
      </c>
      <c r="D46" s="19">
        <v>42</v>
      </c>
      <c r="E46" s="69" t="s">
        <v>456</v>
      </c>
      <c r="F46" s="20" t="s">
        <v>347</v>
      </c>
      <c r="G46" s="20" t="s">
        <v>277</v>
      </c>
      <c r="H46" s="21" t="s">
        <v>24</v>
      </c>
      <c r="I46" s="18">
        <v>1039270.803477</v>
      </c>
      <c r="J46" s="18">
        <v>1205558.4675090001</v>
      </c>
      <c r="K46" s="18" t="s">
        <v>204</v>
      </c>
      <c r="L46" s="170">
        <v>58.666666666666671</v>
      </c>
      <c r="M46" s="56">
        <v>103100000</v>
      </c>
      <c r="N46" s="55">
        <v>500000000</v>
      </c>
      <c r="O46" s="56">
        <v>11694</v>
      </c>
      <c r="P46" s="211">
        <v>3.71</v>
      </c>
      <c r="Q46" s="211">
        <v>14.46</v>
      </c>
      <c r="R46" s="211">
        <v>35.369999999999997</v>
      </c>
      <c r="S46" s="212">
        <v>440</v>
      </c>
      <c r="T46" s="212">
        <v>5.0568689211307243</v>
      </c>
      <c r="U46" s="212">
        <v>10</v>
      </c>
      <c r="V46" s="212">
        <v>94.943131078869285</v>
      </c>
      <c r="W46" s="18">
        <f t="shared" si="8"/>
        <v>450</v>
      </c>
      <c r="X46" s="84">
        <f t="shared" si="11"/>
        <v>2.8422601477375827E-3</v>
      </c>
      <c r="Y46" s="85">
        <f t="shared" si="12"/>
        <v>2.4085698442718731E-3</v>
      </c>
      <c r="Z46" s="86">
        <v>11340</v>
      </c>
      <c r="AA46" s="77">
        <f t="shared" si="15"/>
        <v>0</v>
      </c>
      <c r="AB46" s="77">
        <f t="shared" si="9"/>
        <v>0</v>
      </c>
      <c r="AC46" s="150">
        <f t="shared" si="10"/>
        <v>0</v>
      </c>
      <c r="AD46" s="150">
        <f t="shared" si="16"/>
        <v>0</v>
      </c>
      <c r="AE46" s="150">
        <f t="shared" si="17"/>
        <v>0</v>
      </c>
      <c r="AF46" s="216">
        <f t="shared" si="5"/>
        <v>2.0852399602536271E-3</v>
      </c>
      <c r="AG46" s="216">
        <f t="shared" si="13"/>
        <v>8.1273773113928437E-3</v>
      </c>
      <c r="AH46" s="216">
        <f t="shared" si="14"/>
        <v>1.9880037033469213E-2</v>
      </c>
      <c r="AJ46" s="367"/>
    </row>
    <row r="47" spans="1:36" s="5" customFormat="1" x14ac:dyDescent="1.25">
      <c r="A47" s="83">
        <v>207</v>
      </c>
      <c r="B47" s="68">
        <v>11367</v>
      </c>
      <c r="C47" s="83">
        <v>207</v>
      </c>
      <c r="D47" s="16">
        <v>43</v>
      </c>
      <c r="E47" s="68" t="s">
        <v>457</v>
      </c>
      <c r="F47" s="10" t="s">
        <v>309</v>
      </c>
      <c r="G47" s="10" t="s">
        <v>277</v>
      </c>
      <c r="H47" s="11" t="s">
        <v>24</v>
      </c>
      <c r="I47" s="12">
        <v>5036000</v>
      </c>
      <c r="J47" s="12">
        <v>5162500</v>
      </c>
      <c r="K47" s="12" t="s">
        <v>212</v>
      </c>
      <c r="L47" s="169">
        <v>57.233333333333334</v>
      </c>
      <c r="M47" s="54">
        <v>500000000</v>
      </c>
      <c r="N47" s="54">
        <v>500000000</v>
      </c>
      <c r="O47" s="54">
        <v>10325</v>
      </c>
      <c r="P47" s="201">
        <v>3.34</v>
      </c>
      <c r="Q47" s="201">
        <v>9.2899999999999991</v>
      </c>
      <c r="R47" s="201">
        <v>24.56</v>
      </c>
      <c r="S47" s="53">
        <v>506</v>
      </c>
      <c r="T47" s="53">
        <v>6.5257718466260339</v>
      </c>
      <c r="U47" s="53">
        <v>33</v>
      </c>
      <c r="V47" s="53">
        <v>93.474228153373957</v>
      </c>
      <c r="W47" s="12">
        <f t="shared" si="8"/>
        <v>539</v>
      </c>
      <c r="X47" s="84">
        <f t="shared" si="11"/>
        <v>1.5706730864072802E-2</v>
      </c>
      <c r="Y47" s="85">
        <f t="shared" si="12"/>
        <v>1.3310097016071186E-2</v>
      </c>
      <c r="Z47" s="86">
        <v>11367</v>
      </c>
      <c r="AA47" s="77">
        <f t="shared" si="15"/>
        <v>0</v>
      </c>
      <c r="AB47" s="77">
        <f t="shared" si="9"/>
        <v>0</v>
      </c>
      <c r="AC47" s="150">
        <f t="shared" si="10"/>
        <v>0</v>
      </c>
      <c r="AD47" s="150">
        <f t="shared" si="16"/>
        <v>0</v>
      </c>
      <c r="AE47" s="150">
        <f t="shared" si="17"/>
        <v>0</v>
      </c>
      <c r="AF47" s="216">
        <f t="shared" si="5"/>
        <v>8.0389695378526548E-3</v>
      </c>
      <c r="AG47" s="216">
        <f t="shared" si="13"/>
        <v>2.2359888325344659E-2</v>
      </c>
      <c r="AH47" s="216">
        <f t="shared" si="14"/>
        <v>5.9112901751395566E-2</v>
      </c>
      <c r="AJ47" s="367"/>
    </row>
    <row r="48" spans="1:36" s="8" customFormat="1" x14ac:dyDescent="1.25">
      <c r="A48" s="210">
        <v>208</v>
      </c>
      <c r="B48" s="68">
        <v>11379</v>
      </c>
      <c r="C48" s="210">
        <v>208</v>
      </c>
      <c r="D48" s="19">
        <v>44</v>
      </c>
      <c r="E48" s="69" t="s">
        <v>458</v>
      </c>
      <c r="F48" s="20" t="s">
        <v>235</v>
      </c>
      <c r="G48" s="20" t="s">
        <v>276</v>
      </c>
      <c r="H48" s="21">
        <v>16</v>
      </c>
      <c r="I48" s="18">
        <v>34408150.024645999</v>
      </c>
      <c r="J48" s="18">
        <v>32640829.220979001</v>
      </c>
      <c r="K48" s="18" t="s">
        <v>214</v>
      </c>
      <c r="L48" s="170">
        <v>56.3</v>
      </c>
      <c r="M48" s="56">
        <v>31475997</v>
      </c>
      <c r="N48" s="55">
        <v>100000000</v>
      </c>
      <c r="O48" s="56">
        <v>1037007</v>
      </c>
      <c r="P48" s="211">
        <v>2.85</v>
      </c>
      <c r="Q48" s="211">
        <v>9.16</v>
      </c>
      <c r="R48" s="211">
        <v>21.08</v>
      </c>
      <c r="S48" s="212">
        <v>84217</v>
      </c>
      <c r="T48" s="212">
        <v>99</v>
      </c>
      <c r="U48" s="212">
        <v>28</v>
      </c>
      <c r="V48" s="212">
        <v>1</v>
      </c>
      <c r="W48" s="18">
        <f t="shared" si="8"/>
        <v>84245</v>
      </c>
      <c r="X48" s="84">
        <f t="shared" si="11"/>
        <v>1.5065731712152877</v>
      </c>
      <c r="Y48" s="85">
        <f t="shared" si="12"/>
        <v>1.2766905630600329</v>
      </c>
      <c r="Z48" s="86">
        <v>11379</v>
      </c>
      <c r="AA48" s="77">
        <f t="shared" si="15"/>
        <v>0</v>
      </c>
      <c r="AB48" s="77">
        <f t="shared" si="9"/>
        <v>0</v>
      </c>
      <c r="AC48" s="150">
        <f t="shared" si="10"/>
        <v>0</v>
      </c>
      <c r="AD48" s="150">
        <f t="shared" si="16"/>
        <v>0</v>
      </c>
      <c r="AE48" s="150">
        <f t="shared" si="17"/>
        <v>0</v>
      </c>
      <c r="AF48" s="216">
        <f t="shared" si="5"/>
        <v>4.3371045838015855E-2</v>
      </c>
      <c r="AG48" s="216">
        <f t="shared" si="13"/>
        <v>0.13939606311446501</v>
      </c>
      <c r="AH48" s="216">
        <f t="shared" si="14"/>
        <v>0.32079356009311372</v>
      </c>
      <c r="AJ48" s="367"/>
    </row>
    <row r="49" spans="1:36" s="5" customFormat="1" x14ac:dyDescent="1.25">
      <c r="A49" s="83">
        <v>210</v>
      </c>
      <c r="B49" s="68">
        <v>11385</v>
      </c>
      <c r="C49" s="83">
        <v>210</v>
      </c>
      <c r="D49" s="16">
        <v>45</v>
      </c>
      <c r="E49" s="68" t="s">
        <v>459</v>
      </c>
      <c r="F49" s="10" t="s">
        <v>215</v>
      </c>
      <c r="G49" s="10" t="s">
        <v>276</v>
      </c>
      <c r="H49" s="11">
        <v>15</v>
      </c>
      <c r="I49" s="12">
        <v>46607100.407895997</v>
      </c>
      <c r="J49" s="12">
        <v>61853418.434564002</v>
      </c>
      <c r="K49" s="12" t="s">
        <v>216</v>
      </c>
      <c r="L49" s="169">
        <v>55.4</v>
      </c>
      <c r="M49" s="54">
        <v>59056922</v>
      </c>
      <c r="N49" s="54">
        <v>60000000</v>
      </c>
      <c r="O49" s="54">
        <v>1000000</v>
      </c>
      <c r="P49" s="201">
        <v>4.7</v>
      </c>
      <c r="Q49" s="201">
        <v>12.93</v>
      </c>
      <c r="R49" s="201">
        <v>29.23</v>
      </c>
      <c r="S49" s="53">
        <v>80583</v>
      </c>
      <c r="T49" s="53">
        <v>88</v>
      </c>
      <c r="U49" s="53">
        <v>564</v>
      </c>
      <c r="V49" s="53">
        <v>12</v>
      </c>
      <c r="W49" s="12">
        <f t="shared" si="8"/>
        <v>81147</v>
      </c>
      <c r="X49" s="84">
        <f t="shared" si="11"/>
        <v>2.537699711557682</v>
      </c>
      <c r="Y49" s="85">
        <f t="shared" si="12"/>
        <v>2.1504811950238083</v>
      </c>
      <c r="Z49" s="86">
        <v>11385</v>
      </c>
      <c r="AA49" s="77">
        <f t="shared" si="15"/>
        <v>0</v>
      </c>
      <c r="AB49" s="77">
        <f t="shared" si="9"/>
        <v>0</v>
      </c>
      <c r="AC49" s="150">
        <f t="shared" si="10"/>
        <v>0</v>
      </c>
      <c r="AD49" s="150">
        <f t="shared" si="16"/>
        <v>0</v>
      </c>
      <c r="AE49" s="150">
        <f t="shared" si="17"/>
        <v>0</v>
      </c>
      <c r="AF49" s="216">
        <f t="shared" si="5"/>
        <v>0.13553623459455802</v>
      </c>
      <c r="AG49" s="216">
        <f t="shared" si="13"/>
        <v>0.37286883261864578</v>
      </c>
      <c r="AH49" s="216">
        <f t="shared" si="14"/>
        <v>0.84292002919126197</v>
      </c>
      <c r="AJ49" s="367"/>
    </row>
    <row r="50" spans="1:36" s="8" customFormat="1" x14ac:dyDescent="1.25">
      <c r="A50" s="210">
        <v>214</v>
      </c>
      <c r="B50" s="68">
        <v>11383</v>
      </c>
      <c r="C50" s="210">
        <v>214</v>
      </c>
      <c r="D50" s="19">
        <v>46</v>
      </c>
      <c r="E50" s="69" t="s">
        <v>460</v>
      </c>
      <c r="F50" s="20" t="s">
        <v>291</v>
      </c>
      <c r="G50" s="20" t="s">
        <v>276</v>
      </c>
      <c r="H50" s="21">
        <v>16</v>
      </c>
      <c r="I50" s="18">
        <v>39999789.758412004</v>
      </c>
      <c r="J50" s="18">
        <v>40209860.128294997</v>
      </c>
      <c r="K50" s="18" t="s">
        <v>222</v>
      </c>
      <c r="L50" s="170">
        <v>54.833333333333336</v>
      </c>
      <c r="M50" s="56">
        <v>39791453</v>
      </c>
      <c r="N50" s="55">
        <v>40000000</v>
      </c>
      <c r="O50" s="56">
        <v>1010515</v>
      </c>
      <c r="P50" s="211">
        <v>1.46</v>
      </c>
      <c r="Q50" s="211">
        <v>5.12</v>
      </c>
      <c r="R50" s="211">
        <v>18.829999999999998</v>
      </c>
      <c r="S50" s="212">
        <v>32399</v>
      </c>
      <c r="T50" s="212">
        <v>93</v>
      </c>
      <c r="U50" s="212">
        <v>150</v>
      </c>
      <c r="V50" s="212">
        <v>7.0000000000000009</v>
      </c>
      <c r="W50" s="18">
        <f t="shared" si="8"/>
        <v>32549</v>
      </c>
      <c r="X50" s="84">
        <f t="shared" si="11"/>
        <v>1.7434494604642066</v>
      </c>
      <c r="Y50" s="85">
        <f t="shared" si="12"/>
        <v>1.4774227471150738</v>
      </c>
      <c r="Z50" s="86">
        <v>11383</v>
      </c>
      <c r="AA50" s="77">
        <f t="shared" si="15"/>
        <v>0</v>
      </c>
      <c r="AB50" s="77">
        <f t="shared" si="9"/>
        <v>0</v>
      </c>
      <c r="AC50" s="150">
        <f t="shared" si="10"/>
        <v>0</v>
      </c>
      <c r="AD50" s="150">
        <f t="shared" si="16"/>
        <v>0</v>
      </c>
      <c r="AE50" s="150">
        <f t="shared" si="17"/>
        <v>0</v>
      </c>
      <c r="AF50" s="216">
        <f t="shared" si="5"/>
        <v>2.737028185244883E-2</v>
      </c>
      <c r="AG50" s="216">
        <f t="shared" si="13"/>
        <v>9.5983454167491794E-2</v>
      </c>
      <c r="AH50" s="216">
        <f t="shared" si="14"/>
        <v>0.35300164882302154</v>
      </c>
      <c r="AJ50" s="367"/>
    </row>
    <row r="51" spans="1:36" s="5" customFormat="1" x14ac:dyDescent="1.25">
      <c r="A51" s="83">
        <v>212</v>
      </c>
      <c r="B51" s="68">
        <v>11380</v>
      </c>
      <c r="C51" s="83">
        <v>212</v>
      </c>
      <c r="D51" s="16">
        <v>47</v>
      </c>
      <c r="E51" s="68" t="s">
        <v>461</v>
      </c>
      <c r="F51" s="10" t="s">
        <v>325</v>
      </c>
      <c r="G51" s="10" t="s">
        <v>276</v>
      </c>
      <c r="H51" s="11">
        <v>17</v>
      </c>
      <c r="I51" s="12">
        <v>303062.42275600001</v>
      </c>
      <c r="J51" s="12">
        <v>295304.58429999999</v>
      </c>
      <c r="K51" s="12" t="s">
        <v>223</v>
      </c>
      <c r="L51" s="169">
        <v>54.666666666666664</v>
      </c>
      <c r="M51" s="54">
        <v>221223</v>
      </c>
      <c r="N51" s="54">
        <v>500000</v>
      </c>
      <c r="O51" s="54">
        <v>1334872</v>
      </c>
      <c r="P51" s="201">
        <v>5.16</v>
      </c>
      <c r="Q51" s="201">
        <v>20.68</v>
      </c>
      <c r="R51" s="201">
        <v>47.07</v>
      </c>
      <c r="S51" s="53">
        <v>25</v>
      </c>
      <c r="T51" s="53">
        <v>1</v>
      </c>
      <c r="U51" s="53">
        <v>18</v>
      </c>
      <c r="V51" s="53">
        <v>99</v>
      </c>
      <c r="W51" s="12">
        <f t="shared" si="8"/>
        <v>43</v>
      </c>
      <c r="X51" s="84">
        <f t="shared" si="11"/>
        <v>1.3767783895120799E-4</v>
      </c>
      <c r="Y51" s="85">
        <f t="shared" si="12"/>
        <v>1.1667007025600925E-4</v>
      </c>
      <c r="Z51" s="86">
        <v>11380</v>
      </c>
      <c r="AA51" s="77">
        <f t="shared" si="15"/>
        <v>0</v>
      </c>
      <c r="AB51" s="77">
        <f t="shared" si="9"/>
        <v>0</v>
      </c>
      <c r="AC51" s="150">
        <f t="shared" si="10"/>
        <v>0</v>
      </c>
      <c r="AD51" s="150">
        <f t="shared" si="16"/>
        <v>0</v>
      </c>
      <c r="AE51" s="150">
        <f t="shared" si="17"/>
        <v>0</v>
      </c>
      <c r="AF51" s="216">
        <f t="shared" si="5"/>
        <v>7.1041764898823324E-4</v>
      </c>
      <c r="AG51" s="216">
        <f t="shared" si="13"/>
        <v>2.847177709510981E-3</v>
      </c>
      <c r="AH51" s="216">
        <f t="shared" si="14"/>
        <v>6.4804958794333596E-3</v>
      </c>
      <c r="AJ51" s="367"/>
    </row>
    <row r="52" spans="1:36" s="8" customFormat="1" x14ac:dyDescent="1.25">
      <c r="A52" s="210">
        <v>215</v>
      </c>
      <c r="B52" s="68">
        <v>11391</v>
      </c>
      <c r="C52" s="210">
        <v>215</v>
      </c>
      <c r="D52" s="19">
        <v>48</v>
      </c>
      <c r="E52" s="69" t="s">
        <v>462</v>
      </c>
      <c r="F52" s="20" t="s">
        <v>219</v>
      </c>
      <c r="G52" s="20" t="s">
        <v>276</v>
      </c>
      <c r="H52" s="21" t="s">
        <v>24</v>
      </c>
      <c r="I52" s="18">
        <v>269193.89985799999</v>
      </c>
      <c r="J52" s="18">
        <v>269986.111034</v>
      </c>
      <c r="K52" s="18" t="s">
        <v>220</v>
      </c>
      <c r="L52" s="170">
        <v>54.333333333333336</v>
      </c>
      <c r="M52" s="56">
        <v>146389</v>
      </c>
      <c r="N52" s="55">
        <v>200000</v>
      </c>
      <c r="O52" s="56">
        <v>1844306</v>
      </c>
      <c r="P52" s="211">
        <v>3.54</v>
      </c>
      <c r="Q52" s="211">
        <v>12.76</v>
      </c>
      <c r="R52" s="211">
        <v>38.74</v>
      </c>
      <c r="S52" s="212">
        <v>116</v>
      </c>
      <c r="T52" s="212">
        <v>70</v>
      </c>
      <c r="U52" s="212">
        <v>7</v>
      </c>
      <c r="V52" s="212">
        <v>30</v>
      </c>
      <c r="W52" s="18">
        <f t="shared" si="8"/>
        <v>123</v>
      </c>
      <c r="X52" s="84">
        <f t="shared" si="11"/>
        <v>8.8111646087308676E-3</v>
      </c>
      <c r="Y52" s="85">
        <f t="shared" si="12"/>
        <v>7.4667005363311077E-3</v>
      </c>
      <c r="Z52" s="86">
        <v>11391</v>
      </c>
      <c r="AA52" s="77">
        <f t="shared" si="15"/>
        <v>0</v>
      </c>
      <c r="AB52" s="77">
        <f t="shared" si="9"/>
        <v>0</v>
      </c>
      <c r="AC52" s="150">
        <f t="shared" si="10"/>
        <v>0</v>
      </c>
      <c r="AD52" s="150">
        <f t="shared" si="16"/>
        <v>0</v>
      </c>
      <c r="AE52" s="150">
        <f t="shared" si="17"/>
        <v>0</v>
      </c>
      <c r="AF52" s="216">
        <f t="shared" si="5"/>
        <v>4.4559318164153237E-4</v>
      </c>
      <c r="AG52" s="216">
        <f t="shared" si="13"/>
        <v>1.606149434391512E-3</v>
      </c>
      <c r="AH52" s="216">
        <f t="shared" si="14"/>
        <v>4.8763502420319108E-3</v>
      </c>
      <c r="AJ52" s="367"/>
    </row>
    <row r="53" spans="1:36" s="5" customFormat="1" x14ac:dyDescent="1.25">
      <c r="A53" s="83">
        <v>217</v>
      </c>
      <c r="B53" s="68">
        <v>11394</v>
      </c>
      <c r="C53" s="83">
        <v>217</v>
      </c>
      <c r="D53" s="16">
        <v>49</v>
      </c>
      <c r="E53" s="68" t="s">
        <v>463</v>
      </c>
      <c r="F53" s="10" t="s">
        <v>225</v>
      </c>
      <c r="G53" s="10" t="s">
        <v>276</v>
      </c>
      <c r="H53" s="11">
        <v>18</v>
      </c>
      <c r="I53" s="12">
        <v>4612750.2290019998</v>
      </c>
      <c r="J53" s="12">
        <v>4574652.2981559997</v>
      </c>
      <c r="K53" s="12" t="s">
        <v>226</v>
      </c>
      <c r="L53" s="169">
        <v>54.066666666666663</v>
      </c>
      <c r="M53" s="54">
        <v>4574652</v>
      </c>
      <c r="N53" s="54">
        <v>4600000</v>
      </c>
      <c r="O53" s="54">
        <v>1089255</v>
      </c>
      <c r="P53" s="201">
        <v>8.8699999999999992</v>
      </c>
      <c r="Q53" s="201">
        <v>24.88</v>
      </c>
      <c r="R53" s="201">
        <v>43.07</v>
      </c>
      <c r="S53" s="53">
        <v>5255</v>
      </c>
      <c r="T53" s="53">
        <v>70</v>
      </c>
      <c r="U53" s="53">
        <v>12</v>
      </c>
      <c r="V53" s="53">
        <v>30</v>
      </c>
      <c r="W53" s="12">
        <f t="shared" si="8"/>
        <v>5267</v>
      </c>
      <c r="X53" s="84">
        <f t="shared" si="11"/>
        <v>0.14929662223137613</v>
      </c>
      <c r="Y53" s="85">
        <f t="shared" si="12"/>
        <v>0.12651598497919841</v>
      </c>
      <c r="Z53" s="86">
        <v>11394</v>
      </c>
      <c r="AA53" s="77">
        <f t="shared" si="15"/>
        <v>0</v>
      </c>
      <c r="AB53" s="77">
        <f t="shared" si="9"/>
        <v>0</v>
      </c>
      <c r="AC53" s="150">
        <f t="shared" si="10"/>
        <v>0</v>
      </c>
      <c r="AD53" s="150">
        <f t="shared" si="16"/>
        <v>0</v>
      </c>
      <c r="AE53" s="150">
        <f t="shared" si="17"/>
        <v>0</v>
      </c>
      <c r="AF53" s="216">
        <f t="shared" si="5"/>
        <v>1.8918014845604375E-2</v>
      </c>
      <c r="AG53" s="216">
        <f t="shared" si="13"/>
        <v>5.3064285158809114E-2</v>
      </c>
      <c r="AH53" s="216">
        <f t="shared" si="14"/>
        <v>9.1860078850076715E-2</v>
      </c>
      <c r="AJ53" s="367"/>
    </row>
    <row r="54" spans="1:36" s="8" customFormat="1" x14ac:dyDescent="1.25">
      <c r="A54" s="210">
        <v>218</v>
      </c>
      <c r="B54" s="68">
        <v>11405</v>
      </c>
      <c r="C54" s="210">
        <v>218</v>
      </c>
      <c r="D54" s="19">
        <v>50</v>
      </c>
      <c r="E54" s="69" t="s">
        <v>414</v>
      </c>
      <c r="F54" s="20" t="s">
        <v>309</v>
      </c>
      <c r="G54" s="20" t="s">
        <v>276</v>
      </c>
      <c r="H54" s="21">
        <v>15</v>
      </c>
      <c r="I54" s="18">
        <v>20134608.580609001</v>
      </c>
      <c r="J54" s="18">
        <v>19288242.948486999</v>
      </c>
      <c r="K54" s="18" t="s">
        <v>230</v>
      </c>
      <c r="L54" s="170">
        <v>52.233333333333334</v>
      </c>
      <c r="M54" s="56">
        <v>19121932</v>
      </c>
      <c r="N54" s="55">
        <v>20000000</v>
      </c>
      <c r="O54" s="56">
        <v>1008697</v>
      </c>
      <c r="P54" s="211">
        <v>1.62</v>
      </c>
      <c r="Q54" s="211">
        <v>4.71</v>
      </c>
      <c r="R54" s="211">
        <v>19.71</v>
      </c>
      <c r="S54" s="212">
        <v>17241</v>
      </c>
      <c r="T54" s="212">
        <v>61</v>
      </c>
      <c r="U54" s="212">
        <v>47</v>
      </c>
      <c r="V54" s="212">
        <v>39</v>
      </c>
      <c r="W54" s="18">
        <f t="shared" si="8"/>
        <v>17288</v>
      </c>
      <c r="X54" s="84">
        <f t="shared" si="11"/>
        <v>0.54855017022208663</v>
      </c>
      <c r="Y54" s="85">
        <f t="shared" si="12"/>
        <v>0.46484886301445799</v>
      </c>
      <c r="Z54" s="86">
        <v>11405</v>
      </c>
      <c r="AA54" s="77">
        <f t="shared" si="15"/>
        <v>0</v>
      </c>
      <c r="AB54" s="77">
        <f t="shared" si="9"/>
        <v>0</v>
      </c>
      <c r="AC54" s="150">
        <f t="shared" si="10"/>
        <v>0</v>
      </c>
      <c r="AD54" s="150">
        <f t="shared" si="16"/>
        <v>0</v>
      </c>
      <c r="AE54" s="150">
        <f t="shared" si="17"/>
        <v>0</v>
      </c>
      <c r="AF54" s="216">
        <f t="shared" si="5"/>
        <v>1.4568053700980006E-2</v>
      </c>
      <c r="AG54" s="216">
        <f t="shared" si="13"/>
        <v>4.2355267241738159E-2</v>
      </c>
      <c r="AH54" s="216">
        <f t="shared" si="14"/>
        <v>0.17724465336192338</v>
      </c>
      <c r="AJ54" s="367"/>
    </row>
    <row r="55" spans="1:36" s="5" customFormat="1" x14ac:dyDescent="1.25">
      <c r="A55" s="83">
        <v>220</v>
      </c>
      <c r="B55" s="68">
        <v>11411</v>
      </c>
      <c r="C55" s="83">
        <v>220</v>
      </c>
      <c r="D55" s="16">
        <v>51</v>
      </c>
      <c r="E55" s="68" t="s">
        <v>464</v>
      </c>
      <c r="F55" s="10" t="s">
        <v>232</v>
      </c>
      <c r="G55" s="10" t="s">
        <v>278</v>
      </c>
      <c r="H55" s="11" t="s">
        <v>24</v>
      </c>
      <c r="I55" s="12">
        <v>1055789.796358</v>
      </c>
      <c r="J55" s="12">
        <v>995155</v>
      </c>
      <c r="K55" s="12" t="s">
        <v>233</v>
      </c>
      <c r="L55" s="169">
        <v>51.566666666666663</v>
      </c>
      <c r="M55" s="54">
        <v>995155</v>
      </c>
      <c r="N55" s="54">
        <v>1000000</v>
      </c>
      <c r="O55" s="54">
        <v>1000000</v>
      </c>
      <c r="P55" s="201">
        <v>9.92</v>
      </c>
      <c r="Q55" s="201">
        <v>27.35</v>
      </c>
      <c r="R55" s="201">
        <v>56.53</v>
      </c>
      <c r="S55" s="53">
        <v>405</v>
      </c>
      <c r="T55" s="53">
        <v>68</v>
      </c>
      <c r="U55" s="53">
        <v>10</v>
      </c>
      <c r="V55" s="53">
        <v>32</v>
      </c>
      <c r="W55" s="12">
        <f t="shared" si="8"/>
        <v>415</v>
      </c>
      <c r="X55" s="84">
        <f t="shared" si="11"/>
        <v>3.1549573569763505E-2</v>
      </c>
      <c r="Y55" s="85">
        <f t="shared" si="12"/>
        <v>2.6735537054993441E-2</v>
      </c>
      <c r="Z55" s="86">
        <v>11411</v>
      </c>
      <c r="AA55" s="77">
        <f t="shared" si="15"/>
        <v>0</v>
      </c>
      <c r="AB55" s="77">
        <f t="shared" si="9"/>
        <v>0</v>
      </c>
      <c r="AC55" s="150">
        <f t="shared" si="10"/>
        <v>0</v>
      </c>
      <c r="AD55" s="150">
        <f t="shared" si="16"/>
        <v>0</v>
      </c>
      <c r="AE55" s="150">
        <f t="shared" si="17"/>
        <v>0</v>
      </c>
      <c r="AF55" s="216">
        <f t="shared" si="5"/>
        <v>4.6025260266478523E-3</v>
      </c>
      <c r="AG55" s="216">
        <f t="shared" si="13"/>
        <v>1.2689424075485763E-2</v>
      </c>
      <c r="AH55" s="216">
        <f t="shared" si="14"/>
        <v>2.6227902851451924E-2</v>
      </c>
      <c r="AJ55" s="367"/>
    </row>
    <row r="56" spans="1:36" s="8" customFormat="1" x14ac:dyDescent="1.25">
      <c r="A56" s="210">
        <v>219</v>
      </c>
      <c r="B56" s="68">
        <v>11409</v>
      </c>
      <c r="C56" s="210">
        <v>219</v>
      </c>
      <c r="D56" s="19">
        <v>52</v>
      </c>
      <c r="E56" s="69" t="s">
        <v>465</v>
      </c>
      <c r="F56" s="20" t="s">
        <v>40</v>
      </c>
      <c r="G56" s="20" t="s">
        <v>293</v>
      </c>
      <c r="H56" s="21" t="s">
        <v>24</v>
      </c>
      <c r="I56" s="18">
        <v>8571143.4047350008</v>
      </c>
      <c r="J56" s="18">
        <v>12880402.108023999</v>
      </c>
      <c r="K56" s="18" t="s">
        <v>233</v>
      </c>
      <c r="L56" s="170">
        <v>51.566666666666663</v>
      </c>
      <c r="M56" s="56">
        <v>478384042</v>
      </c>
      <c r="N56" s="55">
        <v>500000000</v>
      </c>
      <c r="O56" s="56">
        <v>26925</v>
      </c>
      <c r="P56" s="211">
        <v>5.5</v>
      </c>
      <c r="Q56" s="211">
        <v>17.12</v>
      </c>
      <c r="R56" s="211">
        <v>37.619999999999997</v>
      </c>
      <c r="S56" s="212">
        <v>2237</v>
      </c>
      <c r="T56" s="212">
        <v>36.658798411951729</v>
      </c>
      <c r="U56" s="212">
        <v>118</v>
      </c>
      <c r="V56" s="212">
        <v>63.341201588048271</v>
      </c>
      <c r="W56" s="18">
        <f t="shared" si="8"/>
        <v>2355</v>
      </c>
      <c r="X56" s="84">
        <f t="shared" si="11"/>
        <v>0.22014128567856753</v>
      </c>
      <c r="Y56" s="85">
        <f t="shared" si="12"/>
        <v>0.18655071478474369</v>
      </c>
      <c r="Z56" s="86">
        <v>11409</v>
      </c>
      <c r="AA56" s="77">
        <f t="shared" si="15"/>
        <v>0</v>
      </c>
      <c r="AB56" s="77">
        <f t="shared" si="9"/>
        <v>0</v>
      </c>
      <c r="AC56" s="150">
        <f t="shared" si="10"/>
        <v>0</v>
      </c>
      <c r="AD56" s="150">
        <f t="shared" si="16"/>
        <v>0</v>
      </c>
      <c r="AE56" s="150">
        <f t="shared" si="17"/>
        <v>0</v>
      </c>
      <c r="AF56" s="216">
        <f t="shared" si="5"/>
        <v>3.302828034967388E-2</v>
      </c>
      <c r="AG56" s="216">
        <f t="shared" si="13"/>
        <v>0.10280802901571216</v>
      </c>
      <c r="AH56" s="216">
        <f t="shared" si="14"/>
        <v>0.22591343759176932</v>
      </c>
      <c r="AJ56" s="367"/>
    </row>
    <row r="57" spans="1:36" s="5" customFormat="1" x14ac:dyDescent="1.25">
      <c r="A57" s="83">
        <v>223</v>
      </c>
      <c r="B57" s="68">
        <v>11420</v>
      </c>
      <c r="C57" s="83">
        <v>223</v>
      </c>
      <c r="D57" s="16">
        <v>53</v>
      </c>
      <c r="E57" s="68" t="s">
        <v>466</v>
      </c>
      <c r="F57" s="10" t="s">
        <v>155</v>
      </c>
      <c r="G57" s="10" t="s">
        <v>278</v>
      </c>
      <c r="H57" s="11" t="s">
        <v>24</v>
      </c>
      <c r="I57" s="12">
        <v>93499.805959999998</v>
      </c>
      <c r="J57" s="12">
        <v>189015.72392799999</v>
      </c>
      <c r="K57" s="12" t="s">
        <v>237</v>
      </c>
      <c r="L57" s="169">
        <v>50.633333333333333</v>
      </c>
      <c r="M57" s="54">
        <v>51504</v>
      </c>
      <c r="N57" s="54">
        <v>500000</v>
      </c>
      <c r="O57" s="54">
        <v>3669923</v>
      </c>
      <c r="P57" s="201">
        <v>8.08</v>
      </c>
      <c r="Q57" s="201">
        <v>32.83</v>
      </c>
      <c r="R57" s="201">
        <v>64.58</v>
      </c>
      <c r="S57" s="53">
        <v>178</v>
      </c>
      <c r="T57" s="53">
        <v>49</v>
      </c>
      <c r="U57" s="53">
        <v>6</v>
      </c>
      <c r="V57" s="53">
        <v>51</v>
      </c>
      <c r="W57" s="12">
        <f t="shared" si="8"/>
        <v>184</v>
      </c>
      <c r="X57" s="84">
        <f t="shared" si="11"/>
        <v>4.3180519751655384E-3</v>
      </c>
      <c r="Y57" s="85">
        <f t="shared" si="12"/>
        <v>3.6591758786263455E-3</v>
      </c>
      <c r="Z57" s="86">
        <v>11420</v>
      </c>
      <c r="AA57" s="77">
        <f t="shared" si="15"/>
        <v>0</v>
      </c>
      <c r="AB57" s="77">
        <f t="shared" si="9"/>
        <v>0</v>
      </c>
      <c r="AC57" s="150">
        <f t="shared" si="10"/>
        <v>0</v>
      </c>
      <c r="AD57" s="150">
        <f t="shared" si="16"/>
        <v>0</v>
      </c>
      <c r="AE57" s="150">
        <f t="shared" si="17"/>
        <v>0</v>
      </c>
      <c r="AF57" s="216">
        <f t="shared" si="5"/>
        <v>7.1203795835382772E-4</v>
      </c>
      <c r="AG57" s="216">
        <f t="shared" si="13"/>
        <v>2.8930948233609113E-3</v>
      </c>
      <c r="AH57" s="216">
        <f t="shared" si="14"/>
        <v>5.6910162562487862E-3</v>
      </c>
      <c r="AJ57" s="367"/>
    </row>
    <row r="58" spans="1:36" s="8" customFormat="1" x14ac:dyDescent="1.25">
      <c r="A58" s="210">
        <v>224</v>
      </c>
      <c r="B58" s="68">
        <v>11419</v>
      </c>
      <c r="C58" s="210">
        <v>224</v>
      </c>
      <c r="D58" s="19">
        <v>54</v>
      </c>
      <c r="E58" s="69" t="s">
        <v>467</v>
      </c>
      <c r="F58" s="20" t="s">
        <v>236</v>
      </c>
      <c r="G58" s="20" t="s">
        <v>276</v>
      </c>
      <c r="H58" s="21">
        <v>15</v>
      </c>
      <c r="I58" s="18">
        <v>0</v>
      </c>
      <c r="J58" s="18">
        <v>0</v>
      </c>
      <c r="K58" s="18" t="s">
        <v>238</v>
      </c>
      <c r="L58" s="170">
        <v>50.4</v>
      </c>
      <c r="M58" s="56">
        <v>0</v>
      </c>
      <c r="N58" s="55">
        <v>20000000</v>
      </c>
      <c r="O58" s="56">
        <v>0</v>
      </c>
      <c r="P58" s="211">
        <v>0</v>
      </c>
      <c r="Q58" s="211">
        <v>0</v>
      </c>
      <c r="R58" s="211">
        <v>0</v>
      </c>
      <c r="S58" s="212">
        <v>0</v>
      </c>
      <c r="T58" s="212">
        <v>0</v>
      </c>
      <c r="U58" s="212">
        <v>0</v>
      </c>
      <c r="V58" s="212">
        <v>0</v>
      </c>
      <c r="W58" s="18">
        <f t="shared" si="8"/>
        <v>0</v>
      </c>
      <c r="X58" s="84">
        <f t="shared" si="11"/>
        <v>0</v>
      </c>
      <c r="Y58" s="85">
        <f t="shared" si="12"/>
        <v>0</v>
      </c>
      <c r="Z58" s="86">
        <v>11419</v>
      </c>
      <c r="AA58" s="77">
        <f t="shared" si="15"/>
        <v>0</v>
      </c>
      <c r="AB58" s="77">
        <f t="shared" si="9"/>
        <v>1</v>
      </c>
      <c r="AC58" s="150">
        <f t="shared" si="10"/>
        <v>1</v>
      </c>
      <c r="AD58" s="150">
        <f t="shared" si="16"/>
        <v>1</v>
      </c>
      <c r="AE58" s="150">
        <f t="shared" si="17"/>
        <v>1</v>
      </c>
      <c r="AF58" s="216">
        <f t="shared" si="5"/>
        <v>0</v>
      </c>
      <c r="AG58" s="216">
        <f t="shared" si="13"/>
        <v>0</v>
      </c>
      <c r="AH58" s="216">
        <f t="shared" si="14"/>
        <v>0</v>
      </c>
      <c r="AJ58" s="367"/>
    </row>
    <row r="59" spans="1:36" s="5" customFormat="1" x14ac:dyDescent="1.25">
      <c r="A59" s="83">
        <v>225</v>
      </c>
      <c r="B59" s="68">
        <v>11421</v>
      </c>
      <c r="C59" s="83">
        <v>225</v>
      </c>
      <c r="D59" s="16">
        <v>55</v>
      </c>
      <c r="E59" s="68" t="s">
        <v>468</v>
      </c>
      <c r="F59" s="10" t="s">
        <v>40</v>
      </c>
      <c r="G59" s="10" t="s">
        <v>302</v>
      </c>
      <c r="H59" s="11" t="s">
        <v>24</v>
      </c>
      <c r="I59" s="12">
        <v>1951055.3763540001</v>
      </c>
      <c r="J59" s="12">
        <v>1990905.1713370001</v>
      </c>
      <c r="K59" s="12" t="s">
        <v>239</v>
      </c>
      <c r="L59" s="169">
        <v>50.233333333333334</v>
      </c>
      <c r="M59" s="54">
        <v>1983803</v>
      </c>
      <c r="N59" s="54">
        <v>2000000</v>
      </c>
      <c r="O59" s="54">
        <v>1003580</v>
      </c>
      <c r="P59" s="201">
        <v>3.05</v>
      </c>
      <c r="Q59" s="201">
        <v>9.82</v>
      </c>
      <c r="R59" s="201">
        <v>30.13</v>
      </c>
      <c r="S59" s="53">
        <v>1709</v>
      </c>
      <c r="T59" s="53">
        <v>58</v>
      </c>
      <c r="U59" s="53">
        <v>21</v>
      </c>
      <c r="V59" s="53">
        <v>42</v>
      </c>
      <c r="W59" s="12">
        <f t="shared" si="8"/>
        <v>1730</v>
      </c>
      <c r="X59" s="84">
        <f t="shared" si="11"/>
        <v>5.3835954790136434E-2</v>
      </c>
      <c r="Y59" s="85">
        <f t="shared" si="12"/>
        <v>4.562131912813152E-2</v>
      </c>
      <c r="Z59" s="86">
        <v>11421</v>
      </c>
      <c r="AA59" s="77">
        <f t="shared" si="15"/>
        <v>0</v>
      </c>
      <c r="AB59" s="77">
        <f t="shared" si="9"/>
        <v>0</v>
      </c>
      <c r="AC59" s="150">
        <f t="shared" si="10"/>
        <v>0</v>
      </c>
      <c r="AD59" s="150">
        <f t="shared" si="16"/>
        <v>0</v>
      </c>
      <c r="AE59" s="150">
        <f t="shared" si="17"/>
        <v>0</v>
      </c>
      <c r="AF59" s="216">
        <f t="shared" si="5"/>
        <v>2.8310286570675191E-3</v>
      </c>
      <c r="AG59" s="216">
        <f t="shared" si="13"/>
        <v>9.1149840696403417E-3</v>
      </c>
      <c r="AH59" s="216">
        <f t="shared" si="14"/>
        <v>2.7966850307358803E-2</v>
      </c>
      <c r="AJ59" s="367"/>
    </row>
    <row r="60" spans="1:36" s="8" customFormat="1" x14ac:dyDescent="1.25">
      <c r="A60" s="210">
        <v>227</v>
      </c>
      <c r="B60" s="68">
        <v>11427</v>
      </c>
      <c r="C60" s="210">
        <v>227</v>
      </c>
      <c r="D60" s="19">
        <v>56</v>
      </c>
      <c r="E60" s="69" t="s">
        <v>469</v>
      </c>
      <c r="F60" s="20" t="s">
        <v>41</v>
      </c>
      <c r="G60" s="20" t="s">
        <v>302</v>
      </c>
      <c r="H60" s="21">
        <v>18</v>
      </c>
      <c r="I60" s="18">
        <v>96591.466880000007</v>
      </c>
      <c r="J60" s="18">
        <v>109316.393428</v>
      </c>
      <c r="K60" s="18" t="s">
        <v>253</v>
      </c>
      <c r="L60" s="170">
        <v>49.2</v>
      </c>
      <c r="M60" s="56">
        <v>86340</v>
      </c>
      <c r="N60" s="55">
        <v>500000</v>
      </c>
      <c r="O60" s="56">
        <v>1266115</v>
      </c>
      <c r="P60" s="211">
        <v>0.12</v>
      </c>
      <c r="Q60" s="211">
        <v>16.39</v>
      </c>
      <c r="R60" s="211">
        <v>32.1</v>
      </c>
      <c r="S60" s="212">
        <v>92</v>
      </c>
      <c r="T60" s="212">
        <v>0</v>
      </c>
      <c r="U60" s="212">
        <v>8</v>
      </c>
      <c r="V60" s="212">
        <v>100</v>
      </c>
      <c r="W60" s="18">
        <f t="shared" si="8"/>
        <v>100</v>
      </c>
      <c r="X60" s="84">
        <f t="shared" si="11"/>
        <v>0</v>
      </c>
      <c r="Y60" s="85">
        <f t="shared" si="12"/>
        <v>0</v>
      </c>
      <c r="Z60" s="86">
        <v>11427</v>
      </c>
      <c r="AA60" s="77">
        <f t="shared" si="15"/>
        <v>0</v>
      </c>
      <c r="AB60" s="77">
        <f t="shared" si="9"/>
        <v>0</v>
      </c>
      <c r="AC60" s="150">
        <f t="shared" si="10"/>
        <v>0</v>
      </c>
      <c r="AD60" s="150">
        <f t="shared" si="16"/>
        <v>0</v>
      </c>
      <c r="AE60" s="150">
        <f t="shared" si="17"/>
        <v>0</v>
      </c>
      <c r="AF60" s="216">
        <f t="shared" si="5"/>
        <v>6.1159002369501954E-6</v>
      </c>
      <c r="AG60" s="216">
        <f t="shared" si="13"/>
        <v>8.3533004069678092E-4</v>
      </c>
      <c r="AH60" s="216">
        <f t="shared" si="14"/>
        <v>1.6360033133841774E-3</v>
      </c>
      <c r="AJ60" s="367"/>
    </row>
    <row r="61" spans="1:36" s="5" customFormat="1" x14ac:dyDescent="1.25">
      <c r="A61" s="83">
        <v>230</v>
      </c>
      <c r="B61" s="68">
        <v>11442</v>
      </c>
      <c r="C61" s="83">
        <v>230</v>
      </c>
      <c r="D61" s="16">
        <v>57</v>
      </c>
      <c r="E61" s="68" t="s">
        <v>470</v>
      </c>
      <c r="F61" s="10" t="s">
        <v>262</v>
      </c>
      <c r="G61" s="10" t="s">
        <v>302</v>
      </c>
      <c r="H61" s="11" t="s">
        <v>24</v>
      </c>
      <c r="I61" s="12">
        <v>1163063.344726</v>
      </c>
      <c r="J61" s="12">
        <v>2029048.1101850001</v>
      </c>
      <c r="K61" s="12" t="s">
        <v>261</v>
      </c>
      <c r="L61" s="169">
        <v>47</v>
      </c>
      <c r="M61" s="54">
        <v>1902356</v>
      </c>
      <c r="N61" s="54">
        <v>4000000</v>
      </c>
      <c r="O61" s="54">
        <v>1066597</v>
      </c>
      <c r="P61" s="201">
        <v>6.66</v>
      </c>
      <c r="Q61" s="201">
        <v>29.36</v>
      </c>
      <c r="R61" s="201">
        <v>59.94</v>
      </c>
      <c r="S61" s="53">
        <v>3087</v>
      </c>
      <c r="T61" s="53">
        <v>100</v>
      </c>
      <c r="U61" s="53">
        <v>3</v>
      </c>
      <c r="V61" s="53">
        <v>0</v>
      </c>
      <c r="W61" s="12">
        <f t="shared" si="8"/>
        <v>3090</v>
      </c>
      <c r="X61" s="84">
        <f t="shared" si="11"/>
        <v>9.4598923887516284E-2</v>
      </c>
      <c r="Y61" s="85">
        <f t="shared" si="12"/>
        <v>8.0164412662017306E-2</v>
      </c>
      <c r="Z61" s="86">
        <v>11442</v>
      </c>
      <c r="AA61" s="77">
        <f t="shared" si="15"/>
        <v>0</v>
      </c>
      <c r="AB61" s="77">
        <f t="shared" si="9"/>
        <v>0</v>
      </c>
      <c r="AC61" s="150">
        <f t="shared" si="10"/>
        <v>0</v>
      </c>
      <c r="AD61" s="150">
        <f t="shared" si="16"/>
        <v>0</v>
      </c>
      <c r="AE61" s="150">
        <f t="shared" si="17"/>
        <v>0</v>
      </c>
      <c r="AF61" s="216">
        <f t="shared" si="5"/>
        <v>6.3002883309085846E-3</v>
      </c>
      <c r="AG61" s="216">
        <f t="shared" si="13"/>
        <v>2.777424405337478E-2</v>
      </c>
      <c r="AH61" s="216">
        <f t="shared" si="14"/>
        <v>5.6702594978177263E-2</v>
      </c>
      <c r="AJ61" s="367"/>
    </row>
    <row r="62" spans="1:36" s="8" customFormat="1" x14ac:dyDescent="1.25">
      <c r="A62" s="210">
        <v>231</v>
      </c>
      <c r="B62" s="68">
        <v>11416</v>
      </c>
      <c r="C62" s="210">
        <v>231</v>
      </c>
      <c r="D62" s="19">
        <v>58</v>
      </c>
      <c r="E62" s="69" t="s">
        <v>471</v>
      </c>
      <c r="F62" s="20" t="s">
        <v>213</v>
      </c>
      <c r="G62" s="20" t="s">
        <v>293</v>
      </c>
      <c r="H62" s="21" t="s">
        <v>24</v>
      </c>
      <c r="I62" s="18">
        <v>40633048.522862002</v>
      </c>
      <c r="J62" s="18">
        <v>45807181.270989001</v>
      </c>
      <c r="K62" s="18" t="s">
        <v>263</v>
      </c>
      <c r="L62" s="170">
        <v>46.7</v>
      </c>
      <c r="M62" s="56">
        <v>3999999999</v>
      </c>
      <c r="N62" s="55">
        <v>4000000000</v>
      </c>
      <c r="O62" s="56">
        <v>11452</v>
      </c>
      <c r="P62" s="211">
        <v>8.83</v>
      </c>
      <c r="Q62" s="211">
        <v>18.59</v>
      </c>
      <c r="R62" s="211">
        <v>35.69</v>
      </c>
      <c r="S62" s="212">
        <v>2044</v>
      </c>
      <c r="T62" s="212">
        <v>6.6739454231827517</v>
      </c>
      <c r="U62" s="212">
        <v>165</v>
      </c>
      <c r="V62" s="212">
        <v>93.326054576817256</v>
      </c>
      <c r="W62" s="18">
        <f t="shared" si="8"/>
        <v>2209</v>
      </c>
      <c r="X62" s="84">
        <f t="shared" si="11"/>
        <v>0.14253124241198328</v>
      </c>
      <c r="Y62" s="85">
        <f t="shared" si="12"/>
        <v>0.12078291025308451</v>
      </c>
      <c r="Z62" s="86">
        <v>11416</v>
      </c>
      <c r="AA62" s="77">
        <f t="shared" si="15"/>
        <v>0</v>
      </c>
      <c r="AB62" s="77">
        <f t="shared" si="9"/>
        <v>0</v>
      </c>
      <c r="AC62" s="150">
        <f t="shared" si="10"/>
        <v>0</v>
      </c>
      <c r="AD62" s="150">
        <f t="shared" si="16"/>
        <v>0</v>
      </c>
      <c r="AE62" s="150">
        <f t="shared" si="17"/>
        <v>0</v>
      </c>
      <c r="AF62" s="216">
        <f t="shared" si="5"/>
        <v>0.18857673994846957</v>
      </c>
      <c r="AG62" s="216">
        <f t="shared" si="13"/>
        <v>0.39701490324372019</v>
      </c>
      <c r="AH62" s="216">
        <f t="shared" si="14"/>
        <v>0.76220881639421045</v>
      </c>
      <c r="AJ62" s="367"/>
    </row>
    <row r="63" spans="1:36" s="5" customFormat="1" x14ac:dyDescent="1.25">
      <c r="A63" s="83">
        <v>235</v>
      </c>
      <c r="B63" s="68">
        <v>11449</v>
      </c>
      <c r="C63" s="83">
        <v>235</v>
      </c>
      <c r="D63" s="16">
        <v>59</v>
      </c>
      <c r="E63" s="68" t="s">
        <v>472</v>
      </c>
      <c r="F63" s="10" t="s">
        <v>219</v>
      </c>
      <c r="G63" s="10" t="s">
        <v>276</v>
      </c>
      <c r="H63" s="11">
        <v>15</v>
      </c>
      <c r="I63" s="12">
        <v>2104490.4106800002</v>
      </c>
      <c r="J63" s="12">
        <v>3470501.1468429998</v>
      </c>
      <c r="K63" s="12" t="s">
        <v>269</v>
      </c>
      <c r="L63" s="169">
        <v>44.9</v>
      </c>
      <c r="M63" s="54">
        <v>3470499</v>
      </c>
      <c r="N63" s="54">
        <v>3500000</v>
      </c>
      <c r="O63" s="54">
        <v>1000000</v>
      </c>
      <c r="P63" s="201">
        <v>2.12</v>
      </c>
      <c r="Q63" s="201">
        <v>8.06</v>
      </c>
      <c r="R63" s="201">
        <v>25.88</v>
      </c>
      <c r="S63" s="53">
        <v>2685</v>
      </c>
      <c r="T63" s="53">
        <v>98</v>
      </c>
      <c r="U63" s="53">
        <v>6</v>
      </c>
      <c r="V63" s="53">
        <v>2</v>
      </c>
      <c r="W63" s="12">
        <f t="shared" si="8"/>
        <v>2691</v>
      </c>
      <c r="X63" s="84">
        <f t="shared" si="11"/>
        <v>0.15856674799868065</v>
      </c>
      <c r="Y63" s="85">
        <f t="shared" si="12"/>
        <v>0.13437161543354301</v>
      </c>
      <c r="Z63" s="86">
        <v>11449</v>
      </c>
      <c r="AA63" s="77">
        <f t="shared" si="15"/>
        <v>0</v>
      </c>
      <c r="AB63" s="77">
        <f t="shared" si="9"/>
        <v>0</v>
      </c>
      <c r="AC63" s="150">
        <f t="shared" si="10"/>
        <v>0</v>
      </c>
      <c r="AD63" s="150">
        <f t="shared" si="16"/>
        <v>0</v>
      </c>
      <c r="AE63" s="150">
        <f t="shared" si="17"/>
        <v>0</v>
      </c>
      <c r="AF63" s="216">
        <f t="shared" si="5"/>
        <v>3.4302194465020714E-3</v>
      </c>
      <c r="AG63" s="216">
        <f t="shared" si="13"/>
        <v>1.3041306008871083E-2</v>
      </c>
      <c r="AH63" s="216">
        <f t="shared" si="14"/>
        <v>4.1874565695978111E-2</v>
      </c>
      <c r="AJ63" s="367"/>
    </row>
    <row r="64" spans="1:36" s="8" customFormat="1" x14ac:dyDescent="1.25">
      <c r="A64" s="210">
        <v>241</v>
      </c>
      <c r="B64" s="68">
        <v>11459</v>
      </c>
      <c r="C64" s="210">
        <v>241</v>
      </c>
      <c r="D64" s="19">
        <v>60</v>
      </c>
      <c r="E64" s="69" t="s">
        <v>473</v>
      </c>
      <c r="F64" s="20" t="s">
        <v>342</v>
      </c>
      <c r="G64" s="20" t="s">
        <v>293</v>
      </c>
      <c r="H64" s="21" t="s">
        <v>24</v>
      </c>
      <c r="I64" s="18">
        <v>6177847.652454</v>
      </c>
      <c r="J64" s="18">
        <v>6970284.6172169996</v>
      </c>
      <c r="K64" s="18" t="s">
        <v>275</v>
      </c>
      <c r="L64" s="170">
        <v>42.066666666666663</v>
      </c>
      <c r="M64" s="56">
        <v>299906974</v>
      </c>
      <c r="N64" s="55">
        <v>300000000</v>
      </c>
      <c r="O64" s="56">
        <v>23242</v>
      </c>
      <c r="P64" s="211">
        <v>4.4000000000000004</v>
      </c>
      <c r="Q64" s="211">
        <v>12.67</v>
      </c>
      <c r="R64" s="211">
        <v>36.24</v>
      </c>
      <c r="S64" s="212">
        <v>961</v>
      </c>
      <c r="T64" s="212">
        <v>13.591695353959402</v>
      </c>
      <c r="U64" s="212">
        <v>89</v>
      </c>
      <c r="V64" s="212">
        <v>86.408304646040605</v>
      </c>
      <c r="W64" s="18">
        <f t="shared" si="8"/>
        <v>1050</v>
      </c>
      <c r="X64" s="84">
        <f t="shared" si="11"/>
        <v>4.416904356179964E-2</v>
      </c>
      <c r="Y64" s="85">
        <f t="shared" si="12"/>
        <v>3.7429447286154417E-2</v>
      </c>
      <c r="Z64" s="86">
        <v>11459</v>
      </c>
      <c r="AA64" s="77">
        <f t="shared" si="15"/>
        <v>0</v>
      </c>
      <c r="AB64" s="77">
        <f t="shared" si="9"/>
        <v>0</v>
      </c>
      <c r="AC64" s="150">
        <f t="shared" si="10"/>
        <v>0</v>
      </c>
      <c r="AD64" s="150">
        <f t="shared" si="16"/>
        <v>0</v>
      </c>
      <c r="AE64" s="150">
        <f t="shared" si="17"/>
        <v>0</v>
      </c>
      <c r="AF64" s="216">
        <f t="shared" si="5"/>
        <v>1.4298715988752946E-2</v>
      </c>
      <c r="AG64" s="216">
        <f t="shared" si="13"/>
        <v>4.1173802631249957E-2</v>
      </c>
      <c r="AH64" s="216">
        <f t="shared" si="14"/>
        <v>0.11776942441645608</v>
      </c>
      <c r="AJ64" s="367"/>
    </row>
    <row r="65" spans="1:36" s="5" customFormat="1" x14ac:dyDescent="1.25">
      <c r="A65" s="83">
        <v>243</v>
      </c>
      <c r="B65" s="68">
        <v>11460</v>
      </c>
      <c r="C65" s="83">
        <v>243</v>
      </c>
      <c r="D65" s="16">
        <v>61</v>
      </c>
      <c r="E65" s="68" t="s">
        <v>474</v>
      </c>
      <c r="F65" s="10" t="s">
        <v>279</v>
      </c>
      <c r="G65" s="10" t="s">
        <v>293</v>
      </c>
      <c r="H65" s="11" t="s">
        <v>24</v>
      </c>
      <c r="I65" s="12">
        <v>19934821.783050001</v>
      </c>
      <c r="J65" s="12">
        <v>32299994.850000001</v>
      </c>
      <c r="K65" s="12" t="s">
        <v>280</v>
      </c>
      <c r="L65" s="169">
        <v>41.866666666666667</v>
      </c>
      <c r="M65" s="54">
        <v>3229999485</v>
      </c>
      <c r="N65" s="54">
        <v>4000000000</v>
      </c>
      <c r="O65" s="54">
        <v>10000</v>
      </c>
      <c r="P65" s="201">
        <v>3.8</v>
      </c>
      <c r="Q65" s="201">
        <v>9.42</v>
      </c>
      <c r="R65" s="201">
        <v>25.22</v>
      </c>
      <c r="S65" s="53">
        <v>6042</v>
      </c>
      <c r="T65" s="53">
        <v>24.87289129671764</v>
      </c>
      <c r="U65" s="53">
        <v>183</v>
      </c>
      <c r="V65" s="53">
        <v>75.12710870328236</v>
      </c>
      <c r="W65" s="12">
        <f t="shared" si="8"/>
        <v>6225</v>
      </c>
      <c r="X65" s="84">
        <f t="shared" si="11"/>
        <v>0.37456101778226347</v>
      </c>
      <c r="Y65" s="85">
        <f t="shared" si="12"/>
        <v>0.31740809263650627</v>
      </c>
      <c r="Z65" s="86">
        <v>11460</v>
      </c>
      <c r="AA65" s="77">
        <f t="shared" si="15"/>
        <v>0</v>
      </c>
      <c r="AB65" s="77">
        <f t="shared" si="9"/>
        <v>0</v>
      </c>
      <c r="AC65" s="150">
        <f t="shared" si="10"/>
        <v>0</v>
      </c>
      <c r="AD65" s="150">
        <f t="shared" si="16"/>
        <v>0</v>
      </c>
      <c r="AE65" s="150">
        <f t="shared" si="17"/>
        <v>0</v>
      </c>
      <c r="AF65" s="216">
        <f t="shared" si="5"/>
        <v>5.7224222572002784E-2</v>
      </c>
      <c r="AG65" s="216">
        <f t="shared" si="13"/>
        <v>0.14185583595480691</v>
      </c>
      <c r="AH65" s="216">
        <f t="shared" si="14"/>
        <v>0.37978812980681848</v>
      </c>
      <c r="AJ65" s="367"/>
    </row>
    <row r="66" spans="1:36" s="8" customFormat="1" x14ac:dyDescent="1.25">
      <c r="A66" s="210">
        <v>246</v>
      </c>
      <c r="B66" s="68">
        <v>11476</v>
      </c>
      <c r="C66" s="210">
        <v>246</v>
      </c>
      <c r="D66" s="19">
        <v>62</v>
      </c>
      <c r="E66" s="69" t="s">
        <v>475</v>
      </c>
      <c r="F66" s="20" t="s">
        <v>39</v>
      </c>
      <c r="G66" s="20" t="s">
        <v>276</v>
      </c>
      <c r="H66" s="21">
        <v>17</v>
      </c>
      <c r="I66" s="18">
        <v>128166.097629</v>
      </c>
      <c r="J66" s="18">
        <v>134119.01940799999</v>
      </c>
      <c r="K66" s="18" t="s">
        <v>289</v>
      </c>
      <c r="L66" s="170">
        <v>39</v>
      </c>
      <c r="M66" s="56">
        <v>134119</v>
      </c>
      <c r="N66" s="55">
        <v>1000000</v>
      </c>
      <c r="O66" s="56">
        <v>1000000</v>
      </c>
      <c r="P66" s="211">
        <v>4.59</v>
      </c>
      <c r="Q66" s="211">
        <v>31.7</v>
      </c>
      <c r="R66" s="211">
        <v>54.49</v>
      </c>
      <c r="S66" s="212">
        <v>575</v>
      </c>
      <c r="T66" s="212">
        <v>36</v>
      </c>
      <c r="U66" s="212">
        <v>5</v>
      </c>
      <c r="V66" s="212">
        <v>64</v>
      </c>
      <c r="W66" s="18">
        <f t="shared" si="8"/>
        <v>580</v>
      </c>
      <c r="X66" s="84">
        <f t="shared" si="11"/>
        <v>2.2510581904181706E-3</v>
      </c>
      <c r="Y66" s="85">
        <f t="shared" si="12"/>
        <v>1.9075772777020969E-3</v>
      </c>
      <c r="Z66" s="86">
        <v>11476</v>
      </c>
      <c r="AA66" s="77">
        <f t="shared" si="15"/>
        <v>0</v>
      </c>
      <c r="AB66" s="77">
        <f t="shared" si="9"/>
        <v>0</v>
      </c>
      <c r="AC66" s="150">
        <f t="shared" si="10"/>
        <v>0</v>
      </c>
      <c r="AD66" s="150">
        <f t="shared" si="16"/>
        <v>0</v>
      </c>
      <c r="AE66" s="150">
        <f t="shared" si="17"/>
        <v>0</v>
      </c>
      <c r="AF66" s="216">
        <f t="shared" si="5"/>
        <v>2.8700991927831679E-4</v>
      </c>
      <c r="AG66" s="216">
        <f t="shared" si="13"/>
        <v>1.9821817954515561E-3</v>
      </c>
      <c r="AH66" s="216">
        <f t="shared" si="14"/>
        <v>3.4072266887746152E-3</v>
      </c>
      <c r="AJ66" s="367"/>
    </row>
    <row r="67" spans="1:36" s="5" customFormat="1" x14ac:dyDescent="1.25">
      <c r="A67" s="83">
        <v>247</v>
      </c>
      <c r="B67" s="68">
        <v>11500</v>
      </c>
      <c r="C67" s="83">
        <v>247</v>
      </c>
      <c r="D67" s="16">
        <v>63</v>
      </c>
      <c r="E67" s="68" t="s">
        <v>476</v>
      </c>
      <c r="F67" s="10" t="s">
        <v>178</v>
      </c>
      <c r="G67" s="10" t="s">
        <v>276</v>
      </c>
      <c r="H67" s="11">
        <v>18</v>
      </c>
      <c r="I67" s="12">
        <v>4939405.6696990002</v>
      </c>
      <c r="J67" s="12">
        <v>5013778.457227</v>
      </c>
      <c r="K67" s="12" t="s">
        <v>295</v>
      </c>
      <c r="L67" s="169">
        <v>38</v>
      </c>
      <c r="M67" s="54">
        <v>4930261</v>
      </c>
      <c r="N67" s="54">
        <v>5000000</v>
      </c>
      <c r="O67" s="54">
        <v>1000000</v>
      </c>
      <c r="P67" s="201">
        <v>1.65</v>
      </c>
      <c r="Q67" s="201">
        <v>12.05</v>
      </c>
      <c r="R67" s="201">
        <v>25.48</v>
      </c>
      <c r="S67" s="53">
        <v>2030</v>
      </c>
      <c r="T67" s="53">
        <v>81</v>
      </c>
      <c r="U67" s="53">
        <v>8</v>
      </c>
      <c r="V67" s="53">
        <v>19</v>
      </c>
      <c r="W67" s="12">
        <f t="shared" si="8"/>
        <v>2038</v>
      </c>
      <c r="X67" s="84">
        <f t="shared" si="11"/>
        <v>0.18934071393845925</v>
      </c>
      <c r="Y67" s="85">
        <f t="shared" si="12"/>
        <v>0.16044989205090346</v>
      </c>
      <c r="Z67" s="86">
        <v>11500</v>
      </c>
      <c r="AA67" s="77">
        <f t="shared" si="15"/>
        <v>0</v>
      </c>
      <c r="AB67" s="77">
        <f t="shared" si="9"/>
        <v>0</v>
      </c>
      <c r="AC67" s="150">
        <f t="shared" si="10"/>
        <v>0</v>
      </c>
      <c r="AD67" s="150">
        <f t="shared" si="16"/>
        <v>0</v>
      </c>
      <c r="AE67" s="150">
        <f t="shared" si="17"/>
        <v>0</v>
      </c>
      <c r="AF67" s="216">
        <f t="shared" si="5"/>
        <v>3.8569404691167625E-3</v>
      </c>
      <c r="AG67" s="216">
        <f t="shared" si="13"/>
        <v>2.8167353122943634E-2</v>
      </c>
      <c r="AH67" s="216">
        <f t="shared" si="14"/>
        <v>5.9560511001875829E-2</v>
      </c>
      <c r="AJ67" s="367"/>
    </row>
    <row r="68" spans="1:36" s="8" customFormat="1" x14ac:dyDescent="1.25">
      <c r="A68" s="210">
        <v>249</v>
      </c>
      <c r="B68" s="68">
        <v>11499</v>
      </c>
      <c r="C68" s="210">
        <v>249</v>
      </c>
      <c r="D68" s="19">
        <v>64</v>
      </c>
      <c r="E68" s="69" t="s">
        <v>477</v>
      </c>
      <c r="F68" s="20" t="s">
        <v>16</v>
      </c>
      <c r="G68" s="20" t="s">
        <v>581</v>
      </c>
      <c r="H68" s="21">
        <v>15</v>
      </c>
      <c r="I68" s="18">
        <v>133338.48000000001</v>
      </c>
      <c r="J68" s="18">
        <v>1067690.7487999999</v>
      </c>
      <c r="K68" s="18" t="s">
        <v>296</v>
      </c>
      <c r="L68" s="170">
        <v>38</v>
      </c>
      <c r="M68" s="56">
        <v>99672400</v>
      </c>
      <c r="N68" s="55">
        <v>100000000</v>
      </c>
      <c r="O68" s="56">
        <v>10712</v>
      </c>
      <c r="P68" s="211">
        <v>1.75</v>
      </c>
      <c r="Q68" s="211">
        <v>6.14</v>
      </c>
      <c r="R68" s="211">
        <v>23.1</v>
      </c>
      <c r="S68" s="212">
        <v>28</v>
      </c>
      <c r="T68" s="212">
        <v>8</v>
      </c>
      <c r="U68" s="212">
        <v>3</v>
      </c>
      <c r="V68" s="212">
        <v>92</v>
      </c>
      <c r="W68" s="18">
        <f t="shared" si="8"/>
        <v>31</v>
      </c>
      <c r="X68" s="84">
        <f t="shared" si="11"/>
        <v>3.9822573106727361E-3</v>
      </c>
      <c r="Y68" s="85">
        <f t="shared" si="12"/>
        <v>3.3746189201760285E-3</v>
      </c>
      <c r="Z68" s="86">
        <v>11499</v>
      </c>
      <c r="AA68" s="77">
        <f t="shared" si="15"/>
        <v>0</v>
      </c>
      <c r="AB68" s="77">
        <f t="shared" si="9"/>
        <v>0</v>
      </c>
      <c r="AC68" s="150">
        <f t="shared" si="10"/>
        <v>0</v>
      </c>
      <c r="AD68" s="150">
        <f t="shared" si="16"/>
        <v>0</v>
      </c>
      <c r="AE68" s="150">
        <f t="shared" si="17"/>
        <v>0</v>
      </c>
      <c r="AF68" s="216">
        <f t="shared" si="5"/>
        <v>8.71118786709661E-4</v>
      </c>
      <c r="AG68" s="216">
        <f t="shared" si="13"/>
        <v>3.0563824859413248E-3</v>
      </c>
      <c r="AH68" s="216">
        <f t="shared" si="14"/>
        <v>1.1498767984567526E-2</v>
      </c>
      <c r="AJ68" s="367"/>
    </row>
    <row r="69" spans="1:36" s="5" customFormat="1" x14ac:dyDescent="1.25">
      <c r="A69" s="83">
        <v>248</v>
      </c>
      <c r="B69" s="68">
        <v>11495</v>
      </c>
      <c r="C69" s="83">
        <v>248</v>
      </c>
      <c r="D69" s="16">
        <v>65</v>
      </c>
      <c r="E69" s="68" t="s">
        <v>404</v>
      </c>
      <c r="F69" s="10" t="s">
        <v>294</v>
      </c>
      <c r="G69" s="10" t="s">
        <v>276</v>
      </c>
      <c r="H69" s="11">
        <v>15</v>
      </c>
      <c r="I69" s="12">
        <v>20491045.289517999</v>
      </c>
      <c r="J69" s="12">
        <v>24887429.194524001</v>
      </c>
      <c r="K69" s="12" t="s">
        <v>297</v>
      </c>
      <c r="L69" s="169">
        <v>38</v>
      </c>
      <c r="M69" s="54">
        <v>24830511</v>
      </c>
      <c r="N69" s="54">
        <v>50000000</v>
      </c>
      <c r="O69" s="54">
        <v>1002292</v>
      </c>
      <c r="P69" s="201">
        <v>2.2999999999999998</v>
      </c>
      <c r="Q69" s="201">
        <v>6.06</v>
      </c>
      <c r="R69" s="201">
        <v>22.53</v>
      </c>
      <c r="S69" s="53">
        <v>4059</v>
      </c>
      <c r="T69" s="53">
        <v>36</v>
      </c>
      <c r="U69" s="53">
        <v>52</v>
      </c>
      <c r="V69" s="53">
        <v>64</v>
      </c>
      <c r="W69" s="12">
        <f t="shared" si="8"/>
        <v>4111</v>
      </c>
      <c r="X69" s="84">
        <f t="shared" ref="X69:X84" si="18">T69*J69/$J$86</f>
        <v>0.4177114593744477</v>
      </c>
      <c r="Y69" s="85">
        <f t="shared" ref="Y69:Y83" si="19">T69*J69/$J$177</f>
        <v>0.35397436278200223</v>
      </c>
      <c r="Z69" s="86">
        <v>11495</v>
      </c>
      <c r="AA69" s="77">
        <f t="shared" si="15"/>
        <v>0</v>
      </c>
      <c r="AB69" s="77">
        <f t="shared" si="9"/>
        <v>0</v>
      </c>
      <c r="AC69" s="150">
        <f t="shared" si="10"/>
        <v>0</v>
      </c>
      <c r="AD69" s="150">
        <f t="shared" si="16"/>
        <v>0</v>
      </c>
      <c r="AE69" s="150">
        <f t="shared" si="17"/>
        <v>0</v>
      </c>
      <c r="AF69" s="216">
        <f t="shared" ref="AF69:AF85" si="20">$J69/$J$86*P69</f>
        <v>2.6687121015589715E-2</v>
      </c>
      <c r="AG69" s="216">
        <f t="shared" ref="AG69:AG85" si="21">$J69/$J$86*Q69</f>
        <v>7.0314762328032035E-2</v>
      </c>
      <c r="AH69" s="216">
        <f t="shared" ref="AH69:AH85" si="22">$J69/$J$86*R69</f>
        <v>0.26141775499184189</v>
      </c>
      <c r="AJ69" s="367"/>
    </row>
    <row r="70" spans="1:36" s="8" customFormat="1" x14ac:dyDescent="1.25">
      <c r="A70" s="210">
        <v>250</v>
      </c>
      <c r="B70" s="68">
        <v>11517</v>
      </c>
      <c r="C70" s="210">
        <v>250</v>
      </c>
      <c r="D70" s="19">
        <v>66</v>
      </c>
      <c r="E70" s="69" t="s">
        <v>478</v>
      </c>
      <c r="F70" s="20" t="s">
        <v>44</v>
      </c>
      <c r="G70" s="20" t="s">
        <v>276</v>
      </c>
      <c r="H70" s="21">
        <v>15</v>
      </c>
      <c r="I70" s="18">
        <v>70748055.672101006</v>
      </c>
      <c r="J70" s="18">
        <v>71962603.122204006</v>
      </c>
      <c r="K70" s="18" t="s">
        <v>300</v>
      </c>
      <c r="L70" s="170">
        <v>35</v>
      </c>
      <c r="M70" s="56">
        <v>69749059</v>
      </c>
      <c r="N70" s="55">
        <v>100000000</v>
      </c>
      <c r="O70" s="56">
        <v>1031735</v>
      </c>
      <c r="P70" s="211">
        <v>4.22</v>
      </c>
      <c r="Q70" s="211">
        <v>10.37</v>
      </c>
      <c r="R70" s="211">
        <v>27.6</v>
      </c>
      <c r="S70" s="212">
        <v>34973</v>
      </c>
      <c r="T70" s="212">
        <v>84</v>
      </c>
      <c r="U70" s="212">
        <v>91</v>
      </c>
      <c r="V70" s="212">
        <v>16</v>
      </c>
      <c r="W70" s="18">
        <f t="shared" ref="W70:W85" si="23">S70+U70</f>
        <v>35064</v>
      </c>
      <c r="X70" s="84">
        <f t="shared" si="18"/>
        <v>2.818253158375212</v>
      </c>
      <c r="Y70" s="85">
        <f t="shared" si="19"/>
        <v>2.3882259954950507</v>
      </c>
      <c r="Z70" s="86">
        <v>11517</v>
      </c>
      <c r="AA70" s="77">
        <f t="shared" ref="AA70:AA105" si="24">IF(M70&gt;N70,1,0)</f>
        <v>0</v>
      </c>
      <c r="AB70" s="77">
        <f t="shared" ref="AB70:AB108" si="25">IF(W70=0,1,0)</f>
        <v>0</v>
      </c>
      <c r="AC70" s="150">
        <f t="shared" ref="AC70:AC108" si="26">IF((T70+V70)=100,0,1)</f>
        <v>0</v>
      </c>
      <c r="AD70" s="150">
        <f t="shared" ref="AD70:AD105" si="27">IF(J70=0,1,0)</f>
        <v>0</v>
      </c>
      <c r="AE70" s="150">
        <f t="shared" ref="AE70:AE105" si="28">IF(M70=0,1,0)</f>
        <v>0</v>
      </c>
      <c r="AF70" s="216">
        <f t="shared" si="20"/>
        <v>0.14158367057551657</v>
      </c>
      <c r="AG70" s="216">
        <f t="shared" si="21"/>
        <v>0.34792006252798741</v>
      </c>
      <c r="AH70" s="216">
        <f t="shared" si="22"/>
        <v>0.92599746632328384</v>
      </c>
      <c r="AJ70" s="367"/>
    </row>
    <row r="71" spans="1:36" s="5" customFormat="1" x14ac:dyDescent="1.25">
      <c r="A71" s="83">
        <v>254</v>
      </c>
      <c r="B71" s="68">
        <v>11513</v>
      </c>
      <c r="C71" s="83">
        <v>254</v>
      </c>
      <c r="D71" s="16">
        <v>67</v>
      </c>
      <c r="E71" s="68" t="s">
        <v>479</v>
      </c>
      <c r="F71" s="10" t="s">
        <v>41</v>
      </c>
      <c r="G71" s="10" t="s">
        <v>293</v>
      </c>
      <c r="H71" s="11" t="s">
        <v>24</v>
      </c>
      <c r="I71" s="12">
        <v>20457051.814746998</v>
      </c>
      <c r="J71" s="12">
        <v>28697462.514989</v>
      </c>
      <c r="K71" s="12" t="s">
        <v>301</v>
      </c>
      <c r="L71" s="169">
        <v>34</v>
      </c>
      <c r="M71" s="54">
        <v>2851115409</v>
      </c>
      <c r="N71" s="54">
        <v>4000000000</v>
      </c>
      <c r="O71" s="54">
        <v>10066</v>
      </c>
      <c r="P71" s="201">
        <v>0.03</v>
      </c>
      <c r="Q71" s="201">
        <v>3.58</v>
      </c>
      <c r="R71" s="201">
        <v>21.03</v>
      </c>
      <c r="S71" s="53">
        <v>1357</v>
      </c>
      <c r="T71" s="53">
        <v>8.568134516413501</v>
      </c>
      <c r="U71" s="53">
        <v>164</v>
      </c>
      <c r="V71" s="53">
        <v>91.431865483586492</v>
      </c>
      <c r="W71" s="12">
        <f t="shared" si="23"/>
        <v>1521</v>
      </c>
      <c r="X71" s="84">
        <f t="shared" si="18"/>
        <v>0.11463668659375191</v>
      </c>
      <c r="Y71" s="85">
        <f t="shared" si="19"/>
        <v>9.7144684872262091E-2</v>
      </c>
      <c r="Z71" s="86">
        <v>11513</v>
      </c>
      <c r="AA71" s="77">
        <f t="shared" si="24"/>
        <v>0</v>
      </c>
      <c r="AB71" s="77">
        <f t="shared" si="25"/>
        <v>0</v>
      </c>
      <c r="AC71" s="150">
        <f t="shared" si="26"/>
        <v>0</v>
      </c>
      <c r="AD71" s="150">
        <f t="shared" si="27"/>
        <v>0</v>
      </c>
      <c r="AE71" s="150">
        <f t="shared" si="28"/>
        <v>0</v>
      </c>
      <c r="AF71" s="216">
        <f t="shared" si="20"/>
        <v>4.0138265700946489E-4</v>
      </c>
      <c r="AG71" s="216">
        <f t="shared" si="21"/>
        <v>4.7898330403129477E-2</v>
      </c>
      <c r="AH71" s="216">
        <f t="shared" si="22"/>
        <v>0.28136924256363488</v>
      </c>
      <c r="AJ71" s="367"/>
    </row>
    <row r="72" spans="1:36" s="8" customFormat="1" x14ac:dyDescent="1.25">
      <c r="A72" s="210">
        <v>255</v>
      </c>
      <c r="B72" s="68">
        <v>11521</v>
      </c>
      <c r="C72" s="210">
        <v>255</v>
      </c>
      <c r="D72" s="19">
        <v>68</v>
      </c>
      <c r="E72" s="69" t="s">
        <v>480</v>
      </c>
      <c r="F72" s="20" t="s">
        <v>173</v>
      </c>
      <c r="G72" s="20" t="s">
        <v>276</v>
      </c>
      <c r="H72" s="21">
        <v>18</v>
      </c>
      <c r="I72" s="18">
        <v>2947631.4762980002</v>
      </c>
      <c r="J72" s="18">
        <v>3015309.8792050001</v>
      </c>
      <c r="K72" s="18" t="s">
        <v>303</v>
      </c>
      <c r="L72" s="170">
        <v>33</v>
      </c>
      <c r="M72" s="56">
        <v>2986922</v>
      </c>
      <c r="N72" s="55">
        <v>3000000</v>
      </c>
      <c r="O72" s="56">
        <v>1009504</v>
      </c>
      <c r="P72" s="211">
        <v>0.91</v>
      </c>
      <c r="Q72" s="211">
        <v>18.18</v>
      </c>
      <c r="R72" s="211">
        <v>33.17</v>
      </c>
      <c r="S72" s="212">
        <v>3770</v>
      </c>
      <c r="T72" s="212">
        <v>91</v>
      </c>
      <c r="U72" s="212">
        <v>15</v>
      </c>
      <c r="V72" s="212">
        <v>9</v>
      </c>
      <c r="W72" s="18">
        <f t="shared" si="23"/>
        <v>3785</v>
      </c>
      <c r="X72" s="84">
        <f t="shared" si="18"/>
        <v>0.12792846664345769</v>
      </c>
      <c r="Y72" s="85">
        <f t="shared" si="19"/>
        <v>0.10840831977559734</v>
      </c>
      <c r="Z72" s="86">
        <v>11521</v>
      </c>
      <c r="AA72" s="77">
        <f t="shared" si="24"/>
        <v>0</v>
      </c>
      <c r="AB72" s="77">
        <f t="shared" si="25"/>
        <v>0</v>
      </c>
      <c r="AC72" s="150">
        <f t="shared" si="26"/>
        <v>0</v>
      </c>
      <c r="AD72" s="150">
        <f t="shared" si="27"/>
        <v>0</v>
      </c>
      <c r="AE72" s="150">
        <f t="shared" si="28"/>
        <v>0</v>
      </c>
      <c r="AF72" s="216">
        <f t="shared" si="20"/>
        <v>1.2792846664345769E-3</v>
      </c>
      <c r="AG72" s="216">
        <f t="shared" si="21"/>
        <v>2.5557577182176494E-2</v>
      </c>
      <c r="AH72" s="216">
        <f t="shared" si="22"/>
        <v>4.6630628995203212E-2</v>
      </c>
      <c r="AJ72" s="367"/>
    </row>
    <row r="73" spans="1:36" s="5" customFormat="1" x14ac:dyDescent="1.25">
      <c r="A73" s="83">
        <v>259</v>
      </c>
      <c r="B73" s="68">
        <v>11518</v>
      </c>
      <c r="C73" s="83">
        <v>259</v>
      </c>
      <c r="D73" s="16">
        <v>69</v>
      </c>
      <c r="E73" s="68" t="s">
        <v>481</v>
      </c>
      <c r="F73" s="10" t="s">
        <v>600</v>
      </c>
      <c r="G73" s="10" t="s">
        <v>293</v>
      </c>
      <c r="H73" s="11" t="s">
        <v>24</v>
      </c>
      <c r="I73" s="12">
        <v>1659842.949303</v>
      </c>
      <c r="J73" s="12">
        <v>1831196.480006</v>
      </c>
      <c r="K73" s="12" t="s">
        <v>317</v>
      </c>
      <c r="L73" s="169">
        <v>30</v>
      </c>
      <c r="M73" s="54">
        <v>93202000</v>
      </c>
      <c r="N73" s="54">
        <v>300000000</v>
      </c>
      <c r="O73" s="54">
        <v>19648</v>
      </c>
      <c r="P73" s="201">
        <v>1.39</v>
      </c>
      <c r="Q73" s="201">
        <v>10.33</v>
      </c>
      <c r="R73" s="201">
        <v>34.58</v>
      </c>
      <c r="S73" s="53">
        <v>829</v>
      </c>
      <c r="T73" s="53">
        <v>31.226903552951168</v>
      </c>
      <c r="U73" s="53">
        <v>41</v>
      </c>
      <c r="V73" s="53">
        <v>68.773096447048829</v>
      </c>
      <c r="W73" s="12">
        <f t="shared" si="23"/>
        <v>870</v>
      </c>
      <c r="X73" s="84">
        <f t="shared" si="18"/>
        <v>2.6659851025815823E-2</v>
      </c>
      <c r="Y73" s="85">
        <f t="shared" si="19"/>
        <v>2.2591919773660724E-2</v>
      </c>
      <c r="Z73" s="86">
        <v>11518</v>
      </c>
      <c r="AA73" s="77">
        <f t="shared" si="24"/>
        <v>0</v>
      </c>
      <c r="AB73" s="77">
        <f t="shared" si="25"/>
        <v>0</v>
      </c>
      <c r="AC73" s="150">
        <f t="shared" si="26"/>
        <v>0</v>
      </c>
      <c r="AD73" s="150">
        <f t="shared" si="27"/>
        <v>0</v>
      </c>
      <c r="AE73" s="150">
        <f t="shared" si="28"/>
        <v>0</v>
      </c>
      <c r="AF73" s="216">
        <f t="shared" si="20"/>
        <v>1.1867072527074756E-3</v>
      </c>
      <c r="AG73" s="216">
        <f t="shared" si="21"/>
        <v>8.8191985039339747E-3</v>
      </c>
      <c r="AH73" s="216">
        <f t="shared" si="22"/>
        <v>2.9522544459442093E-2</v>
      </c>
      <c r="AJ73" s="367"/>
    </row>
    <row r="74" spans="1:36" s="8" customFormat="1" x14ac:dyDescent="1.25">
      <c r="A74" s="210">
        <v>262</v>
      </c>
      <c r="B74" s="68">
        <v>11551</v>
      </c>
      <c r="C74" s="210">
        <v>262</v>
      </c>
      <c r="D74" s="19">
        <v>70</v>
      </c>
      <c r="E74" s="69" t="s">
        <v>482</v>
      </c>
      <c r="F74" s="20" t="s">
        <v>33</v>
      </c>
      <c r="G74" s="20" t="s">
        <v>276</v>
      </c>
      <c r="H74" s="21">
        <v>20</v>
      </c>
      <c r="I74" s="18">
        <v>2856000.5000300002</v>
      </c>
      <c r="J74" s="18">
        <v>4596289.3195900004</v>
      </c>
      <c r="K74" s="18" t="s">
        <v>323</v>
      </c>
      <c r="L74" s="170">
        <v>28</v>
      </c>
      <c r="M74" s="56">
        <v>4536571</v>
      </c>
      <c r="N74" s="55">
        <v>5000000</v>
      </c>
      <c r="O74" s="56">
        <v>1013163</v>
      </c>
      <c r="P74" s="211">
        <v>2.48</v>
      </c>
      <c r="Q74" s="211">
        <v>10.199999999999999</v>
      </c>
      <c r="R74" s="211">
        <v>28.81</v>
      </c>
      <c r="S74" s="212">
        <v>1663</v>
      </c>
      <c r="T74" s="212">
        <v>66</v>
      </c>
      <c r="U74" s="212">
        <v>13</v>
      </c>
      <c r="V74" s="212">
        <v>34</v>
      </c>
      <c r="W74" s="18">
        <f t="shared" si="23"/>
        <v>1676</v>
      </c>
      <c r="X74" s="84">
        <f t="shared" si="18"/>
        <v>0.14143117360076207</v>
      </c>
      <c r="Y74" s="85">
        <f t="shared" si="19"/>
        <v>0.11985069700461023</v>
      </c>
      <c r="Z74" s="86">
        <v>11551</v>
      </c>
      <c r="AA74" s="77">
        <f t="shared" si="24"/>
        <v>0</v>
      </c>
      <c r="AB74" s="77">
        <f t="shared" si="25"/>
        <v>0</v>
      </c>
      <c r="AC74" s="150">
        <f t="shared" si="26"/>
        <v>0</v>
      </c>
      <c r="AD74" s="150">
        <f t="shared" si="27"/>
        <v>0</v>
      </c>
      <c r="AE74" s="150">
        <f t="shared" si="28"/>
        <v>0</v>
      </c>
      <c r="AF74" s="216">
        <f t="shared" si="20"/>
        <v>5.3143834928771208E-3</v>
      </c>
      <c r="AG74" s="216">
        <f t="shared" si="21"/>
        <v>2.1857545011026866E-2</v>
      </c>
      <c r="AH74" s="216">
        <f t="shared" si="22"/>
        <v>6.1736850173302354E-2</v>
      </c>
      <c r="AJ74" s="367"/>
    </row>
    <row r="75" spans="1:36" s="5" customFormat="1" x14ac:dyDescent="1.25">
      <c r="A75" s="83">
        <v>261</v>
      </c>
      <c r="B75" s="68">
        <v>11562</v>
      </c>
      <c r="C75" s="83">
        <v>261</v>
      </c>
      <c r="D75" s="16">
        <v>71</v>
      </c>
      <c r="E75" s="68" t="s">
        <v>483</v>
      </c>
      <c r="F75" s="10" t="s">
        <v>290</v>
      </c>
      <c r="G75" s="10" t="s">
        <v>302</v>
      </c>
      <c r="H75" s="11" t="s">
        <v>24</v>
      </c>
      <c r="I75" s="12">
        <v>1045568.350486</v>
      </c>
      <c r="J75" s="12">
        <v>1330533.26</v>
      </c>
      <c r="K75" s="12" t="s">
        <v>324</v>
      </c>
      <c r="L75" s="169">
        <v>28</v>
      </c>
      <c r="M75" s="54">
        <v>133053326</v>
      </c>
      <c r="N75" s="54">
        <v>300000000</v>
      </c>
      <c r="O75" s="54">
        <v>10000</v>
      </c>
      <c r="P75" s="201">
        <v>1.1499999999999999</v>
      </c>
      <c r="Q75" s="201">
        <v>11.24</v>
      </c>
      <c r="R75" s="201">
        <v>27.51</v>
      </c>
      <c r="S75" s="53">
        <v>2277</v>
      </c>
      <c r="T75" s="53">
        <v>64</v>
      </c>
      <c r="U75" s="53">
        <v>10</v>
      </c>
      <c r="V75" s="53">
        <v>36</v>
      </c>
      <c r="W75" s="12">
        <f t="shared" si="23"/>
        <v>2287</v>
      </c>
      <c r="X75" s="84">
        <f t="shared" si="18"/>
        <v>3.9700827661443006E-2</v>
      </c>
      <c r="Y75" s="85">
        <f t="shared" si="19"/>
        <v>3.3643020458243696E-2</v>
      </c>
      <c r="Z75" s="86">
        <v>11562</v>
      </c>
      <c r="AA75" s="77">
        <f t="shared" si="24"/>
        <v>0</v>
      </c>
      <c r="AB75" s="77">
        <f t="shared" si="25"/>
        <v>0</v>
      </c>
      <c r="AC75" s="150">
        <f t="shared" si="26"/>
        <v>0</v>
      </c>
      <c r="AD75" s="150">
        <f t="shared" si="27"/>
        <v>0</v>
      </c>
      <c r="AE75" s="150">
        <f t="shared" si="28"/>
        <v>0</v>
      </c>
      <c r="AF75" s="216">
        <f t="shared" si="20"/>
        <v>7.133742470415539E-4</v>
      </c>
      <c r="AG75" s="216">
        <f t="shared" si="21"/>
        <v>6.9724578580409279E-3</v>
      </c>
      <c r="AH75" s="216">
        <f t="shared" si="22"/>
        <v>1.7065152640098395E-2</v>
      </c>
      <c r="AJ75" s="367"/>
    </row>
    <row r="76" spans="1:36" s="8" customFormat="1" x14ac:dyDescent="1.25">
      <c r="A76" s="210">
        <v>263</v>
      </c>
      <c r="B76" s="68">
        <v>11569</v>
      </c>
      <c r="C76" s="210">
        <v>263</v>
      </c>
      <c r="D76" s="19">
        <v>72</v>
      </c>
      <c r="E76" s="69" t="s">
        <v>484</v>
      </c>
      <c r="F76" s="20" t="s">
        <v>271</v>
      </c>
      <c r="G76" s="20" t="s">
        <v>293</v>
      </c>
      <c r="H76" s="21" t="s">
        <v>24</v>
      </c>
      <c r="I76" s="18">
        <v>4541795.7047870001</v>
      </c>
      <c r="J76" s="18">
        <v>5317198.3452399997</v>
      </c>
      <c r="K76" s="18" t="s">
        <v>328</v>
      </c>
      <c r="L76" s="170">
        <v>25</v>
      </c>
      <c r="M76" s="56">
        <v>399955500</v>
      </c>
      <c r="N76" s="55">
        <v>500000000</v>
      </c>
      <c r="O76" s="56">
        <v>13295</v>
      </c>
      <c r="P76" s="211">
        <v>6.42</v>
      </c>
      <c r="Q76" s="211">
        <v>16.97</v>
      </c>
      <c r="R76" s="211">
        <v>0</v>
      </c>
      <c r="S76" s="212">
        <v>683</v>
      </c>
      <c r="T76" s="212">
        <v>12.69961654059683</v>
      </c>
      <c r="U76" s="212">
        <v>73</v>
      </c>
      <c r="V76" s="212">
        <v>87.300383459403164</v>
      </c>
      <c r="W76" s="18">
        <f t="shared" si="23"/>
        <v>756</v>
      </c>
      <c r="X76" s="84">
        <f t="shared" si="18"/>
        <v>3.1482362863368779E-2</v>
      </c>
      <c r="Y76" s="85">
        <f t="shared" si="19"/>
        <v>2.6678581789739694E-2</v>
      </c>
      <c r="Z76" s="86">
        <v>11569</v>
      </c>
      <c r="AA76" s="77">
        <f t="shared" si="24"/>
        <v>0</v>
      </c>
      <c r="AB76" s="77">
        <f t="shared" si="25"/>
        <v>0</v>
      </c>
      <c r="AC76" s="150">
        <f t="shared" si="26"/>
        <v>0</v>
      </c>
      <c r="AD76" s="150">
        <f t="shared" si="27"/>
        <v>0</v>
      </c>
      <c r="AE76" s="150">
        <f t="shared" si="28"/>
        <v>0</v>
      </c>
      <c r="AF76" s="216">
        <f t="shared" si="20"/>
        <v>1.5915186804004784E-2</v>
      </c>
      <c r="AG76" s="216">
        <f t="shared" si="21"/>
        <v>4.2068647985040682E-2</v>
      </c>
      <c r="AH76" s="216">
        <f t="shared" si="22"/>
        <v>0</v>
      </c>
      <c r="AJ76" s="367"/>
    </row>
    <row r="77" spans="1:36" s="5" customFormat="1" x14ac:dyDescent="1.25">
      <c r="A77" s="83">
        <v>253</v>
      </c>
      <c r="B77" s="68">
        <v>11588</v>
      </c>
      <c r="C77" s="83">
        <v>253</v>
      </c>
      <c r="D77" s="16">
        <v>73</v>
      </c>
      <c r="E77" s="68" t="s">
        <v>485</v>
      </c>
      <c r="F77" s="10" t="s">
        <v>215</v>
      </c>
      <c r="G77" s="10" t="s">
        <v>293</v>
      </c>
      <c r="H77" s="11" t="s">
        <v>24</v>
      </c>
      <c r="I77" s="12">
        <v>6472923.4021460004</v>
      </c>
      <c r="J77" s="12">
        <v>19051680.479561001</v>
      </c>
      <c r="K77" s="12" t="s">
        <v>330</v>
      </c>
      <c r="L77" s="169">
        <v>21</v>
      </c>
      <c r="M77" s="54">
        <v>1210298538</v>
      </c>
      <c r="N77" s="54">
        <v>1500000000</v>
      </c>
      <c r="O77" s="54">
        <v>15742</v>
      </c>
      <c r="P77" s="201">
        <v>3.26</v>
      </c>
      <c r="Q77" s="201">
        <v>8.42</v>
      </c>
      <c r="R77" s="201">
        <v>30.88</v>
      </c>
      <c r="S77" s="53">
        <v>567</v>
      </c>
      <c r="T77" s="53">
        <v>1.7101860399304212</v>
      </c>
      <c r="U77" s="53">
        <v>48</v>
      </c>
      <c r="V77" s="53">
        <v>98.28981396006958</v>
      </c>
      <c r="W77" s="12">
        <f t="shared" si="23"/>
        <v>615</v>
      </c>
      <c r="X77" s="84">
        <f t="shared" si="18"/>
        <v>1.5190445041158483E-2</v>
      </c>
      <c r="Y77" s="85">
        <f t="shared" si="19"/>
        <v>1.2872589399083227E-2</v>
      </c>
      <c r="Z77" s="86">
        <v>11588</v>
      </c>
      <c r="AA77" s="77">
        <f t="shared" si="24"/>
        <v>0</v>
      </c>
      <c r="AB77" s="77">
        <f>IF(W77=0,1,0)</f>
        <v>0</v>
      </c>
      <c r="AC77" s="150">
        <f>IF((T77+V77)=100,0,1)</f>
        <v>0</v>
      </c>
      <c r="AD77" s="150">
        <f t="shared" si="27"/>
        <v>0</v>
      </c>
      <c r="AE77" s="150">
        <f t="shared" si="28"/>
        <v>0</v>
      </c>
      <c r="AF77" s="216">
        <f t="shared" si="20"/>
        <v>2.8956411570399326E-2</v>
      </c>
      <c r="AG77" s="216">
        <f t="shared" si="21"/>
        <v>7.4789259332135677E-2</v>
      </c>
      <c r="AH77" s="216">
        <f t="shared" si="22"/>
        <v>0.27428649978341446</v>
      </c>
      <c r="AJ77" s="367"/>
    </row>
    <row r="78" spans="1:36" s="8" customFormat="1" x14ac:dyDescent="1.25">
      <c r="A78" s="210">
        <v>271</v>
      </c>
      <c r="B78" s="68">
        <v>11621</v>
      </c>
      <c r="C78" s="210">
        <v>271</v>
      </c>
      <c r="D78" s="19">
        <v>74</v>
      </c>
      <c r="E78" s="69" t="s">
        <v>486</v>
      </c>
      <c r="F78" s="20" t="s">
        <v>232</v>
      </c>
      <c r="G78" s="20" t="s">
        <v>302</v>
      </c>
      <c r="H78" s="21" t="s">
        <v>24</v>
      </c>
      <c r="I78" s="18">
        <v>1010907.675326</v>
      </c>
      <c r="J78" s="18">
        <v>1752597.4864709999</v>
      </c>
      <c r="K78" s="18" t="s">
        <v>344</v>
      </c>
      <c r="L78" s="170">
        <v>17</v>
      </c>
      <c r="M78" s="56">
        <v>83065429</v>
      </c>
      <c r="N78" s="55">
        <v>100000000</v>
      </c>
      <c r="O78" s="56">
        <v>21099</v>
      </c>
      <c r="P78" s="211">
        <v>9.5</v>
      </c>
      <c r="Q78" s="211">
        <v>30.56</v>
      </c>
      <c r="R78" s="211">
        <v>68.59</v>
      </c>
      <c r="S78" s="212">
        <v>448</v>
      </c>
      <c r="T78" s="212">
        <v>36</v>
      </c>
      <c r="U78" s="212">
        <v>6</v>
      </c>
      <c r="V78" s="212">
        <v>64</v>
      </c>
      <c r="W78" s="18">
        <f t="shared" si="23"/>
        <v>454</v>
      </c>
      <c r="X78" s="84">
        <f t="shared" si="18"/>
        <v>2.9415655913985296E-2</v>
      </c>
      <c r="Y78" s="85">
        <f t="shared" si="19"/>
        <v>2.4927226256997746E-2</v>
      </c>
      <c r="Z78" s="86">
        <v>11621</v>
      </c>
      <c r="AA78" s="77">
        <f t="shared" si="24"/>
        <v>0</v>
      </c>
      <c r="AB78" s="77">
        <f>IF(W78=0,1,0)</f>
        <v>0</v>
      </c>
      <c r="AC78" s="150">
        <f>IF((T78+V78)=100,0,1)</f>
        <v>0</v>
      </c>
      <c r="AD78" s="150">
        <f t="shared" si="27"/>
        <v>0</v>
      </c>
      <c r="AE78" s="150">
        <f t="shared" si="28"/>
        <v>0</v>
      </c>
      <c r="AF78" s="216">
        <f t="shared" si="20"/>
        <v>7.7624647550794531E-3</v>
      </c>
      <c r="AG78" s="216">
        <f t="shared" si="21"/>
        <v>2.4970623464760849E-2</v>
      </c>
      <c r="AH78" s="216">
        <f t="shared" si="22"/>
        <v>5.6044995531673657E-2</v>
      </c>
      <c r="AJ78" s="367"/>
    </row>
    <row r="79" spans="1:36" s="5" customFormat="1" x14ac:dyDescent="1.25">
      <c r="A79" s="83">
        <v>272</v>
      </c>
      <c r="B79" s="68">
        <v>11626</v>
      </c>
      <c r="C79" s="83">
        <v>272</v>
      </c>
      <c r="D79" s="16">
        <v>75</v>
      </c>
      <c r="E79" s="68" t="s">
        <v>487</v>
      </c>
      <c r="F79" s="10" t="s">
        <v>190</v>
      </c>
      <c r="G79" s="10" t="s">
        <v>293</v>
      </c>
      <c r="H79" s="11">
        <v>16</v>
      </c>
      <c r="I79" s="12">
        <v>3712285.9103160002</v>
      </c>
      <c r="J79" s="12">
        <v>9690008.6567759998</v>
      </c>
      <c r="K79" s="12" t="s">
        <v>346</v>
      </c>
      <c r="L79" s="169">
        <v>16</v>
      </c>
      <c r="M79" s="54">
        <v>954116646</v>
      </c>
      <c r="N79" s="54">
        <v>1000000000</v>
      </c>
      <c r="O79" s="54">
        <v>10156</v>
      </c>
      <c r="P79" s="201">
        <v>1.53</v>
      </c>
      <c r="Q79" s="201">
        <v>7.66</v>
      </c>
      <c r="R79" s="201">
        <v>24.63</v>
      </c>
      <c r="S79" s="53">
        <v>608</v>
      </c>
      <c r="T79" s="53">
        <v>10.324866227853693</v>
      </c>
      <c r="U79" s="53">
        <v>88</v>
      </c>
      <c r="V79" s="53">
        <v>89.67513377214631</v>
      </c>
      <c r="W79" s="12">
        <f t="shared" si="23"/>
        <v>696</v>
      </c>
      <c r="X79" s="84">
        <f t="shared" si="18"/>
        <v>4.6644715664694469E-2</v>
      </c>
      <c r="Y79" s="85">
        <f t="shared" si="19"/>
        <v>3.952736544332381E-2</v>
      </c>
      <c r="Z79" s="86">
        <v>11626</v>
      </c>
      <c r="AA79" s="77">
        <f>IF(M79&gt;N79,1,0)</f>
        <v>0</v>
      </c>
      <c r="AB79" s="77">
        <f>IF(W79=0,1,0)</f>
        <v>0</v>
      </c>
      <c r="AC79" s="150">
        <f>IF((T79+V79)=100,0,1)</f>
        <v>0</v>
      </c>
      <c r="AD79" s="150">
        <f>IF(J79=0,1,0)</f>
        <v>0</v>
      </c>
      <c r="AE79" s="150">
        <f>IF(M79=0,1,0)</f>
        <v>0</v>
      </c>
      <c r="AF79" s="216">
        <f t="shared" si="20"/>
        <v>6.9120910036059632E-3</v>
      </c>
      <c r="AG79" s="216">
        <f t="shared" si="21"/>
        <v>3.4605632083412857E-2</v>
      </c>
      <c r="AH79" s="216">
        <f t="shared" si="22"/>
        <v>0.11127111203844109</v>
      </c>
      <c r="AJ79" s="367"/>
    </row>
    <row r="80" spans="1:36" s="8" customFormat="1" x14ac:dyDescent="1.25">
      <c r="A80" s="210">
        <v>277</v>
      </c>
      <c r="B80" s="68">
        <v>11661</v>
      </c>
      <c r="C80" s="210">
        <v>277</v>
      </c>
      <c r="D80" s="19">
        <v>76</v>
      </c>
      <c r="E80" s="69" t="s">
        <v>618</v>
      </c>
      <c r="F80" s="20" t="s">
        <v>398</v>
      </c>
      <c r="G80" s="20" t="s">
        <v>302</v>
      </c>
      <c r="H80" s="21" t="s">
        <v>24</v>
      </c>
      <c r="I80" s="18">
        <v>516766.07874700002</v>
      </c>
      <c r="J80" s="18">
        <v>1008504.280642</v>
      </c>
      <c r="K80" s="18" t="s">
        <v>399</v>
      </c>
      <c r="L80" s="170">
        <v>9</v>
      </c>
      <c r="M80" s="56">
        <v>997158</v>
      </c>
      <c r="N80" s="55">
        <v>1000000</v>
      </c>
      <c r="O80" s="56">
        <v>1011378</v>
      </c>
      <c r="P80" s="211">
        <v>5.79</v>
      </c>
      <c r="Q80" s="211">
        <v>22.55</v>
      </c>
      <c r="R80" s="211">
        <v>0</v>
      </c>
      <c r="S80" s="212">
        <v>483</v>
      </c>
      <c r="T80" s="212">
        <v>39</v>
      </c>
      <c r="U80" s="212">
        <v>19</v>
      </c>
      <c r="V80" s="212">
        <v>61</v>
      </c>
      <c r="W80" s="18">
        <f t="shared" si="23"/>
        <v>502</v>
      </c>
      <c r="X80" s="84">
        <f t="shared" si="18"/>
        <v>1.8337334383675845E-2</v>
      </c>
      <c r="Y80" s="85">
        <f t="shared" si="19"/>
        <v>1.5539306159574374E-2</v>
      </c>
      <c r="Z80" s="86">
        <v>11661</v>
      </c>
      <c r="AA80" s="77">
        <f>IF(M80&gt;N80,1,0)</f>
        <v>0</v>
      </c>
      <c r="AB80" s="77">
        <f>IF(W80=0,1,0)</f>
        <v>0</v>
      </c>
      <c r="AC80" s="150">
        <f>IF((T80+V80)=100,0,1)</f>
        <v>0</v>
      </c>
      <c r="AD80" s="150">
        <f>IF(J80=0,1,0)</f>
        <v>0</v>
      </c>
      <c r="AE80" s="150">
        <f>IF(M80=0,1,0)</f>
        <v>0</v>
      </c>
      <c r="AF80" s="216">
        <f t="shared" si="20"/>
        <v>2.7223888738841834E-3</v>
      </c>
      <c r="AG80" s="216">
        <f t="shared" si="21"/>
        <v>1.0602740778253598E-2</v>
      </c>
      <c r="AH80" s="216">
        <f t="shared" si="22"/>
        <v>0</v>
      </c>
      <c r="AJ80" s="367"/>
    </row>
    <row r="81" spans="1:36" s="5" customFormat="1" x14ac:dyDescent="1.25">
      <c r="A81" s="83">
        <v>279</v>
      </c>
      <c r="B81" s="68">
        <v>11660</v>
      </c>
      <c r="C81" s="83">
        <v>279</v>
      </c>
      <c r="D81" s="16">
        <v>77</v>
      </c>
      <c r="E81" s="68" t="s">
        <v>489</v>
      </c>
      <c r="F81" s="10" t="s">
        <v>333</v>
      </c>
      <c r="G81" s="10" t="s">
        <v>302</v>
      </c>
      <c r="H81" s="11" t="s">
        <v>24</v>
      </c>
      <c r="I81" s="12">
        <v>1317848.3359419999</v>
      </c>
      <c r="J81" s="12">
        <v>3070050.3920189999</v>
      </c>
      <c r="K81" s="12" t="s">
        <v>408</v>
      </c>
      <c r="L81" s="169">
        <v>9</v>
      </c>
      <c r="M81" s="54">
        <v>298429194</v>
      </c>
      <c r="N81" s="54">
        <v>300000000</v>
      </c>
      <c r="O81" s="54">
        <v>10288</v>
      </c>
      <c r="P81" s="201">
        <v>2.84</v>
      </c>
      <c r="Q81" s="201">
        <v>9.42</v>
      </c>
      <c r="R81" s="201">
        <v>0</v>
      </c>
      <c r="S81" s="53">
        <v>1398</v>
      </c>
      <c r="T81" s="53">
        <v>12.402858741166334</v>
      </c>
      <c r="U81" s="53">
        <v>31</v>
      </c>
      <c r="V81" s="53">
        <v>87.597141258833659</v>
      </c>
      <c r="W81" s="12">
        <f t="shared" si="23"/>
        <v>1429</v>
      </c>
      <c r="X81" s="84">
        <f t="shared" si="18"/>
        <v>1.7752566699433685E-2</v>
      </c>
      <c r="Y81" s="85">
        <f t="shared" si="19"/>
        <v>1.5043766083381321E-2</v>
      </c>
      <c r="Z81" s="86">
        <v>11660</v>
      </c>
      <c r="AA81" s="77">
        <f t="shared" ref="AA81" si="29">IF(M81&gt;N81,1,0)</f>
        <v>0</v>
      </c>
      <c r="AB81" s="77">
        <f t="shared" ref="AB81" si="30">IF(W81=0,1,0)</f>
        <v>0</v>
      </c>
      <c r="AC81" s="150">
        <f t="shared" ref="AC81" si="31">IF((T81+V81)=100,0,1)</f>
        <v>0</v>
      </c>
      <c r="AD81" s="150">
        <f t="shared" ref="AD81" si="32">IF(J81=0,1,0)</f>
        <v>0</v>
      </c>
      <c r="AE81" s="150">
        <f t="shared" ref="AE81" si="33">IF(M81=0,1,0)</f>
        <v>0</v>
      </c>
      <c r="AF81" s="216">
        <f t="shared" si="20"/>
        <v>4.0649732838649224E-3</v>
      </c>
      <c r="AG81" s="216">
        <f t="shared" si="21"/>
        <v>1.3483115610566044E-2</v>
      </c>
      <c r="AH81" s="216">
        <f t="shared" si="22"/>
        <v>0</v>
      </c>
      <c r="AJ81" s="367"/>
    </row>
    <row r="82" spans="1:36" s="8" customFormat="1" x14ac:dyDescent="1.25">
      <c r="A82" s="210">
        <v>280</v>
      </c>
      <c r="B82" s="68">
        <v>11665</v>
      </c>
      <c r="C82" s="210">
        <v>280</v>
      </c>
      <c r="D82" s="19">
        <v>78</v>
      </c>
      <c r="E82" s="69" t="s">
        <v>490</v>
      </c>
      <c r="F82" s="20" t="s">
        <v>407</v>
      </c>
      <c r="G82" s="20" t="s">
        <v>302</v>
      </c>
      <c r="H82" s="21">
        <v>18</v>
      </c>
      <c r="I82" s="18">
        <v>459478.08702799998</v>
      </c>
      <c r="J82" s="18">
        <v>1022337.4257669999</v>
      </c>
      <c r="K82" s="18" t="s">
        <v>409</v>
      </c>
      <c r="L82" s="170">
        <v>9</v>
      </c>
      <c r="M82" s="56">
        <v>993797</v>
      </c>
      <c r="N82" s="55">
        <v>4000000</v>
      </c>
      <c r="O82" s="56">
        <v>1000000</v>
      </c>
      <c r="P82" s="211">
        <v>2.84</v>
      </c>
      <c r="Q82" s="211">
        <v>11.09</v>
      </c>
      <c r="R82" s="211">
        <v>0</v>
      </c>
      <c r="S82" s="212">
        <v>637</v>
      </c>
      <c r="T82" s="212">
        <v>78</v>
      </c>
      <c r="U82" s="212">
        <v>8</v>
      </c>
      <c r="V82" s="212">
        <v>22</v>
      </c>
      <c r="W82" s="18">
        <f t="shared" si="23"/>
        <v>645</v>
      </c>
      <c r="X82" s="84">
        <f t="shared" si="18"/>
        <v>3.7177716721840413E-2</v>
      </c>
      <c r="Y82" s="85">
        <f t="shared" si="19"/>
        <v>3.1504901986675708E-2</v>
      </c>
      <c r="Z82" s="86">
        <v>11665</v>
      </c>
      <c r="AA82" s="77">
        <f>IF(M82&gt;N82,1,0)</f>
        <v>0</v>
      </c>
      <c r="AB82" s="77">
        <f>IF(W82=0,1,0)</f>
        <v>0</v>
      </c>
      <c r="AC82" s="150">
        <f>IF((T82+V82)=100,0,1)</f>
        <v>0</v>
      </c>
      <c r="AD82" s="150">
        <f>IF(J82=0,1,0)</f>
        <v>0</v>
      </c>
      <c r="AE82" s="150">
        <f>IF(M82=0,1,0)</f>
        <v>0</v>
      </c>
      <c r="AF82" s="216">
        <f t="shared" si="20"/>
        <v>1.3536501985900867E-3</v>
      </c>
      <c r="AG82" s="216">
        <f t="shared" si="21"/>
        <v>5.2859086980155149E-3</v>
      </c>
      <c r="AH82" s="216">
        <f t="shared" si="22"/>
        <v>0</v>
      </c>
      <c r="AJ82" s="367"/>
    </row>
    <row r="83" spans="1:36" s="5" customFormat="1" x14ac:dyDescent="1.25">
      <c r="A83" s="83">
        <v>283</v>
      </c>
      <c r="B83" s="68">
        <v>11673</v>
      </c>
      <c r="C83" s="83">
        <v>283</v>
      </c>
      <c r="D83" s="16">
        <v>79</v>
      </c>
      <c r="E83" s="68" t="s">
        <v>491</v>
      </c>
      <c r="F83" s="10" t="s">
        <v>413</v>
      </c>
      <c r="G83" s="10" t="s">
        <v>293</v>
      </c>
      <c r="H83" s="11">
        <v>18</v>
      </c>
      <c r="I83" s="12">
        <v>1020145.76957</v>
      </c>
      <c r="J83" s="12">
        <v>3645647.1045269999</v>
      </c>
      <c r="K83" s="12" t="s">
        <v>415</v>
      </c>
      <c r="L83" s="169">
        <v>7</v>
      </c>
      <c r="M83" s="54">
        <v>364599990</v>
      </c>
      <c r="N83" s="54">
        <v>500000000</v>
      </c>
      <c r="O83" s="54">
        <v>10000</v>
      </c>
      <c r="P83" s="201">
        <v>2.76</v>
      </c>
      <c r="Q83" s="201">
        <v>11.27</v>
      </c>
      <c r="R83" s="201">
        <v>0</v>
      </c>
      <c r="S83" s="53">
        <v>453</v>
      </c>
      <c r="T83" s="53">
        <v>3.5230490696430188</v>
      </c>
      <c r="U83" s="53">
        <v>38</v>
      </c>
      <c r="V83" s="53">
        <v>96.476950930356992</v>
      </c>
      <c r="W83" s="12">
        <f t="shared" si="23"/>
        <v>491</v>
      </c>
      <c r="X83" s="84">
        <f t="shared" si="18"/>
        <v>5.9880741657348602E-3</v>
      </c>
      <c r="Y83" s="85">
        <f t="shared" si="19"/>
        <v>5.0743753601628586E-3</v>
      </c>
      <c r="Z83" s="86"/>
      <c r="AA83" s="77">
        <f>IF(M83&gt;N83,1,0)</f>
        <v>0</v>
      </c>
      <c r="AB83" s="77"/>
      <c r="AC83" s="150"/>
      <c r="AD83" s="150"/>
      <c r="AE83" s="150"/>
      <c r="AF83" s="216">
        <f t="shared" si="20"/>
        <v>4.6911309978157232E-3</v>
      </c>
      <c r="AG83" s="216">
        <f t="shared" si="21"/>
        <v>1.9155451574414204E-2</v>
      </c>
      <c r="AH83" s="216">
        <f t="shared" si="22"/>
        <v>0</v>
      </c>
      <c r="AJ83" s="367"/>
    </row>
    <row r="84" spans="1:36" s="8" customFormat="1" x14ac:dyDescent="1.25">
      <c r="A84" s="210">
        <v>300</v>
      </c>
      <c r="B84" s="68">
        <v>11692</v>
      </c>
      <c r="C84" s="210">
        <v>300</v>
      </c>
      <c r="D84" s="19">
        <v>80</v>
      </c>
      <c r="E84" s="69" t="s">
        <v>590</v>
      </c>
      <c r="F84" s="20" t="s">
        <v>582</v>
      </c>
      <c r="G84" s="20" t="s">
        <v>293</v>
      </c>
      <c r="H84" s="21"/>
      <c r="I84" s="18">
        <v>433189</v>
      </c>
      <c r="J84" s="18">
        <v>1102910.502443</v>
      </c>
      <c r="K84" s="18" t="s">
        <v>585</v>
      </c>
      <c r="L84" s="170">
        <v>3</v>
      </c>
      <c r="M84" s="56">
        <v>99968332</v>
      </c>
      <c r="N84" s="55">
        <v>100000000</v>
      </c>
      <c r="O84" s="56">
        <v>11033</v>
      </c>
      <c r="P84" s="211">
        <v>3.09</v>
      </c>
      <c r="Q84" s="211">
        <v>9.3699999999999992</v>
      </c>
      <c r="R84" s="211">
        <v>0</v>
      </c>
      <c r="S84" s="212">
        <v>527</v>
      </c>
      <c r="T84" s="212">
        <v>39.338854065930057</v>
      </c>
      <c r="U84" s="212">
        <v>23</v>
      </c>
      <c r="V84" s="212">
        <v>60.661145934069935</v>
      </c>
      <c r="W84" s="18">
        <f t="shared" si="23"/>
        <v>550</v>
      </c>
      <c r="X84" s="84">
        <f t="shared" si="18"/>
        <v>2.0228134313585219E-2</v>
      </c>
      <c r="Y84" s="85"/>
      <c r="Z84" s="86"/>
      <c r="AA84" s="77"/>
      <c r="AB84" s="77"/>
      <c r="AC84" s="150"/>
      <c r="AD84" s="150"/>
      <c r="AE84" s="150"/>
      <c r="AF84" s="216">
        <f t="shared" si="20"/>
        <v>1.588885505516328E-3</v>
      </c>
      <c r="AG84" s="216">
        <f t="shared" si="21"/>
        <v>4.8180767594459524E-3</v>
      </c>
      <c r="AH84" s="216">
        <f t="shared" si="22"/>
        <v>0</v>
      </c>
      <c r="AJ84" s="367"/>
    </row>
    <row r="85" spans="1:36" s="5" customFormat="1" x14ac:dyDescent="1.25">
      <c r="A85" s="83">
        <v>295</v>
      </c>
      <c r="B85" s="68">
        <v>11698</v>
      </c>
      <c r="C85" s="83">
        <v>295</v>
      </c>
      <c r="D85" s="16">
        <v>81</v>
      </c>
      <c r="E85" s="68" t="s">
        <v>619</v>
      </c>
      <c r="F85" s="10" t="s">
        <v>393</v>
      </c>
      <c r="G85" s="10" t="s">
        <v>293</v>
      </c>
      <c r="H85" s="11"/>
      <c r="I85" s="12">
        <v>0</v>
      </c>
      <c r="J85" s="12">
        <v>5352359.2524699997</v>
      </c>
      <c r="K85" s="12" t="s">
        <v>599</v>
      </c>
      <c r="L85" s="169">
        <v>2</v>
      </c>
      <c r="M85" s="54">
        <v>500000000</v>
      </c>
      <c r="N85" s="54">
        <v>500000000</v>
      </c>
      <c r="O85" s="54">
        <v>10705</v>
      </c>
      <c r="P85" s="201">
        <v>1.61</v>
      </c>
      <c r="Q85" s="201">
        <v>0</v>
      </c>
      <c r="R85" s="201">
        <v>0</v>
      </c>
      <c r="S85" s="53">
        <v>1030</v>
      </c>
      <c r="T85" s="53">
        <v>8</v>
      </c>
      <c r="U85" s="53">
        <v>37</v>
      </c>
      <c r="V85" s="53">
        <v>92</v>
      </c>
      <c r="W85" s="12">
        <f t="shared" si="23"/>
        <v>1067</v>
      </c>
      <c r="X85" s="84"/>
      <c r="Y85" s="85"/>
      <c r="Z85" s="86"/>
      <c r="AA85" s="77"/>
      <c r="AB85" s="77"/>
      <c r="AC85" s="150"/>
      <c r="AD85" s="150"/>
      <c r="AE85" s="150"/>
      <c r="AF85" s="216">
        <f t="shared" si="20"/>
        <v>4.0175841619151656E-3</v>
      </c>
      <c r="AG85" s="216">
        <f t="shared" si="21"/>
        <v>0</v>
      </c>
      <c r="AH85" s="216">
        <f t="shared" si="22"/>
        <v>0</v>
      </c>
      <c r="AJ85" s="367"/>
    </row>
    <row r="86" spans="1:36" s="98" customFormat="1" ht="67.5" x14ac:dyDescent="1.25">
      <c r="A86" s="95"/>
      <c r="B86" s="68"/>
      <c r="C86" s="95"/>
      <c r="D86" s="16"/>
      <c r="E86" s="332" t="s">
        <v>338</v>
      </c>
      <c r="F86" s="325" t="s">
        <v>24</v>
      </c>
      <c r="G86" s="325" t="s">
        <v>24</v>
      </c>
      <c r="H86" s="326" t="s">
        <v>24</v>
      </c>
      <c r="I86" s="327">
        <f>SUM(I5:I85)</f>
        <v>1832835646.146915</v>
      </c>
      <c r="J86" s="328">
        <f>SUM(J5:J85)</f>
        <v>2144895551.4522114</v>
      </c>
      <c r="K86" s="329" t="s">
        <v>24</v>
      </c>
      <c r="L86" s="329" t="s">
        <v>24</v>
      </c>
      <c r="M86" s="327">
        <f>SUM(M5:M85)</f>
        <v>20118621032</v>
      </c>
      <c r="N86" s="327" t="s">
        <v>24</v>
      </c>
      <c r="O86" s="327" t="s">
        <v>24</v>
      </c>
      <c r="P86" s="330">
        <f>AF86</f>
        <v>3.0468574898117686</v>
      </c>
      <c r="Q86" s="330">
        <f>AG86</f>
        <v>9.3417692260637644</v>
      </c>
      <c r="R86" s="330">
        <f>AH86</f>
        <v>25.952570564547983</v>
      </c>
      <c r="S86" s="331">
        <f>SUM(S5:S85)</f>
        <v>3351523</v>
      </c>
      <c r="T86" s="346">
        <f>X86</f>
        <v>77.836562030716266</v>
      </c>
      <c r="U86" s="346">
        <f>SUM(U5:U85)</f>
        <v>5904</v>
      </c>
      <c r="V86" s="346">
        <f>100-T86</f>
        <v>22.163437969283734</v>
      </c>
      <c r="W86" s="346">
        <f>SUM(W5:W85)</f>
        <v>3357427</v>
      </c>
      <c r="X86" s="84">
        <f>SUM(X5:X84)</f>
        <v>77.836562030716266</v>
      </c>
      <c r="Y86" s="85" t="s">
        <v>24</v>
      </c>
      <c r="Z86" s="86"/>
      <c r="AA86" s="77"/>
      <c r="AB86" s="77"/>
      <c r="AC86" s="150"/>
      <c r="AD86" s="150"/>
      <c r="AE86" s="150"/>
      <c r="AF86" s="219">
        <f>SUM(AF5:AF85)</f>
        <v>3.0468574898117686</v>
      </c>
      <c r="AG86" s="219">
        <f>SUM(AG5:AG85)</f>
        <v>9.3417692260637644</v>
      </c>
      <c r="AH86" s="219">
        <f>SUM(AH5:AH85)</f>
        <v>25.952570564547983</v>
      </c>
      <c r="AJ86" s="367"/>
    </row>
    <row r="87" spans="1:36" s="5" customFormat="1" x14ac:dyDescent="1.25">
      <c r="A87" s="83">
        <v>65</v>
      </c>
      <c r="B87" s="68">
        <v>10615</v>
      </c>
      <c r="C87" s="83">
        <v>65</v>
      </c>
      <c r="D87" s="16">
        <v>82</v>
      </c>
      <c r="E87" s="68" t="s">
        <v>30</v>
      </c>
      <c r="F87" s="10" t="s">
        <v>30</v>
      </c>
      <c r="G87" s="10" t="s">
        <v>25</v>
      </c>
      <c r="H87" s="11" t="s">
        <v>24</v>
      </c>
      <c r="I87" s="12">
        <v>482219.03378</v>
      </c>
      <c r="J87" s="12">
        <v>954436.27063599997</v>
      </c>
      <c r="K87" s="12" t="s">
        <v>120</v>
      </c>
      <c r="L87" s="169">
        <v>143.76666666666665</v>
      </c>
      <c r="M87" s="54">
        <v>14709</v>
      </c>
      <c r="N87" s="54">
        <v>50000</v>
      </c>
      <c r="O87" s="54">
        <v>64887910</v>
      </c>
      <c r="P87" s="201">
        <v>16.989999999999998</v>
      </c>
      <c r="Q87" s="201">
        <v>77.47</v>
      </c>
      <c r="R87" s="201">
        <v>220.12</v>
      </c>
      <c r="S87" s="53">
        <v>240</v>
      </c>
      <c r="T87" s="53">
        <v>31</v>
      </c>
      <c r="U87" s="53">
        <v>8</v>
      </c>
      <c r="V87" s="53">
        <v>69</v>
      </c>
      <c r="W87" s="12">
        <f t="shared" ref="W87:W106" si="34">S87+U87</f>
        <v>248</v>
      </c>
      <c r="X87" s="84">
        <f>T87*J87/$J$108</f>
        <v>0.95743117134248668</v>
      </c>
      <c r="Y87" s="85">
        <f t="shared" ref="Y87:Y106" si="35">T87*J87/$J$177</f>
        <v>1.1689552864315465E-2</v>
      </c>
      <c r="Z87" s="86">
        <v>10615</v>
      </c>
      <c r="AA87" s="77">
        <f t="shared" si="24"/>
        <v>0</v>
      </c>
      <c r="AB87" s="77">
        <f t="shared" si="25"/>
        <v>0</v>
      </c>
      <c r="AC87" s="150">
        <f t="shared" si="26"/>
        <v>0</v>
      </c>
      <c r="AD87" s="150">
        <f t="shared" si="27"/>
        <v>0</v>
      </c>
      <c r="AE87" s="150">
        <f t="shared" si="28"/>
        <v>0</v>
      </c>
      <c r="AF87" s="216">
        <f t="shared" ref="AF87:AF106" si="36">$J87/$J$108*P87</f>
        <v>0.52473405164867248</v>
      </c>
      <c r="AG87" s="216">
        <f t="shared" ref="AG87:AG106" si="37">$J87/$J$108*Q87</f>
        <v>2.3926513820613691</v>
      </c>
      <c r="AH87" s="216">
        <f t="shared" ref="AH87:AH106" si="38">$J87/$J$108*R87</f>
        <v>6.7983790140615534</v>
      </c>
      <c r="AJ87" s="367"/>
    </row>
    <row r="88" spans="1:36" s="8" customFormat="1" x14ac:dyDescent="1.25">
      <c r="A88" s="210">
        <v>10</v>
      </c>
      <c r="B88" s="68">
        <v>10762</v>
      </c>
      <c r="C88" s="210">
        <v>10</v>
      </c>
      <c r="D88" s="19">
        <v>83</v>
      </c>
      <c r="E88" s="69" t="s">
        <v>492</v>
      </c>
      <c r="F88" s="20" t="s">
        <v>290</v>
      </c>
      <c r="G88" s="20" t="s">
        <v>25</v>
      </c>
      <c r="H88" s="21" t="s">
        <v>24</v>
      </c>
      <c r="I88" s="18">
        <v>1668410.686884</v>
      </c>
      <c r="J88" s="18">
        <v>2472758.6880999999</v>
      </c>
      <c r="K88" s="18" t="s">
        <v>108</v>
      </c>
      <c r="L88" s="170">
        <v>125.3</v>
      </c>
      <c r="M88" s="56">
        <v>18269366</v>
      </c>
      <c r="N88" s="55">
        <v>200000000</v>
      </c>
      <c r="O88" s="56">
        <v>135350</v>
      </c>
      <c r="P88" s="211">
        <v>13.18</v>
      </c>
      <c r="Q88" s="211">
        <v>77.099999999999994</v>
      </c>
      <c r="R88" s="211">
        <v>189.19</v>
      </c>
      <c r="S88" s="212">
        <v>2065</v>
      </c>
      <c r="T88" s="212">
        <v>84</v>
      </c>
      <c r="U88" s="212">
        <v>13</v>
      </c>
      <c r="V88" s="212">
        <v>16</v>
      </c>
      <c r="W88" s="18">
        <f t="shared" si="34"/>
        <v>2078</v>
      </c>
      <c r="X88" s="84">
        <f t="shared" ref="X88:X106" si="39">T88*J88/$J$108</f>
        <v>6.7214033234052515</v>
      </c>
      <c r="Y88" s="85">
        <f t="shared" si="35"/>
        <v>8.2063548611188558E-2</v>
      </c>
      <c r="Z88" s="86">
        <v>10762</v>
      </c>
      <c r="AA88" s="77">
        <f t="shared" si="24"/>
        <v>0</v>
      </c>
      <c r="AB88" s="77">
        <f t="shared" si="25"/>
        <v>0</v>
      </c>
      <c r="AC88" s="150">
        <f t="shared" si="26"/>
        <v>0</v>
      </c>
      <c r="AD88" s="150">
        <f t="shared" si="27"/>
        <v>0</v>
      </c>
      <c r="AE88" s="150">
        <f t="shared" si="28"/>
        <v>0</v>
      </c>
      <c r="AF88" s="216">
        <f t="shared" si="36"/>
        <v>1.0546201881247763</v>
      </c>
      <c r="AG88" s="216">
        <f t="shared" si="37"/>
        <v>6.1692880504112475</v>
      </c>
      <c r="AH88" s="216">
        <f t="shared" si="38"/>
        <v>15.138360651845709</v>
      </c>
      <c r="AJ88" s="367"/>
    </row>
    <row r="89" spans="1:36" s="5" customFormat="1" x14ac:dyDescent="1.25">
      <c r="A89" s="83">
        <v>32</v>
      </c>
      <c r="B89" s="68">
        <v>10767</v>
      </c>
      <c r="C89" s="83">
        <v>32</v>
      </c>
      <c r="D89" s="16">
        <v>84</v>
      </c>
      <c r="E89" s="68" t="s">
        <v>493</v>
      </c>
      <c r="F89" s="10" t="s">
        <v>402</v>
      </c>
      <c r="G89" s="10" t="s">
        <v>25</v>
      </c>
      <c r="H89" s="11" t="s">
        <v>24</v>
      </c>
      <c r="I89" s="12">
        <v>225557.50727999999</v>
      </c>
      <c r="J89" s="12">
        <v>394933.68268199998</v>
      </c>
      <c r="K89" s="12" t="s">
        <v>99</v>
      </c>
      <c r="L89" s="169">
        <v>124.4</v>
      </c>
      <c r="M89" s="54">
        <v>8274</v>
      </c>
      <c r="N89" s="54">
        <v>200000</v>
      </c>
      <c r="O89" s="54">
        <v>47731893</v>
      </c>
      <c r="P89" s="201">
        <v>26.68</v>
      </c>
      <c r="Q89" s="201">
        <v>93.84</v>
      </c>
      <c r="R89" s="201">
        <v>205.67</v>
      </c>
      <c r="S89" s="53">
        <v>93</v>
      </c>
      <c r="T89" s="53">
        <v>76</v>
      </c>
      <c r="U89" s="53">
        <v>4</v>
      </c>
      <c r="V89" s="53">
        <v>24</v>
      </c>
      <c r="W89" s="12">
        <f t="shared" si="34"/>
        <v>97</v>
      </c>
      <c r="X89" s="84">
        <f t="shared" si="39"/>
        <v>0.97126267885269524</v>
      </c>
      <c r="Y89" s="85">
        <f t="shared" si="35"/>
        <v>1.1858425722305926E-2</v>
      </c>
      <c r="Z89" s="86">
        <v>10767</v>
      </c>
      <c r="AA89" s="77">
        <f t="shared" si="24"/>
        <v>0</v>
      </c>
      <c r="AB89" s="77">
        <f t="shared" si="25"/>
        <v>0</v>
      </c>
      <c r="AC89" s="150">
        <f t="shared" si="26"/>
        <v>0</v>
      </c>
      <c r="AD89" s="150">
        <f t="shared" si="27"/>
        <v>0</v>
      </c>
      <c r="AE89" s="150">
        <f t="shared" si="28"/>
        <v>0</v>
      </c>
      <c r="AF89" s="216">
        <f t="shared" si="36"/>
        <v>0.34096431936565669</v>
      </c>
      <c r="AG89" s="216">
        <f t="shared" si="37"/>
        <v>1.1992538129412753</v>
      </c>
      <c r="AH89" s="216">
        <f t="shared" si="38"/>
        <v>2.6284157257846554</v>
      </c>
      <c r="AJ89" s="367"/>
    </row>
    <row r="90" spans="1:36" s="8" customFormat="1" x14ac:dyDescent="1.25">
      <c r="A90" s="210">
        <v>37</v>
      </c>
      <c r="B90" s="68">
        <v>10763</v>
      </c>
      <c r="C90" s="210">
        <v>37</v>
      </c>
      <c r="D90" s="19">
        <v>85</v>
      </c>
      <c r="E90" s="69" t="s">
        <v>494</v>
      </c>
      <c r="F90" s="20" t="s">
        <v>36</v>
      </c>
      <c r="G90" s="20" t="s">
        <v>25</v>
      </c>
      <c r="H90" s="21" t="s">
        <v>24</v>
      </c>
      <c r="I90" s="18">
        <v>58410.467810000002</v>
      </c>
      <c r="J90" s="18">
        <v>167323.78312400001</v>
      </c>
      <c r="K90" s="18" t="s">
        <v>128</v>
      </c>
      <c r="L90" s="170">
        <v>122.76666666666667</v>
      </c>
      <c r="M90" s="56">
        <v>13842</v>
      </c>
      <c r="N90" s="55">
        <v>50000</v>
      </c>
      <c r="O90" s="56">
        <v>12088121</v>
      </c>
      <c r="P90" s="211">
        <v>0</v>
      </c>
      <c r="Q90" s="211">
        <v>0</v>
      </c>
      <c r="R90" s="211">
        <v>0</v>
      </c>
      <c r="S90" s="212">
        <v>93</v>
      </c>
      <c r="T90" s="212">
        <v>49</v>
      </c>
      <c r="U90" s="212">
        <v>8</v>
      </c>
      <c r="V90" s="212">
        <v>51</v>
      </c>
      <c r="W90" s="18">
        <f t="shared" si="34"/>
        <v>101</v>
      </c>
      <c r="X90" s="84">
        <f t="shared" si="39"/>
        <v>0.26530943158434545</v>
      </c>
      <c r="Y90" s="85">
        <f t="shared" si="35"/>
        <v>3.2392392463659377E-3</v>
      </c>
      <c r="Z90" s="86">
        <v>10763</v>
      </c>
      <c r="AA90" s="77">
        <f t="shared" si="24"/>
        <v>0</v>
      </c>
      <c r="AB90" s="77">
        <f>IF(W90=0,1,0)</f>
        <v>0</v>
      </c>
      <c r="AC90" s="150">
        <f>IF((T90+V90)=100,0,1)</f>
        <v>0</v>
      </c>
      <c r="AD90" s="150">
        <f t="shared" si="27"/>
        <v>0</v>
      </c>
      <c r="AE90" s="150">
        <f t="shared" si="28"/>
        <v>0</v>
      </c>
      <c r="AF90" s="216">
        <f t="shared" si="36"/>
        <v>0</v>
      </c>
      <c r="AG90" s="216">
        <f t="shared" si="37"/>
        <v>0</v>
      </c>
      <c r="AH90" s="216">
        <f t="shared" si="38"/>
        <v>0</v>
      </c>
      <c r="AJ90" s="367"/>
    </row>
    <row r="91" spans="1:36" s="5" customFormat="1" x14ac:dyDescent="1.25">
      <c r="A91" s="83">
        <v>17</v>
      </c>
      <c r="B91" s="68">
        <v>10885</v>
      </c>
      <c r="C91" s="83">
        <v>17</v>
      </c>
      <c r="D91" s="16">
        <v>86</v>
      </c>
      <c r="E91" s="68" t="s">
        <v>495</v>
      </c>
      <c r="F91" s="10" t="s">
        <v>203</v>
      </c>
      <c r="G91" s="10" t="s">
        <v>25</v>
      </c>
      <c r="H91" s="11" t="s">
        <v>24</v>
      </c>
      <c r="I91" s="12">
        <v>3213924.8936910001</v>
      </c>
      <c r="J91" s="12">
        <v>8309594.5663639996</v>
      </c>
      <c r="K91" s="12" t="s">
        <v>100</v>
      </c>
      <c r="L91" s="169">
        <v>107.76666666666667</v>
      </c>
      <c r="M91" s="54">
        <v>375527</v>
      </c>
      <c r="N91" s="54">
        <v>5000000</v>
      </c>
      <c r="O91" s="54">
        <v>22127821</v>
      </c>
      <c r="P91" s="201">
        <v>17.399999999999999</v>
      </c>
      <c r="Q91" s="201">
        <v>98.84</v>
      </c>
      <c r="R91" s="201">
        <v>200.28</v>
      </c>
      <c r="S91" s="53">
        <v>1126</v>
      </c>
      <c r="T91" s="53">
        <v>85</v>
      </c>
      <c r="U91" s="53">
        <v>4</v>
      </c>
      <c r="V91" s="53">
        <v>15</v>
      </c>
      <c r="W91" s="12">
        <f t="shared" si="34"/>
        <v>1130</v>
      </c>
      <c r="X91" s="84">
        <f t="shared" si="39"/>
        <v>22.855866685985013</v>
      </c>
      <c r="Y91" s="85">
        <f t="shared" si="35"/>
        <v>0.27905385774200608</v>
      </c>
      <c r="Z91" s="86">
        <v>10885</v>
      </c>
      <c r="AA91" s="77">
        <f t="shared" si="24"/>
        <v>0</v>
      </c>
      <c r="AB91" s="77">
        <f t="shared" si="25"/>
        <v>0</v>
      </c>
      <c r="AC91" s="150">
        <f t="shared" si="26"/>
        <v>0</v>
      </c>
      <c r="AD91" s="150">
        <f t="shared" si="27"/>
        <v>0</v>
      </c>
      <c r="AE91" s="150">
        <f t="shared" si="28"/>
        <v>0</v>
      </c>
      <c r="AF91" s="216">
        <f t="shared" si="36"/>
        <v>4.6787303568957554</v>
      </c>
      <c r="AG91" s="216">
        <f t="shared" si="37"/>
        <v>26.577339567561868</v>
      </c>
      <c r="AH91" s="216">
        <f t="shared" si="38"/>
        <v>53.853799763165625</v>
      </c>
      <c r="AJ91" s="367"/>
    </row>
    <row r="92" spans="1:36" s="8" customFormat="1" x14ac:dyDescent="1.25">
      <c r="A92" s="210">
        <v>101</v>
      </c>
      <c r="B92" s="68">
        <v>10897</v>
      </c>
      <c r="C92" s="210">
        <v>101</v>
      </c>
      <c r="D92" s="19">
        <v>87</v>
      </c>
      <c r="E92" s="69" t="s">
        <v>496</v>
      </c>
      <c r="F92" s="20" t="s">
        <v>225</v>
      </c>
      <c r="G92" s="20" t="s">
        <v>25</v>
      </c>
      <c r="H92" s="21" t="s">
        <v>24</v>
      </c>
      <c r="I92" s="18">
        <v>390504.50554699998</v>
      </c>
      <c r="J92" s="18">
        <v>1060728.286478</v>
      </c>
      <c r="K92" s="18" t="s">
        <v>80</v>
      </c>
      <c r="L92" s="170">
        <v>107.4</v>
      </c>
      <c r="M92" s="56">
        <v>126830</v>
      </c>
      <c r="N92" s="55">
        <v>200000</v>
      </c>
      <c r="O92" s="56">
        <v>8363386</v>
      </c>
      <c r="P92" s="211">
        <v>28.06</v>
      </c>
      <c r="Q92" s="211">
        <v>83.45</v>
      </c>
      <c r="R92" s="211">
        <v>221.12</v>
      </c>
      <c r="S92" s="212">
        <v>226</v>
      </c>
      <c r="T92" s="212">
        <v>20</v>
      </c>
      <c r="U92" s="212">
        <v>11</v>
      </c>
      <c r="V92" s="212">
        <v>80</v>
      </c>
      <c r="W92" s="18">
        <f t="shared" si="34"/>
        <v>237</v>
      </c>
      <c r="X92" s="84">
        <f t="shared" si="39"/>
        <v>0.6864882052462169</v>
      </c>
      <c r="Y92" s="85">
        <f t="shared" si="35"/>
        <v>8.3815321729107713E-3</v>
      </c>
      <c r="Z92" s="86">
        <v>10897</v>
      </c>
      <c r="AA92" s="77">
        <f t="shared" si="24"/>
        <v>0</v>
      </c>
      <c r="AB92" s="77">
        <f t="shared" si="25"/>
        <v>0</v>
      </c>
      <c r="AC92" s="150">
        <f t="shared" si="26"/>
        <v>0</v>
      </c>
      <c r="AD92" s="150">
        <f t="shared" si="27"/>
        <v>0</v>
      </c>
      <c r="AE92" s="150">
        <f t="shared" si="28"/>
        <v>0</v>
      </c>
      <c r="AF92" s="216">
        <f t="shared" si="36"/>
        <v>0.96314295196044231</v>
      </c>
      <c r="AG92" s="216">
        <f t="shared" si="37"/>
        <v>2.8643720363898404</v>
      </c>
      <c r="AH92" s="216">
        <f t="shared" si="38"/>
        <v>7.5898135972021743</v>
      </c>
      <c r="AJ92" s="367"/>
    </row>
    <row r="93" spans="1:36" s="5" customFormat="1" x14ac:dyDescent="1.25">
      <c r="A93" s="83">
        <v>111</v>
      </c>
      <c r="B93" s="68">
        <v>10934</v>
      </c>
      <c r="C93" s="83">
        <v>111</v>
      </c>
      <c r="D93" s="16">
        <v>88</v>
      </c>
      <c r="E93" s="68" t="s">
        <v>497</v>
      </c>
      <c r="F93" s="10" t="s">
        <v>393</v>
      </c>
      <c r="G93" s="10" t="s">
        <v>25</v>
      </c>
      <c r="H93" s="11" t="s">
        <v>24</v>
      </c>
      <c r="I93" s="12">
        <v>47778.207002000003</v>
      </c>
      <c r="J93" s="12">
        <v>112862.391273</v>
      </c>
      <c r="K93" s="12" t="s">
        <v>101</v>
      </c>
      <c r="L93" s="169">
        <v>103.83333333333334</v>
      </c>
      <c r="M93" s="54">
        <v>10621</v>
      </c>
      <c r="N93" s="54">
        <v>500000</v>
      </c>
      <c r="O93" s="54">
        <v>10563662</v>
      </c>
      <c r="P93" s="201">
        <v>24.25</v>
      </c>
      <c r="Q93" s="201">
        <v>137.12</v>
      </c>
      <c r="R93" s="201">
        <v>275.60000000000002</v>
      </c>
      <c r="S93" s="53">
        <v>583</v>
      </c>
      <c r="T93" s="53">
        <v>23</v>
      </c>
      <c r="U93" s="53">
        <v>44</v>
      </c>
      <c r="V93" s="53">
        <v>77</v>
      </c>
      <c r="W93" s="12">
        <f t="shared" si="34"/>
        <v>627</v>
      </c>
      <c r="X93" s="84">
        <f t="shared" si="39"/>
        <v>8.3999367815827314E-2</v>
      </c>
      <c r="Y93" s="85">
        <f t="shared" si="35"/>
        <v>1.0255724693769633E-3</v>
      </c>
      <c r="Z93" s="86">
        <v>10934</v>
      </c>
      <c r="AA93" s="77">
        <f t="shared" si="24"/>
        <v>0</v>
      </c>
      <c r="AB93" s="77">
        <f t="shared" si="25"/>
        <v>0</v>
      </c>
      <c r="AC93" s="150">
        <f t="shared" si="26"/>
        <v>0</v>
      </c>
      <c r="AD93" s="150">
        <f t="shared" si="27"/>
        <v>0</v>
      </c>
      <c r="AE93" s="150">
        <f t="shared" si="28"/>
        <v>0</v>
      </c>
      <c r="AF93" s="216">
        <f t="shared" si="36"/>
        <v>8.8564550849296195E-2</v>
      </c>
      <c r="AG93" s="216">
        <f t="shared" si="37"/>
        <v>0.50078231803940187</v>
      </c>
      <c r="AH93" s="216">
        <f t="shared" si="38"/>
        <v>1.0065315552192178</v>
      </c>
      <c r="AJ93" s="367"/>
    </row>
    <row r="94" spans="1:36" s="8" customFormat="1" x14ac:dyDescent="1.25">
      <c r="A94" s="210">
        <v>112</v>
      </c>
      <c r="B94" s="68">
        <v>0</v>
      </c>
      <c r="C94" s="210">
        <v>112</v>
      </c>
      <c r="D94" s="19">
        <v>89</v>
      </c>
      <c r="E94" s="69" t="s">
        <v>498</v>
      </c>
      <c r="F94" s="20" t="s">
        <v>20</v>
      </c>
      <c r="G94" s="20" t="s">
        <v>25</v>
      </c>
      <c r="H94" s="21" t="s">
        <v>24</v>
      </c>
      <c r="I94" s="18">
        <v>0</v>
      </c>
      <c r="J94" s="18">
        <v>0</v>
      </c>
      <c r="K94" s="18" t="s">
        <v>102</v>
      </c>
      <c r="L94" s="170">
        <v>101.93333333333334</v>
      </c>
      <c r="M94" s="56">
        <v>0</v>
      </c>
      <c r="N94" s="55">
        <v>200000</v>
      </c>
      <c r="O94" s="56">
        <v>0</v>
      </c>
      <c r="P94" s="211">
        <v>0</v>
      </c>
      <c r="Q94" s="211">
        <v>0</v>
      </c>
      <c r="R94" s="211">
        <v>0</v>
      </c>
      <c r="S94" s="212">
        <v>0</v>
      </c>
      <c r="T94" s="212">
        <v>0</v>
      </c>
      <c r="U94" s="212">
        <v>0</v>
      </c>
      <c r="V94" s="212">
        <v>0</v>
      </c>
      <c r="W94" s="18">
        <f t="shared" si="34"/>
        <v>0</v>
      </c>
      <c r="X94" s="84">
        <f t="shared" si="39"/>
        <v>0</v>
      </c>
      <c r="Y94" s="85">
        <f t="shared" si="35"/>
        <v>0</v>
      </c>
      <c r="Z94" s="86">
        <v>0</v>
      </c>
      <c r="AA94" s="77">
        <f t="shared" si="24"/>
        <v>0</v>
      </c>
      <c r="AB94" s="77">
        <f t="shared" si="25"/>
        <v>1</v>
      </c>
      <c r="AC94" s="150">
        <f t="shared" si="26"/>
        <v>1</v>
      </c>
      <c r="AD94" s="150">
        <f t="shared" si="27"/>
        <v>1</v>
      </c>
      <c r="AE94" s="150">
        <f t="shared" si="28"/>
        <v>1</v>
      </c>
      <c r="AF94" s="216">
        <f t="shared" si="36"/>
        <v>0</v>
      </c>
      <c r="AG94" s="216">
        <f t="shared" si="37"/>
        <v>0</v>
      </c>
      <c r="AH94" s="216">
        <f t="shared" si="38"/>
        <v>0</v>
      </c>
      <c r="AJ94" s="367"/>
    </row>
    <row r="95" spans="1:36" s="5" customFormat="1" x14ac:dyDescent="1.25">
      <c r="A95" s="83">
        <v>128</v>
      </c>
      <c r="B95" s="68">
        <v>11131</v>
      </c>
      <c r="C95" s="83">
        <v>128</v>
      </c>
      <c r="D95" s="16">
        <v>90</v>
      </c>
      <c r="E95" s="68" t="s">
        <v>499</v>
      </c>
      <c r="F95" s="10" t="s">
        <v>31</v>
      </c>
      <c r="G95" s="10" t="s">
        <v>25</v>
      </c>
      <c r="H95" s="11" t="s">
        <v>24</v>
      </c>
      <c r="I95" s="12">
        <v>992954.47466599999</v>
      </c>
      <c r="J95" s="12">
        <v>2962636.2598799998</v>
      </c>
      <c r="K95" s="12" t="s">
        <v>104</v>
      </c>
      <c r="L95" s="169">
        <v>88.433333333333337</v>
      </c>
      <c r="M95" s="54">
        <v>429990</v>
      </c>
      <c r="N95" s="54">
        <v>500000</v>
      </c>
      <c r="O95" s="54">
        <v>6890012</v>
      </c>
      <c r="P95" s="201">
        <v>12.74</v>
      </c>
      <c r="Q95" s="201">
        <v>43.08</v>
      </c>
      <c r="R95" s="201">
        <v>153.96</v>
      </c>
      <c r="S95" s="53">
        <v>750</v>
      </c>
      <c r="T95" s="53">
        <v>28.999999999999996</v>
      </c>
      <c r="U95" s="53">
        <v>18</v>
      </c>
      <c r="V95" s="53">
        <v>71</v>
      </c>
      <c r="W95" s="12">
        <f t="shared" si="34"/>
        <v>768</v>
      </c>
      <c r="X95" s="84">
        <f t="shared" si="39"/>
        <v>2.7801950493969629</v>
      </c>
      <c r="Y95" s="85">
        <f t="shared" si="35"/>
        <v>3.394420191841499E-2</v>
      </c>
      <c r="Z95" s="86">
        <v>11131</v>
      </c>
      <c r="AA95" s="77">
        <f t="shared" si="24"/>
        <v>0</v>
      </c>
      <c r="AB95" s="77">
        <f t="shared" si="25"/>
        <v>0</v>
      </c>
      <c r="AC95" s="150">
        <f t="shared" si="26"/>
        <v>0</v>
      </c>
      <c r="AD95" s="150">
        <f t="shared" si="27"/>
        <v>0</v>
      </c>
      <c r="AE95" s="150">
        <f t="shared" si="28"/>
        <v>0</v>
      </c>
      <c r="AF95" s="216">
        <f t="shared" si="36"/>
        <v>1.2213684458385281</v>
      </c>
      <c r="AG95" s="216">
        <f t="shared" si="37"/>
        <v>4.1300276802765925</v>
      </c>
      <c r="AH95" s="216">
        <f t="shared" si="38"/>
        <v>14.759959648453671</v>
      </c>
      <c r="AJ95" s="367"/>
    </row>
    <row r="96" spans="1:36" s="8" customFormat="1" x14ac:dyDescent="1.25">
      <c r="A96" s="210">
        <v>135</v>
      </c>
      <c r="B96" s="68">
        <v>11157</v>
      </c>
      <c r="C96" s="210">
        <v>135</v>
      </c>
      <c r="D96" s="19">
        <v>91</v>
      </c>
      <c r="E96" s="69" t="s">
        <v>500</v>
      </c>
      <c r="F96" s="20" t="s">
        <v>47</v>
      </c>
      <c r="G96" s="20" t="s">
        <v>25</v>
      </c>
      <c r="H96" s="21" t="s">
        <v>24</v>
      </c>
      <c r="I96" s="18">
        <v>681488.67492000002</v>
      </c>
      <c r="J96" s="18">
        <v>1092874.2702800001</v>
      </c>
      <c r="K96" s="18" t="s">
        <v>106</v>
      </c>
      <c r="L96" s="170">
        <v>84.2</v>
      </c>
      <c r="M96" s="56">
        <v>40010</v>
      </c>
      <c r="N96" s="55">
        <v>500000</v>
      </c>
      <c r="O96" s="56">
        <v>27315028</v>
      </c>
      <c r="P96" s="211">
        <v>12.16</v>
      </c>
      <c r="Q96" s="211">
        <v>68.41</v>
      </c>
      <c r="R96" s="211">
        <v>191.48</v>
      </c>
      <c r="S96" s="212">
        <v>422</v>
      </c>
      <c r="T96" s="212">
        <v>63</v>
      </c>
      <c r="U96" s="212">
        <v>6</v>
      </c>
      <c r="V96" s="212">
        <v>37</v>
      </c>
      <c r="W96" s="18">
        <f t="shared" si="34"/>
        <v>428</v>
      </c>
      <c r="X96" s="84">
        <f t="shared" si="39"/>
        <v>2.2279717753114872</v>
      </c>
      <c r="Y96" s="85">
        <f t="shared" si="35"/>
        <v>2.7201948951785387E-2</v>
      </c>
      <c r="Z96" s="86">
        <v>11157</v>
      </c>
      <c r="AA96" s="77">
        <f t="shared" si="24"/>
        <v>0</v>
      </c>
      <c r="AB96" s="77">
        <f t="shared" si="25"/>
        <v>0</v>
      </c>
      <c r="AC96" s="150">
        <f t="shared" si="26"/>
        <v>0</v>
      </c>
      <c r="AD96" s="150">
        <f t="shared" si="27"/>
        <v>0</v>
      </c>
      <c r="AE96" s="150">
        <f t="shared" si="28"/>
        <v>0</v>
      </c>
      <c r="AF96" s="216">
        <f t="shared" si="36"/>
        <v>0.43003391726647122</v>
      </c>
      <c r="AG96" s="216">
        <f t="shared" si="37"/>
        <v>2.419294430937442</v>
      </c>
      <c r="AH96" s="216">
        <f t="shared" si="38"/>
        <v>6.7716196116927545</v>
      </c>
      <c r="AJ96" s="367"/>
    </row>
    <row r="97" spans="1:36" s="5" customFormat="1" x14ac:dyDescent="1.25">
      <c r="A97" s="83">
        <v>143</v>
      </c>
      <c r="B97" s="68">
        <v>11172</v>
      </c>
      <c r="C97" s="83">
        <v>143</v>
      </c>
      <c r="D97" s="16">
        <v>92</v>
      </c>
      <c r="E97" s="68" t="s">
        <v>501</v>
      </c>
      <c r="F97" s="10" t="s">
        <v>40</v>
      </c>
      <c r="G97" s="10" t="s">
        <v>45</v>
      </c>
      <c r="H97" s="11" t="s">
        <v>24</v>
      </c>
      <c r="I97" s="12">
        <v>305275.86044999998</v>
      </c>
      <c r="J97" s="12">
        <v>1529336.9866500001</v>
      </c>
      <c r="K97" s="12" t="s">
        <v>150</v>
      </c>
      <c r="L97" s="169">
        <v>82.1</v>
      </c>
      <c r="M97" s="54">
        <v>14782630</v>
      </c>
      <c r="N97" s="54">
        <v>50000000</v>
      </c>
      <c r="O97" s="54">
        <v>103455</v>
      </c>
      <c r="P97" s="201">
        <v>30.89</v>
      </c>
      <c r="Q97" s="201">
        <v>96.89</v>
      </c>
      <c r="R97" s="201">
        <v>198.32</v>
      </c>
      <c r="S97" s="53">
        <v>1480</v>
      </c>
      <c r="T97" s="53">
        <v>9.177305251515703</v>
      </c>
      <c r="U97" s="53">
        <v>20</v>
      </c>
      <c r="V97" s="53">
        <v>90.822694748484295</v>
      </c>
      <c r="W97" s="12">
        <f t="shared" si="34"/>
        <v>1500</v>
      </c>
      <c r="X97" s="84">
        <f t="shared" si="39"/>
        <v>0.45416880720472858</v>
      </c>
      <c r="Y97" s="85">
        <f t="shared" si="35"/>
        <v>5.545077745587268E-3</v>
      </c>
      <c r="Z97" s="86">
        <v>11172</v>
      </c>
      <c r="AA97" s="77">
        <f t="shared" si="24"/>
        <v>0</v>
      </c>
      <c r="AB97" s="77">
        <f t="shared" si="25"/>
        <v>0</v>
      </c>
      <c r="AC97" s="150">
        <f t="shared" si="26"/>
        <v>0</v>
      </c>
      <c r="AD97" s="150">
        <f t="shared" si="27"/>
        <v>0</v>
      </c>
      <c r="AE97" s="150">
        <f t="shared" si="28"/>
        <v>0</v>
      </c>
      <c r="AF97" s="216">
        <f t="shared" si="36"/>
        <v>1.5286921454679763</v>
      </c>
      <c r="AG97" s="216">
        <f t="shared" si="37"/>
        <v>4.7949168654707739</v>
      </c>
      <c r="AH97" s="216">
        <f t="shared" si="38"/>
        <v>9.8145104010750739</v>
      </c>
      <c r="AJ97" s="367"/>
    </row>
    <row r="98" spans="1:36" s="8" customFormat="1" x14ac:dyDescent="1.25">
      <c r="A98" s="210">
        <v>145</v>
      </c>
      <c r="B98" s="68">
        <v>11188</v>
      </c>
      <c r="C98" s="210">
        <v>145</v>
      </c>
      <c r="D98" s="19">
        <v>93</v>
      </c>
      <c r="E98" s="69" t="s">
        <v>502</v>
      </c>
      <c r="F98" s="20" t="s">
        <v>309</v>
      </c>
      <c r="G98" s="20" t="s">
        <v>25</v>
      </c>
      <c r="H98" s="21" t="s">
        <v>24</v>
      </c>
      <c r="I98" s="18">
        <v>1107920.3126340001</v>
      </c>
      <c r="J98" s="18">
        <v>3446767.0933059999</v>
      </c>
      <c r="K98" s="18" t="s">
        <v>107</v>
      </c>
      <c r="L98" s="170">
        <v>80.133333333333326</v>
      </c>
      <c r="M98" s="56">
        <v>270720</v>
      </c>
      <c r="N98" s="55">
        <v>500000</v>
      </c>
      <c r="O98" s="56">
        <v>12731852</v>
      </c>
      <c r="P98" s="211">
        <v>16.21</v>
      </c>
      <c r="Q98" s="211">
        <v>83.05</v>
      </c>
      <c r="R98" s="211">
        <v>210.65</v>
      </c>
      <c r="S98" s="212">
        <v>6256</v>
      </c>
      <c r="T98" s="212">
        <v>63</v>
      </c>
      <c r="U98" s="212">
        <v>3</v>
      </c>
      <c r="V98" s="212">
        <v>37</v>
      </c>
      <c r="W98" s="18">
        <f t="shared" si="34"/>
        <v>6259</v>
      </c>
      <c r="X98" s="84">
        <f t="shared" si="39"/>
        <v>7.026700150961287</v>
      </c>
      <c r="Y98" s="85">
        <f t="shared" si="35"/>
        <v>8.5791005489389019E-2</v>
      </c>
      <c r="Z98" s="86">
        <v>11188</v>
      </c>
      <c r="AA98" s="77">
        <f t="shared" si="24"/>
        <v>0</v>
      </c>
      <c r="AB98" s="77">
        <f t="shared" si="25"/>
        <v>0</v>
      </c>
      <c r="AC98" s="150">
        <f t="shared" si="26"/>
        <v>0</v>
      </c>
      <c r="AD98" s="150">
        <f t="shared" si="27"/>
        <v>0</v>
      </c>
      <c r="AE98" s="150">
        <f t="shared" si="28"/>
        <v>0</v>
      </c>
      <c r="AF98" s="216">
        <f t="shared" si="36"/>
        <v>1.8079811023346426</v>
      </c>
      <c r="AG98" s="216">
        <f t="shared" si="37"/>
        <v>9.2629753577354741</v>
      </c>
      <c r="AH98" s="216">
        <f t="shared" si="38"/>
        <v>23.49483153650786</v>
      </c>
      <c r="AJ98" s="367"/>
    </row>
    <row r="99" spans="1:36" s="5" customFormat="1" x14ac:dyDescent="1.25">
      <c r="A99" s="83">
        <v>151</v>
      </c>
      <c r="B99" s="68">
        <v>11196</v>
      </c>
      <c r="C99" s="83">
        <v>151</v>
      </c>
      <c r="D99" s="16">
        <v>94</v>
      </c>
      <c r="E99" s="68" t="s">
        <v>503</v>
      </c>
      <c r="F99" s="10" t="s">
        <v>17</v>
      </c>
      <c r="G99" s="10" t="s">
        <v>45</v>
      </c>
      <c r="H99" s="11" t="s">
        <v>24</v>
      </c>
      <c r="I99" s="12">
        <v>623502.83824199997</v>
      </c>
      <c r="J99" s="12">
        <v>1234517.4683060001</v>
      </c>
      <c r="K99" s="12" t="s">
        <v>210</v>
      </c>
      <c r="L99" s="169">
        <v>77.333333333333343</v>
      </c>
      <c r="M99" s="54">
        <v>14957539</v>
      </c>
      <c r="N99" s="54">
        <v>100000000</v>
      </c>
      <c r="O99" s="54">
        <v>82535</v>
      </c>
      <c r="P99" s="201">
        <v>20.059999999999999</v>
      </c>
      <c r="Q99" s="201">
        <v>91.34</v>
      </c>
      <c r="R99" s="201">
        <v>201.61</v>
      </c>
      <c r="S99" s="53">
        <v>6760</v>
      </c>
      <c r="T99" s="53">
        <v>13.059217017102515</v>
      </c>
      <c r="U99" s="53">
        <v>18</v>
      </c>
      <c r="V99" s="53">
        <v>86.940782982897474</v>
      </c>
      <c r="W99" s="12">
        <f t="shared" si="34"/>
        <v>6778</v>
      </c>
      <c r="X99" s="84">
        <f t="shared" si="39"/>
        <v>0.52169096145572502</v>
      </c>
      <c r="Y99" s="85">
        <f t="shared" si="35"/>
        <v>6.3694751699188198E-3</v>
      </c>
      <c r="Z99" s="86">
        <v>11196</v>
      </c>
      <c r="AA99" s="77">
        <f t="shared" si="24"/>
        <v>0</v>
      </c>
      <c r="AB99" s="77">
        <f t="shared" si="25"/>
        <v>0</v>
      </c>
      <c r="AC99" s="150">
        <f t="shared" si="26"/>
        <v>0</v>
      </c>
      <c r="AD99" s="150">
        <f t="shared" si="27"/>
        <v>0</v>
      </c>
      <c r="AE99" s="150">
        <f t="shared" si="28"/>
        <v>0</v>
      </c>
      <c r="AF99" s="216">
        <f t="shared" si="36"/>
        <v>0.8013589691553934</v>
      </c>
      <c r="AG99" s="216">
        <f t="shared" si="37"/>
        <v>3.6488598326347779</v>
      </c>
      <c r="AH99" s="216">
        <f t="shared" si="38"/>
        <v>8.0539372767407222</v>
      </c>
      <c r="AJ99" s="367"/>
    </row>
    <row r="100" spans="1:36" s="8" customFormat="1" x14ac:dyDescent="1.25">
      <c r="A100" s="210">
        <v>153</v>
      </c>
      <c r="B100" s="68">
        <v>11222</v>
      </c>
      <c r="C100" s="210">
        <v>153</v>
      </c>
      <c r="D100" s="19">
        <v>95</v>
      </c>
      <c r="E100" s="69" t="s">
        <v>504</v>
      </c>
      <c r="F100" s="20" t="s">
        <v>70</v>
      </c>
      <c r="G100" s="20" t="s">
        <v>25</v>
      </c>
      <c r="H100" s="21" t="s">
        <v>24</v>
      </c>
      <c r="I100" s="18">
        <v>318421.39140000002</v>
      </c>
      <c r="J100" s="18">
        <v>505588.34818799997</v>
      </c>
      <c r="K100" s="18" t="s">
        <v>208</v>
      </c>
      <c r="L100" s="170">
        <v>77.266666666666666</v>
      </c>
      <c r="M100" s="56">
        <v>64554</v>
      </c>
      <c r="N100" s="55">
        <v>700000</v>
      </c>
      <c r="O100" s="56">
        <v>7832022</v>
      </c>
      <c r="P100" s="211">
        <v>16.18</v>
      </c>
      <c r="Q100" s="211">
        <v>75.09</v>
      </c>
      <c r="R100" s="211">
        <v>185.56</v>
      </c>
      <c r="S100" s="212">
        <v>110</v>
      </c>
      <c r="T100" s="212">
        <v>1</v>
      </c>
      <c r="U100" s="212">
        <v>5</v>
      </c>
      <c r="V100" s="212">
        <v>99</v>
      </c>
      <c r="W100" s="18">
        <f t="shared" si="34"/>
        <v>115</v>
      </c>
      <c r="X100" s="84">
        <f t="shared" si="39"/>
        <v>1.6360478086872351E-2</v>
      </c>
      <c r="Y100" s="85">
        <f t="shared" si="35"/>
        <v>1.9974978798090276E-4</v>
      </c>
      <c r="Z100" s="86">
        <v>11222</v>
      </c>
      <c r="AA100" s="77">
        <f t="shared" si="24"/>
        <v>0</v>
      </c>
      <c r="AB100" s="77">
        <f t="shared" si="25"/>
        <v>0</v>
      </c>
      <c r="AC100" s="150">
        <f t="shared" si="26"/>
        <v>0</v>
      </c>
      <c r="AD100" s="150">
        <f t="shared" si="27"/>
        <v>0</v>
      </c>
      <c r="AE100" s="150">
        <f t="shared" si="28"/>
        <v>0</v>
      </c>
      <c r="AF100" s="216">
        <f t="shared" si="36"/>
        <v>0.26471253544559464</v>
      </c>
      <c r="AG100" s="216">
        <f t="shared" si="37"/>
        <v>1.2285082995432448</v>
      </c>
      <c r="AH100" s="216">
        <f t="shared" si="38"/>
        <v>3.0358503138000335</v>
      </c>
      <c r="AJ100" s="367"/>
    </row>
    <row r="101" spans="1:36" s="5" customFormat="1" x14ac:dyDescent="1.25">
      <c r="A101" s="83">
        <v>166</v>
      </c>
      <c r="B101" s="68">
        <v>11258</v>
      </c>
      <c r="C101" s="83">
        <v>166</v>
      </c>
      <c r="D101" s="16">
        <v>96</v>
      </c>
      <c r="E101" s="68" t="s">
        <v>505</v>
      </c>
      <c r="F101" s="10" t="s">
        <v>155</v>
      </c>
      <c r="G101" s="10" t="s">
        <v>25</v>
      </c>
      <c r="H101" s="11" t="s">
        <v>24</v>
      </c>
      <c r="I101" s="12">
        <v>113557</v>
      </c>
      <c r="J101" s="12">
        <v>247999.49358000001</v>
      </c>
      <c r="K101" s="12" t="s">
        <v>167</v>
      </c>
      <c r="L101" s="169">
        <v>73.066666666666663</v>
      </c>
      <c r="M101" s="54">
        <v>42104</v>
      </c>
      <c r="N101" s="54">
        <v>200000</v>
      </c>
      <c r="O101" s="54">
        <v>5890164</v>
      </c>
      <c r="P101" s="201">
        <v>18.7</v>
      </c>
      <c r="Q101" s="201">
        <v>93.06</v>
      </c>
      <c r="R101" s="201">
        <v>193.49</v>
      </c>
      <c r="S101" s="53">
        <v>112</v>
      </c>
      <c r="T101" s="53">
        <v>15</v>
      </c>
      <c r="U101" s="53">
        <v>6</v>
      </c>
      <c r="V101" s="53">
        <v>85</v>
      </c>
      <c r="W101" s="12">
        <f t="shared" si="34"/>
        <v>118</v>
      </c>
      <c r="X101" s="84">
        <f t="shared" si="39"/>
        <v>0.12037629906264119</v>
      </c>
      <c r="Y101" s="85">
        <f t="shared" si="35"/>
        <v>1.4697088977480522E-3</v>
      </c>
      <c r="Z101" s="86">
        <v>11258</v>
      </c>
      <c r="AA101" s="77">
        <f t="shared" si="24"/>
        <v>0</v>
      </c>
      <c r="AB101" s="77">
        <f t="shared" si="25"/>
        <v>0</v>
      </c>
      <c r="AC101" s="150">
        <f t="shared" si="26"/>
        <v>0</v>
      </c>
      <c r="AD101" s="150">
        <f t="shared" si="27"/>
        <v>0</v>
      </c>
      <c r="AE101" s="150">
        <f t="shared" si="28"/>
        <v>0</v>
      </c>
      <c r="AF101" s="216">
        <f t="shared" si="36"/>
        <v>0.15006911949809268</v>
      </c>
      <c r="AG101" s="216">
        <f t="shared" si="37"/>
        <v>0.74681455938462604</v>
      </c>
      <c r="AH101" s="216">
        <f t="shared" si="38"/>
        <v>1.5527740070420297</v>
      </c>
      <c r="AJ101" s="367"/>
    </row>
    <row r="102" spans="1:36" s="8" customFormat="1" x14ac:dyDescent="1.25">
      <c r="A102" s="210">
        <v>179</v>
      </c>
      <c r="B102" s="68">
        <v>11304</v>
      </c>
      <c r="C102" s="210">
        <v>179</v>
      </c>
      <c r="D102" s="19">
        <v>97</v>
      </c>
      <c r="E102" s="69" t="s">
        <v>506</v>
      </c>
      <c r="F102" s="20" t="s">
        <v>38</v>
      </c>
      <c r="G102" s="20" t="s">
        <v>25</v>
      </c>
      <c r="H102" s="21" t="s">
        <v>24</v>
      </c>
      <c r="I102" s="18">
        <v>465382.34104099998</v>
      </c>
      <c r="J102" s="18">
        <v>924545.18603400001</v>
      </c>
      <c r="K102" s="18" t="s">
        <v>170</v>
      </c>
      <c r="L102" s="170">
        <v>65.333333333333329</v>
      </c>
      <c r="M102" s="56">
        <v>185790</v>
      </c>
      <c r="N102" s="55">
        <v>300000</v>
      </c>
      <c r="O102" s="56">
        <v>4976291</v>
      </c>
      <c r="P102" s="211">
        <v>21.83</v>
      </c>
      <c r="Q102" s="211">
        <v>102.84</v>
      </c>
      <c r="R102" s="211">
        <v>224.11</v>
      </c>
      <c r="S102" s="212">
        <v>112</v>
      </c>
      <c r="T102" s="212">
        <v>0</v>
      </c>
      <c r="U102" s="212">
        <v>18</v>
      </c>
      <c r="V102" s="212">
        <v>100</v>
      </c>
      <c r="W102" s="18">
        <f t="shared" si="34"/>
        <v>130</v>
      </c>
      <c r="X102" s="84">
        <f t="shared" si="39"/>
        <v>0</v>
      </c>
      <c r="Y102" s="85">
        <f t="shared" si="35"/>
        <v>0</v>
      </c>
      <c r="Z102" s="86">
        <v>11304</v>
      </c>
      <c r="AA102" s="77">
        <f t="shared" si="24"/>
        <v>0</v>
      </c>
      <c r="AB102" s="77">
        <f t="shared" si="25"/>
        <v>0</v>
      </c>
      <c r="AC102" s="150">
        <f t="shared" si="26"/>
        <v>0</v>
      </c>
      <c r="AD102" s="150">
        <f t="shared" si="27"/>
        <v>0</v>
      </c>
      <c r="AE102" s="150">
        <f t="shared" si="28"/>
        <v>0</v>
      </c>
      <c r="AF102" s="216">
        <f t="shared" si="36"/>
        <v>0.65310169550256336</v>
      </c>
      <c r="AG102" s="216">
        <f t="shared" si="37"/>
        <v>3.0767282805993412</v>
      </c>
      <c r="AH102" s="216">
        <f t="shared" si="38"/>
        <v>6.7048383407732244</v>
      </c>
      <c r="AJ102" s="367"/>
    </row>
    <row r="103" spans="1:36" s="5" customFormat="1" x14ac:dyDescent="1.25">
      <c r="A103" s="83">
        <v>180</v>
      </c>
      <c r="B103" s="68">
        <v>11305</v>
      </c>
      <c r="C103" s="83">
        <v>180</v>
      </c>
      <c r="D103" s="16">
        <v>98</v>
      </c>
      <c r="E103" s="68" t="s">
        <v>507</v>
      </c>
      <c r="F103" s="10" t="s">
        <v>173</v>
      </c>
      <c r="G103" s="10" t="s">
        <v>25</v>
      </c>
      <c r="H103" s="11" t="s">
        <v>24</v>
      </c>
      <c r="I103" s="12">
        <v>179713.247699</v>
      </c>
      <c r="J103" s="12">
        <v>260058.95694199999</v>
      </c>
      <c r="K103" s="12" t="s">
        <v>174</v>
      </c>
      <c r="L103" s="169">
        <v>64.966666666666669</v>
      </c>
      <c r="M103" s="54">
        <v>26343</v>
      </c>
      <c r="N103" s="54">
        <v>200000</v>
      </c>
      <c r="O103" s="54">
        <v>9872032</v>
      </c>
      <c r="P103" s="201">
        <v>14.44</v>
      </c>
      <c r="Q103" s="201">
        <v>84.14</v>
      </c>
      <c r="R103" s="201">
        <v>218.08</v>
      </c>
      <c r="S103" s="53">
        <v>1088</v>
      </c>
      <c r="T103" s="53">
        <v>85</v>
      </c>
      <c r="U103" s="53">
        <v>3</v>
      </c>
      <c r="V103" s="53">
        <v>15</v>
      </c>
      <c r="W103" s="12">
        <f t="shared" si="34"/>
        <v>1091</v>
      </c>
      <c r="X103" s="84">
        <f t="shared" si="39"/>
        <v>0.71530238965238802</v>
      </c>
      <c r="Y103" s="85">
        <f t="shared" si="35"/>
        <v>8.7333328474028978E-3</v>
      </c>
      <c r="Z103" s="86">
        <v>11305</v>
      </c>
      <c r="AA103" s="77">
        <f t="shared" si="24"/>
        <v>0</v>
      </c>
      <c r="AB103" s="77">
        <f t="shared" si="25"/>
        <v>0</v>
      </c>
      <c r="AC103" s="150">
        <f t="shared" si="26"/>
        <v>0</v>
      </c>
      <c r="AD103" s="150">
        <f t="shared" si="27"/>
        <v>0</v>
      </c>
      <c r="AE103" s="150">
        <f t="shared" si="28"/>
        <v>0</v>
      </c>
      <c r="AF103" s="216">
        <f t="shared" si="36"/>
        <v>0.12151725301859392</v>
      </c>
      <c r="AG103" s="216">
        <f t="shared" si="37"/>
        <v>0.70806521253355215</v>
      </c>
      <c r="AH103" s="216">
        <f t="shared" si="38"/>
        <v>1.8352134721810918</v>
      </c>
      <c r="AJ103" s="367"/>
    </row>
    <row r="104" spans="1:36" s="8" customFormat="1" x14ac:dyDescent="1.25">
      <c r="A104" s="210">
        <v>165</v>
      </c>
      <c r="B104" s="68">
        <v>11239</v>
      </c>
      <c r="C104" s="210">
        <v>165</v>
      </c>
      <c r="D104" s="19">
        <v>99</v>
      </c>
      <c r="E104" s="69" t="s">
        <v>508</v>
      </c>
      <c r="F104" s="20" t="s">
        <v>213</v>
      </c>
      <c r="G104" s="20" t="s">
        <v>25</v>
      </c>
      <c r="H104" s="21" t="s">
        <v>24</v>
      </c>
      <c r="I104" s="18">
        <v>240445.403296</v>
      </c>
      <c r="J104" s="18">
        <v>548507.54567699996</v>
      </c>
      <c r="K104" s="18" t="s">
        <v>154</v>
      </c>
      <c r="L104" s="170">
        <v>73.133333333333326</v>
      </c>
      <c r="M104" s="56">
        <v>175118</v>
      </c>
      <c r="N104" s="55">
        <v>500000</v>
      </c>
      <c r="O104" s="56">
        <v>3132216</v>
      </c>
      <c r="P104" s="211">
        <v>18.79</v>
      </c>
      <c r="Q104" s="211">
        <v>74.650000000000006</v>
      </c>
      <c r="R104" s="211">
        <v>184.26</v>
      </c>
      <c r="S104" s="212">
        <v>318</v>
      </c>
      <c r="T104" s="212">
        <v>29</v>
      </c>
      <c r="U104" s="212">
        <v>13</v>
      </c>
      <c r="V104" s="212">
        <v>71</v>
      </c>
      <c r="W104" s="18">
        <f t="shared" si="34"/>
        <v>331</v>
      </c>
      <c r="X104" s="84">
        <f t="shared" si="39"/>
        <v>0.51473006784499475</v>
      </c>
      <c r="Y104" s="85">
        <f t="shared" si="35"/>
        <v>6.2844876154281798E-3</v>
      </c>
      <c r="Z104" s="86">
        <v>11239</v>
      </c>
      <c r="AA104" s="77">
        <f t="shared" si="24"/>
        <v>0</v>
      </c>
      <c r="AB104" s="77">
        <f t="shared" si="25"/>
        <v>0</v>
      </c>
      <c r="AC104" s="150">
        <f t="shared" si="26"/>
        <v>0</v>
      </c>
      <c r="AD104" s="150">
        <f t="shared" si="27"/>
        <v>0</v>
      </c>
      <c r="AE104" s="150">
        <f t="shared" si="28"/>
        <v>0</v>
      </c>
      <c r="AF104" s="216">
        <f t="shared" si="36"/>
        <v>0.33350958533818797</v>
      </c>
      <c r="AG104" s="216">
        <f t="shared" si="37"/>
        <v>1.3249861918837538</v>
      </c>
      <c r="AH104" s="216">
        <f t="shared" si="38"/>
        <v>3.2704883552109907</v>
      </c>
      <c r="AJ104" s="367"/>
    </row>
    <row r="105" spans="1:36" s="5" customFormat="1" x14ac:dyDescent="1.25">
      <c r="A105" s="83">
        <v>204</v>
      </c>
      <c r="B105" s="68">
        <v>11327</v>
      </c>
      <c r="C105" s="83">
        <v>204</v>
      </c>
      <c r="D105" s="16">
        <v>100</v>
      </c>
      <c r="E105" s="68" t="s">
        <v>509</v>
      </c>
      <c r="F105" s="10" t="s">
        <v>39</v>
      </c>
      <c r="G105" s="10" t="s">
        <v>45</v>
      </c>
      <c r="H105" s="11" t="s">
        <v>24</v>
      </c>
      <c r="I105" s="12">
        <v>1507349.5040460001</v>
      </c>
      <c r="J105" s="12">
        <v>3511647.8381249998</v>
      </c>
      <c r="K105" s="12" t="s">
        <v>205</v>
      </c>
      <c r="L105" s="169">
        <v>58.2</v>
      </c>
      <c r="M105" s="54">
        <v>39560000</v>
      </c>
      <c r="N105" s="54">
        <v>50000000</v>
      </c>
      <c r="O105" s="54">
        <v>88768</v>
      </c>
      <c r="P105" s="201">
        <v>19.38</v>
      </c>
      <c r="Q105" s="201">
        <v>72.86</v>
      </c>
      <c r="R105" s="201">
        <v>197.56</v>
      </c>
      <c r="S105" s="53">
        <v>1384</v>
      </c>
      <c r="T105" s="53">
        <v>8.9331128088052854</v>
      </c>
      <c r="U105" s="53">
        <v>8</v>
      </c>
      <c r="V105" s="53">
        <v>91.066887191194709</v>
      </c>
      <c r="W105" s="12">
        <f t="shared" si="34"/>
        <v>1392</v>
      </c>
      <c r="X105" s="84">
        <f t="shared" si="39"/>
        <v>1.0151090716092714</v>
      </c>
      <c r="Y105" s="85">
        <f t="shared" si="35"/>
        <v>1.2393758957089643E-2</v>
      </c>
      <c r="Z105" s="86">
        <v>11327</v>
      </c>
      <c r="AA105" s="77">
        <f t="shared" si="24"/>
        <v>0</v>
      </c>
      <c r="AB105" s="77">
        <f t="shared" si="25"/>
        <v>0</v>
      </c>
      <c r="AC105" s="150">
        <f t="shared" si="26"/>
        <v>0</v>
      </c>
      <c r="AD105" s="150">
        <f t="shared" si="27"/>
        <v>0</v>
      </c>
      <c r="AE105" s="150">
        <f t="shared" si="28"/>
        <v>0</v>
      </c>
      <c r="AF105" s="216">
        <f t="shared" si="36"/>
        <v>2.2022350135773916</v>
      </c>
      <c r="AG105" s="216">
        <f t="shared" si="37"/>
        <v>8.27940366817589</v>
      </c>
      <c r="AH105" s="216">
        <f t="shared" si="38"/>
        <v>22.449615546044864</v>
      </c>
      <c r="AJ105" s="367"/>
    </row>
    <row r="106" spans="1:36" s="8" customFormat="1" x14ac:dyDescent="1.25">
      <c r="A106" s="210">
        <v>213</v>
      </c>
      <c r="B106" s="68">
        <v>11381</v>
      </c>
      <c r="C106" s="210">
        <v>213</v>
      </c>
      <c r="D106" s="19">
        <v>101</v>
      </c>
      <c r="E106" s="69" t="s">
        <v>510</v>
      </c>
      <c r="F106" s="20" t="s">
        <v>234</v>
      </c>
      <c r="G106" s="20" t="s">
        <v>25</v>
      </c>
      <c r="H106" s="21" t="s">
        <v>24</v>
      </c>
      <c r="I106" s="18">
        <v>581263.06530200003</v>
      </c>
      <c r="J106" s="18">
        <v>1138655.0711079999</v>
      </c>
      <c r="K106" s="18" t="s">
        <v>221</v>
      </c>
      <c r="L106" s="170">
        <v>54.3</v>
      </c>
      <c r="M106" s="56">
        <v>236215</v>
      </c>
      <c r="N106" s="55">
        <v>500000</v>
      </c>
      <c r="O106" s="56">
        <v>4820418</v>
      </c>
      <c r="P106" s="211">
        <v>20.12</v>
      </c>
      <c r="Q106" s="211">
        <v>95.84</v>
      </c>
      <c r="R106" s="211">
        <v>230.01</v>
      </c>
      <c r="S106" s="212">
        <v>99</v>
      </c>
      <c r="T106" s="212">
        <v>0</v>
      </c>
      <c r="U106" s="212">
        <v>11</v>
      </c>
      <c r="V106" s="212">
        <v>100</v>
      </c>
      <c r="W106" s="18">
        <f t="shared" si="34"/>
        <v>110</v>
      </c>
      <c r="X106" s="84">
        <f t="shared" si="39"/>
        <v>0</v>
      </c>
      <c r="Y106" s="85">
        <f t="shared" si="35"/>
        <v>0</v>
      </c>
      <c r="Z106" s="86">
        <v>11381</v>
      </c>
      <c r="AA106" s="77">
        <f>IF(M106&gt;N106,1,0)</f>
        <v>0</v>
      </c>
      <c r="AB106" s="77">
        <f>IF(W106=0,1,0)</f>
        <v>0</v>
      </c>
      <c r="AC106" s="150">
        <f>IF((T106+V106)=100,0,1)</f>
        <v>0</v>
      </c>
      <c r="AD106" s="150">
        <f>IF(J106=0,1,0)</f>
        <v>0</v>
      </c>
      <c r="AE106" s="150">
        <f>IF(M106=0,1,0)</f>
        <v>0</v>
      </c>
      <c r="AF106" s="216">
        <f t="shared" si="36"/>
        <v>0.74134283571092496</v>
      </c>
      <c r="AG106" s="216">
        <f t="shared" si="37"/>
        <v>3.5313269072830544</v>
      </c>
      <c r="AH106" s="216">
        <f t="shared" si="38"/>
        <v>8.4749635010869699</v>
      </c>
      <c r="AJ106" s="367"/>
    </row>
    <row r="107" spans="1:36" s="5" customFormat="1" x14ac:dyDescent="1.25">
      <c r="A107" s="83"/>
      <c r="B107" s="68"/>
      <c r="C107" s="83"/>
      <c r="D107" s="16">
        <v>102</v>
      </c>
      <c r="E107" s="68" t="s">
        <v>611</v>
      </c>
      <c r="F107" s="10" t="s">
        <v>290</v>
      </c>
      <c r="G107" s="10" t="s">
        <v>25</v>
      </c>
      <c r="H107" s="11"/>
      <c r="I107" s="12">
        <v>0</v>
      </c>
      <c r="J107" s="12">
        <v>27258</v>
      </c>
      <c r="K107" s="12" t="s">
        <v>612</v>
      </c>
      <c r="L107" s="169">
        <v>0</v>
      </c>
      <c r="M107" s="54">
        <v>2755000</v>
      </c>
      <c r="N107" s="54">
        <v>20000000</v>
      </c>
      <c r="O107" s="54">
        <v>9894</v>
      </c>
      <c r="P107" s="201">
        <v>0</v>
      </c>
      <c r="Q107" s="201">
        <v>0</v>
      </c>
      <c r="R107" s="201">
        <v>0</v>
      </c>
      <c r="S107" s="53">
        <v>103</v>
      </c>
      <c r="T107" s="53">
        <v>42</v>
      </c>
      <c r="U107" s="53">
        <v>5</v>
      </c>
      <c r="V107" s="53">
        <v>58</v>
      </c>
      <c r="W107" s="12">
        <f>S107+U107</f>
        <v>108</v>
      </c>
      <c r="X107" s="84"/>
      <c r="Y107" s="85"/>
      <c r="Z107" s="86"/>
      <c r="AA107" s="77"/>
      <c r="AB107" s="77">
        <f>IF(W107=0,1,0)</f>
        <v>0</v>
      </c>
      <c r="AC107" s="150"/>
      <c r="AD107" s="150"/>
      <c r="AE107" s="150"/>
      <c r="AF107" s="216"/>
      <c r="AG107" s="216"/>
      <c r="AH107" s="216"/>
      <c r="AJ107" s="367"/>
    </row>
    <row r="108" spans="1:36" s="98" customFormat="1" x14ac:dyDescent="1.25">
      <c r="A108" s="102"/>
      <c r="B108" s="68"/>
      <c r="C108" s="102"/>
      <c r="D108" s="208"/>
      <c r="E108" s="392" t="s">
        <v>26</v>
      </c>
      <c r="F108" s="96"/>
      <c r="G108" s="97" t="s">
        <v>24</v>
      </c>
      <c r="H108" s="105" t="s">
        <v>22</v>
      </c>
      <c r="I108" s="101">
        <f>SUM(I87:I107)</f>
        <v>13204079.415690001</v>
      </c>
      <c r="J108" s="99">
        <f>SUM(J87:J107)</f>
        <v>30903030.186733</v>
      </c>
      <c r="K108" s="376" t="s">
        <v>24</v>
      </c>
      <c r="L108" s="376" t="s">
        <v>24</v>
      </c>
      <c r="M108" s="101">
        <f>SUM(M87:M106)</f>
        <v>89590182</v>
      </c>
      <c r="N108" s="377" t="s">
        <v>24</v>
      </c>
      <c r="O108" s="377" t="s">
        <v>24</v>
      </c>
      <c r="P108" s="378">
        <f>AF108</f>
        <v>17.906679036998959</v>
      </c>
      <c r="Q108" s="378">
        <f>AG108</f>
        <v>82.855594453863517</v>
      </c>
      <c r="R108" s="378">
        <f>AH108</f>
        <v>197.23390231788824</v>
      </c>
      <c r="S108" s="101">
        <f>SUM(S87:S107)</f>
        <v>23420</v>
      </c>
      <c r="T108" s="101">
        <f>X108</f>
        <v>47.934365914818201</v>
      </c>
      <c r="U108" s="101">
        <f>SUM(U87:U107)</f>
        <v>226</v>
      </c>
      <c r="V108" s="101">
        <f>100-T108</f>
        <v>52.065634085181799</v>
      </c>
      <c r="W108" s="101">
        <f>SUM(W87:W107)</f>
        <v>23646</v>
      </c>
      <c r="X108" s="84">
        <f>SUM(X87:X106)</f>
        <v>47.934365914818201</v>
      </c>
      <c r="Y108" s="85" t="s">
        <v>24</v>
      </c>
      <c r="Z108" s="86">
        <v>0</v>
      </c>
      <c r="AA108" s="77">
        <f t="shared" ref="AA108" si="40">IF(M108&gt;N108,1,0)</f>
        <v>0</v>
      </c>
      <c r="AB108" s="77">
        <f t="shared" si="25"/>
        <v>0</v>
      </c>
      <c r="AC108" s="150">
        <f t="shared" si="26"/>
        <v>0</v>
      </c>
      <c r="AD108" s="150">
        <f t="shared" ref="AD108" si="41">IF(J108=0,1,0)</f>
        <v>0</v>
      </c>
      <c r="AE108" s="150">
        <f t="shared" ref="AE108" si="42">IF(M108=0,1,0)</f>
        <v>0</v>
      </c>
      <c r="AF108" s="218">
        <f>SUM(AF87:AF106)</f>
        <v>17.906679036998959</v>
      </c>
      <c r="AG108" s="218">
        <f>SUM(AG87:AG106)</f>
        <v>82.855594453863517</v>
      </c>
      <c r="AH108" s="218">
        <f>SUM(AH87:AH106)</f>
        <v>197.23390231788824</v>
      </c>
      <c r="AJ108" s="367"/>
    </row>
    <row r="109" spans="1:36" s="5" customFormat="1" x14ac:dyDescent="1.25">
      <c r="A109" s="83">
        <v>26</v>
      </c>
      <c r="B109" s="68">
        <v>10589</v>
      </c>
      <c r="C109" s="83">
        <v>26</v>
      </c>
      <c r="D109" s="16">
        <v>103</v>
      </c>
      <c r="E109" s="68" t="s">
        <v>511</v>
      </c>
      <c r="F109" s="10" t="s">
        <v>343</v>
      </c>
      <c r="G109" s="10" t="s">
        <v>229</v>
      </c>
      <c r="H109" s="11" t="s">
        <v>24</v>
      </c>
      <c r="I109" s="12">
        <v>776444.54888599995</v>
      </c>
      <c r="J109" s="12">
        <v>2056067.210836</v>
      </c>
      <c r="K109" s="12" t="s">
        <v>116</v>
      </c>
      <c r="L109" s="169">
        <v>148.43333333333334</v>
      </c>
      <c r="M109" s="54">
        <v>12446</v>
      </c>
      <c r="N109" s="54">
        <v>50000</v>
      </c>
      <c r="O109" s="54">
        <v>165199036</v>
      </c>
      <c r="P109" s="201">
        <v>28.58</v>
      </c>
      <c r="Q109" s="201">
        <v>153.57</v>
      </c>
      <c r="R109" s="201">
        <v>399.17</v>
      </c>
      <c r="S109" s="53">
        <v>91</v>
      </c>
      <c r="T109" s="53">
        <v>94</v>
      </c>
      <c r="U109" s="53">
        <v>5</v>
      </c>
      <c r="V109" s="53">
        <v>6</v>
      </c>
      <c r="W109" s="12">
        <f t="shared" ref="W109:W140" si="43">S109+U109</f>
        <v>96</v>
      </c>
      <c r="X109" s="84">
        <f t="shared" ref="X109:X140" si="44">T109*J109/$J$176</f>
        <v>0.54394884980616842</v>
      </c>
      <c r="Y109" s="85">
        <f t="shared" ref="Y109:Y140" si="45">T109*J109/$J$177</f>
        <v>7.6357980055562019E-2</v>
      </c>
      <c r="Z109" s="86">
        <v>10589</v>
      </c>
      <c r="AA109" s="77">
        <f t="shared" ref="AA109:AA140" si="46">IF(M109&gt;N109,1,0)</f>
        <v>0</v>
      </c>
      <c r="AB109" s="77">
        <f t="shared" ref="AB109:AB140" si="47">IF(W109=0,1,0)</f>
        <v>0</v>
      </c>
      <c r="AC109" s="150">
        <f t="shared" ref="AC109:AC140" si="48">IF((T109+V109)=100,0,1)</f>
        <v>0</v>
      </c>
      <c r="AD109" s="150">
        <f t="shared" ref="AD109:AD140" si="49">IF(J109=0,1,0)</f>
        <v>0</v>
      </c>
      <c r="AE109" s="150">
        <f t="shared" ref="AE109:AE140" si="50">IF(M109=0,1,0)</f>
        <v>0</v>
      </c>
      <c r="AF109" s="216">
        <f t="shared" ref="AF109:AF140" si="51">$J109/$J$176*P109</f>
        <v>0.16538359710064143</v>
      </c>
      <c r="AG109" s="216">
        <f t="shared" ref="AG109:AG140" si="52">$J109/$J$176*Q109</f>
        <v>0.88866196664609887</v>
      </c>
      <c r="AH109" s="216">
        <f t="shared" ref="AH109:AH140" si="53">$J109/$J$176*R109</f>
        <v>2.3098730040120028</v>
      </c>
      <c r="AJ109" s="367"/>
    </row>
    <row r="110" spans="1:36" s="8" customFormat="1" x14ac:dyDescent="1.25">
      <c r="A110" s="210">
        <v>44</v>
      </c>
      <c r="B110" s="68">
        <v>10591</v>
      </c>
      <c r="C110" s="210">
        <v>44</v>
      </c>
      <c r="D110" s="19">
        <v>104</v>
      </c>
      <c r="E110" s="69" t="s">
        <v>512</v>
      </c>
      <c r="F110" s="20" t="s">
        <v>320</v>
      </c>
      <c r="G110" s="20" t="s">
        <v>229</v>
      </c>
      <c r="H110" s="21" t="s">
        <v>24</v>
      </c>
      <c r="I110" s="18">
        <v>536553.15578799997</v>
      </c>
      <c r="J110" s="18">
        <v>2277689.7942400002</v>
      </c>
      <c r="K110" s="18" t="s">
        <v>116</v>
      </c>
      <c r="L110" s="170">
        <v>148.43333333333334</v>
      </c>
      <c r="M110" s="56">
        <v>194178</v>
      </c>
      <c r="N110" s="55">
        <v>500000</v>
      </c>
      <c r="O110" s="56">
        <v>11729906</v>
      </c>
      <c r="P110" s="211">
        <v>28.97</v>
      </c>
      <c r="Q110" s="211">
        <v>156.53</v>
      </c>
      <c r="R110" s="211">
        <v>50.18</v>
      </c>
      <c r="S110" s="212">
        <v>523</v>
      </c>
      <c r="T110" s="212">
        <v>26</v>
      </c>
      <c r="U110" s="212">
        <v>14</v>
      </c>
      <c r="V110" s="212">
        <v>74</v>
      </c>
      <c r="W110" s="18">
        <f t="shared" si="43"/>
        <v>537</v>
      </c>
      <c r="X110" s="84">
        <f t="shared" si="44"/>
        <v>0.16667130111945772</v>
      </c>
      <c r="Y110" s="85">
        <f t="shared" si="45"/>
        <v>2.3396839411001919E-2</v>
      </c>
      <c r="Z110" s="86">
        <v>10591</v>
      </c>
      <c r="AA110" s="77">
        <f t="shared" si="46"/>
        <v>0</v>
      </c>
      <c r="AB110" s="77">
        <f t="shared" si="47"/>
        <v>0</v>
      </c>
      <c r="AC110" s="150">
        <f t="shared" si="48"/>
        <v>0</v>
      </c>
      <c r="AD110" s="150">
        <f t="shared" si="49"/>
        <v>0</v>
      </c>
      <c r="AE110" s="150">
        <f t="shared" si="50"/>
        <v>0</v>
      </c>
      <c r="AF110" s="216">
        <f t="shared" si="51"/>
        <v>0.18571029205502654</v>
      </c>
      <c r="AG110" s="216">
        <f t="shared" si="52"/>
        <v>1.00342533708572</v>
      </c>
      <c r="AH110" s="216">
        <f t="shared" si="53"/>
        <v>0.32167561116055343</v>
      </c>
      <c r="AJ110" s="367"/>
    </row>
    <row r="111" spans="1:36" s="5" customFormat="1" x14ac:dyDescent="1.25">
      <c r="A111" s="83">
        <v>36</v>
      </c>
      <c r="B111" s="68">
        <v>10596</v>
      </c>
      <c r="C111" s="83">
        <v>36</v>
      </c>
      <c r="D111" s="16">
        <v>105</v>
      </c>
      <c r="E111" s="68" t="s">
        <v>513</v>
      </c>
      <c r="F111" s="10" t="s">
        <v>44</v>
      </c>
      <c r="G111" s="10" t="s">
        <v>229</v>
      </c>
      <c r="H111" s="11" t="s">
        <v>24</v>
      </c>
      <c r="I111" s="12">
        <v>1513042.3271029999</v>
      </c>
      <c r="J111" s="12">
        <v>5522732.8740630001</v>
      </c>
      <c r="K111" s="12" t="s">
        <v>117</v>
      </c>
      <c r="L111" s="169">
        <v>146.86666666666667</v>
      </c>
      <c r="M111" s="54">
        <v>16670</v>
      </c>
      <c r="N111" s="54">
        <v>50000</v>
      </c>
      <c r="O111" s="54">
        <v>331297712</v>
      </c>
      <c r="P111" s="201">
        <v>34.26</v>
      </c>
      <c r="Q111" s="201">
        <v>144.82</v>
      </c>
      <c r="R111" s="201">
        <v>434.47</v>
      </c>
      <c r="S111" s="53">
        <v>988</v>
      </c>
      <c r="T111" s="53">
        <v>74</v>
      </c>
      <c r="U111" s="53">
        <v>9</v>
      </c>
      <c r="V111" s="53">
        <v>26</v>
      </c>
      <c r="W111" s="12">
        <f t="shared" si="43"/>
        <v>997</v>
      </c>
      <c r="X111" s="84">
        <f t="shared" si="44"/>
        <v>1.150214026198944</v>
      </c>
      <c r="Y111" s="85">
        <f t="shared" si="45"/>
        <v>0.16146374737886371</v>
      </c>
      <c r="Z111" s="86">
        <v>10596</v>
      </c>
      <c r="AA111" s="77">
        <f t="shared" si="46"/>
        <v>0</v>
      </c>
      <c r="AB111" s="77">
        <f t="shared" si="47"/>
        <v>0</v>
      </c>
      <c r="AC111" s="150">
        <f t="shared" si="48"/>
        <v>0</v>
      </c>
      <c r="AD111" s="150">
        <f t="shared" si="49"/>
        <v>0</v>
      </c>
      <c r="AE111" s="150">
        <f t="shared" si="50"/>
        <v>0</v>
      </c>
      <c r="AF111" s="216">
        <f t="shared" si="51"/>
        <v>0.53251800726453802</v>
      </c>
      <c r="AG111" s="216">
        <f t="shared" si="52"/>
        <v>2.250999936136906</v>
      </c>
      <c r="AH111" s="216">
        <f t="shared" si="53"/>
        <v>6.7531552427385835</v>
      </c>
      <c r="AJ111" s="367"/>
    </row>
    <row r="112" spans="1:36" s="8" customFormat="1" x14ac:dyDescent="1.25">
      <c r="A112" s="210">
        <v>20</v>
      </c>
      <c r="B112" s="68">
        <v>10600</v>
      </c>
      <c r="C112" s="210">
        <v>20</v>
      </c>
      <c r="D112" s="19">
        <v>106</v>
      </c>
      <c r="E112" s="69" t="s">
        <v>514</v>
      </c>
      <c r="F112" s="20" t="s">
        <v>290</v>
      </c>
      <c r="G112" s="20" t="s">
        <v>229</v>
      </c>
      <c r="H112" s="21" t="s">
        <v>24</v>
      </c>
      <c r="I112" s="18">
        <v>7585980.252084</v>
      </c>
      <c r="J112" s="18">
        <v>16475604.361985</v>
      </c>
      <c r="K112" s="18" t="s">
        <v>118</v>
      </c>
      <c r="L112" s="170">
        <v>146.76666666666665</v>
      </c>
      <c r="M112" s="56">
        <v>79943</v>
      </c>
      <c r="N112" s="55">
        <v>500000</v>
      </c>
      <c r="O112" s="56">
        <v>206091895</v>
      </c>
      <c r="P112" s="211">
        <v>23.58</v>
      </c>
      <c r="Q112" s="211">
        <v>116.38</v>
      </c>
      <c r="R112" s="211">
        <v>331.08</v>
      </c>
      <c r="S112" s="212">
        <v>2845</v>
      </c>
      <c r="T112" s="212">
        <v>56.000000000000007</v>
      </c>
      <c r="U112" s="212">
        <v>13</v>
      </c>
      <c r="V112" s="212">
        <v>44</v>
      </c>
      <c r="W112" s="18">
        <f t="shared" si="43"/>
        <v>2858</v>
      </c>
      <c r="X112" s="84">
        <f t="shared" si="44"/>
        <v>2.5967030222127772</v>
      </c>
      <c r="Y112" s="85">
        <f t="shared" si="45"/>
        <v>0.36451772561150908</v>
      </c>
      <c r="Z112" s="86">
        <v>10600</v>
      </c>
      <c r="AA112" s="77">
        <f t="shared" si="46"/>
        <v>0</v>
      </c>
      <c r="AB112" s="77">
        <f t="shared" si="47"/>
        <v>0</v>
      </c>
      <c r="AC112" s="150">
        <f t="shared" si="48"/>
        <v>0</v>
      </c>
      <c r="AD112" s="150">
        <f t="shared" si="49"/>
        <v>0</v>
      </c>
      <c r="AE112" s="150">
        <f t="shared" si="50"/>
        <v>0</v>
      </c>
      <c r="AF112" s="216">
        <f t="shared" si="51"/>
        <v>1.09339745113888</v>
      </c>
      <c r="AG112" s="216">
        <f t="shared" si="52"/>
        <v>5.3965053165200532</v>
      </c>
      <c r="AH112" s="216">
        <f t="shared" si="53"/>
        <v>15.352079224896539</v>
      </c>
      <c r="AJ112" s="367"/>
    </row>
    <row r="113" spans="1:36" s="5" customFormat="1" x14ac:dyDescent="1.25">
      <c r="A113" s="83">
        <v>25</v>
      </c>
      <c r="B113" s="68">
        <v>10616</v>
      </c>
      <c r="C113" s="83">
        <v>25</v>
      </c>
      <c r="D113" s="16">
        <v>107</v>
      </c>
      <c r="E113" s="68" t="s">
        <v>515</v>
      </c>
      <c r="F113" s="10" t="s">
        <v>393</v>
      </c>
      <c r="G113" s="10" t="s">
        <v>229</v>
      </c>
      <c r="H113" s="11" t="s">
        <v>24</v>
      </c>
      <c r="I113" s="12">
        <v>3754388.2463830002</v>
      </c>
      <c r="J113" s="12">
        <v>14555210.233677</v>
      </c>
      <c r="K113" s="12" t="s">
        <v>119</v>
      </c>
      <c r="L113" s="169">
        <v>143.93333333333334</v>
      </c>
      <c r="M113" s="54">
        <v>44814</v>
      </c>
      <c r="N113" s="54">
        <v>100000</v>
      </c>
      <c r="O113" s="54">
        <v>324791588</v>
      </c>
      <c r="P113" s="201">
        <v>29.03</v>
      </c>
      <c r="Q113" s="201">
        <v>133.81</v>
      </c>
      <c r="R113" s="201">
        <v>421.06</v>
      </c>
      <c r="S113" s="53">
        <v>4679</v>
      </c>
      <c r="T113" s="53">
        <v>94</v>
      </c>
      <c r="U113" s="53">
        <v>7</v>
      </c>
      <c r="V113" s="53">
        <v>6</v>
      </c>
      <c r="W113" s="12">
        <f t="shared" si="43"/>
        <v>4686</v>
      </c>
      <c r="X113" s="84">
        <f t="shared" si="44"/>
        <v>3.8506960392974672</v>
      </c>
      <c r="Y113" s="85">
        <f t="shared" si="45"/>
        <v>0.5405496702005772</v>
      </c>
      <c r="Z113" s="86">
        <v>10616</v>
      </c>
      <c r="AA113" s="77">
        <f t="shared" si="46"/>
        <v>0</v>
      </c>
      <c r="AB113" s="77">
        <f t="shared" si="47"/>
        <v>0</v>
      </c>
      <c r="AC113" s="150">
        <f t="shared" si="48"/>
        <v>0</v>
      </c>
      <c r="AD113" s="150">
        <f t="shared" si="49"/>
        <v>0</v>
      </c>
      <c r="AE113" s="150">
        <f t="shared" si="50"/>
        <v>0</v>
      </c>
      <c r="AF113" s="216">
        <f t="shared" si="51"/>
        <v>1.1892096385192072</v>
      </c>
      <c r="AG113" s="216">
        <f t="shared" si="52"/>
        <v>5.4815067767914263</v>
      </c>
      <c r="AH113" s="216">
        <f t="shared" si="53"/>
        <v>17.24866036496374</v>
      </c>
      <c r="AJ113" s="367"/>
    </row>
    <row r="114" spans="1:36" s="8" customFormat="1" x14ac:dyDescent="1.25">
      <c r="A114" s="210">
        <v>19</v>
      </c>
      <c r="B114" s="68">
        <v>10630</v>
      </c>
      <c r="C114" s="210">
        <v>19</v>
      </c>
      <c r="D114" s="19">
        <v>108</v>
      </c>
      <c r="E114" s="69" t="s">
        <v>516</v>
      </c>
      <c r="F114" s="20" t="s">
        <v>387</v>
      </c>
      <c r="G114" s="20" t="s">
        <v>229</v>
      </c>
      <c r="H114" s="21" t="s">
        <v>24</v>
      </c>
      <c r="I114" s="18">
        <v>274777.51949999999</v>
      </c>
      <c r="J114" s="18">
        <v>703259.54137400002</v>
      </c>
      <c r="K114" s="18" t="s">
        <v>121</v>
      </c>
      <c r="L114" s="170">
        <v>139.33333333333331</v>
      </c>
      <c r="M114" s="56">
        <v>143281</v>
      </c>
      <c r="N114" s="55">
        <v>500000</v>
      </c>
      <c r="O114" s="56">
        <v>4908254</v>
      </c>
      <c r="P114" s="211">
        <v>31.82</v>
      </c>
      <c r="Q114" s="211">
        <v>146.02000000000001</v>
      </c>
      <c r="R114" s="211">
        <v>381.47</v>
      </c>
      <c r="S114" s="212">
        <v>305</v>
      </c>
      <c r="T114" s="212">
        <v>39</v>
      </c>
      <c r="U114" s="212">
        <v>17</v>
      </c>
      <c r="V114" s="212">
        <v>61</v>
      </c>
      <c r="W114" s="18">
        <f t="shared" si="43"/>
        <v>322</v>
      </c>
      <c r="X114" s="84">
        <f t="shared" si="44"/>
        <v>7.7192150846372196E-2</v>
      </c>
      <c r="Y114" s="85">
        <f t="shared" si="45"/>
        <v>1.0836012828915043E-2</v>
      </c>
      <c r="Z114" s="86">
        <v>10630</v>
      </c>
      <c r="AA114" s="77">
        <f t="shared" si="46"/>
        <v>0</v>
      </c>
      <c r="AB114" s="77">
        <f t="shared" si="47"/>
        <v>0</v>
      </c>
      <c r="AC114" s="150">
        <f t="shared" si="48"/>
        <v>0</v>
      </c>
      <c r="AD114" s="150">
        <f t="shared" si="49"/>
        <v>0</v>
      </c>
      <c r="AE114" s="150">
        <f t="shared" si="50"/>
        <v>0</v>
      </c>
      <c r="AF114" s="216">
        <f t="shared" si="51"/>
        <v>6.2980877946963151E-2</v>
      </c>
      <c r="AG114" s="216">
        <f t="shared" si="52"/>
        <v>0.28901532991249407</v>
      </c>
      <c r="AH114" s="216">
        <f t="shared" si="53"/>
        <v>0.75503819957347695</v>
      </c>
      <c r="AJ114" s="367"/>
    </row>
    <row r="115" spans="1:36" s="5" customFormat="1" x14ac:dyDescent="1.25">
      <c r="A115" s="83">
        <v>27</v>
      </c>
      <c r="B115" s="68">
        <v>10706</v>
      </c>
      <c r="C115" s="83">
        <v>27</v>
      </c>
      <c r="D115" s="16">
        <v>109</v>
      </c>
      <c r="E115" s="68" t="s">
        <v>517</v>
      </c>
      <c r="F115" s="10" t="s">
        <v>348</v>
      </c>
      <c r="G115" s="10" t="s">
        <v>229</v>
      </c>
      <c r="H115" s="11" t="s">
        <v>24</v>
      </c>
      <c r="I115" s="12">
        <v>8127050.134451</v>
      </c>
      <c r="J115" s="12">
        <v>25812415.876028001</v>
      </c>
      <c r="K115" s="12" t="s">
        <v>122</v>
      </c>
      <c r="L115" s="169">
        <v>134.5</v>
      </c>
      <c r="M115" s="54">
        <v>197756</v>
      </c>
      <c r="N115" s="54">
        <v>200000</v>
      </c>
      <c r="O115" s="54">
        <v>130526587</v>
      </c>
      <c r="P115" s="201">
        <v>24.2</v>
      </c>
      <c r="Q115" s="201">
        <v>165.89</v>
      </c>
      <c r="R115" s="201">
        <v>741.62</v>
      </c>
      <c r="S115" s="53">
        <v>3439</v>
      </c>
      <c r="T115" s="53">
        <v>69</v>
      </c>
      <c r="U115" s="53">
        <v>18</v>
      </c>
      <c r="V115" s="53">
        <v>31</v>
      </c>
      <c r="W115" s="12">
        <f t="shared" si="43"/>
        <v>3457</v>
      </c>
      <c r="X115" s="84">
        <f t="shared" si="44"/>
        <v>5.0126876794230339</v>
      </c>
      <c r="Y115" s="85">
        <f t="shared" si="45"/>
        <v>0.70366672525649843</v>
      </c>
      <c r="Z115" s="86">
        <v>10706</v>
      </c>
      <c r="AA115" s="77">
        <f t="shared" si="46"/>
        <v>0</v>
      </c>
      <c r="AB115" s="77">
        <f t="shared" si="47"/>
        <v>0</v>
      </c>
      <c r="AC115" s="150">
        <f t="shared" si="48"/>
        <v>0</v>
      </c>
      <c r="AD115" s="150">
        <f t="shared" si="49"/>
        <v>0</v>
      </c>
      <c r="AE115" s="150">
        <f t="shared" si="50"/>
        <v>0</v>
      </c>
      <c r="AF115" s="216">
        <f t="shared" si="51"/>
        <v>1.7580730701744551</v>
      </c>
      <c r="AG115" s="216">
        <f t="shared" si="52"/>
        <v>12.051518248398361</v>
      </c>
      <c r="AH115" s="216">
        <f t="shared" si="53"/>
        <v>53.876948359618986</v>
      </c>
      <c r="AJ115" s="367"/>
    </row>
    <row r="116" spans="1:36" s="8" customFormat="1" x14ac:dyDescent="1.25">
      <c r="A116" s="210">
        <v>22</v>
      </c>
      <c r="B116" s="68">
        <v>10719</v>
      </c>
      <c r="C116" s="210">
        <v>22</v>
      </c>
      <c r="D116" s="19">
        <v>110</v>
      </c>
      <c r="E116" s="69" t="s">
        <v>518</v>
      </c>
      <c r="F116" s="20" t="s">
        <v>32</v>
      </c>
      <c r="G116" s="20" t="s">
        <v>229</v>
      </c>
      <c r="H116" s="21" t="s">
        <v>24</v>
      </c>
      <c r="I116" s="18">
        <v>7637573.8909750003</v>
      </c>
      <c r="J116" s="18">
        <v>18829388.154685002</v>
      </c>
      <c r="K116" s="18" t="s">
        <v>124</v>
      </c>
      <c r="L116" s="170">
        <v>132.4</v>
      </c>
      <c r="M116" s="56">
        <v>69958</v>
      </c>
      <c r="N116" s="55">
        <v>100000</v>
      </c>
      <c r="O116" s="56">
        <v>269152751</v>
      </c>
      <c r="P116" s="211">
        <v>25.14</v>
      </c>
      <c r="Q116" s="211">
        <v>138.97999999999999</v>
      </c>
      <c r="R116" s="211">
        <v>529.52</v>
      </c>
      <c r="S116" s="212">
        <v>689</v>
      </c>
      <c r="T116" s="212">
        <v>95</v>
      </c>
      <c r="U116" s="212">
        <v>14</v>
      </c>
      <c r="V116" s="212">
        <v>5</v>
      </c>
      <c r="W116" s="18">
        <f t="shared" si="43"/>
        <v>703</v>
      </c>
      <c r="X116" s="84">
        <f t="shared" si="44"/>
        <v>5.0344579227956627</v>
      </c>
      <c r="Y116" s="85">
        <f t="shared" si="45"/>
        <v>0.70672276960670577</v>
      </c>
      <c r="Z116" s="86">
        <v>10719</v>
      </c>
      <c r="AA116" s="77">
        <f t="shared" si="46"/>
        <v>0</v>
      </c>
      <c r="AB116" s="77">
        <f t="shared" si="47"/>
        <v>0</v>
      </c>
      <c r="AC116" s="150">
        <f t="shared" si="48"/>
        <v>0</v>
      </c>
      <c r="AD116" s="150">
        <f t="shared" si="49"/>
        <v>0</v>
      </c>
      <c r="AE116" s="150">
        <f t="shared" si="50"/>
        <v>0</v>
      </c>
      <c r="AF116" s="216">
        <f t="shared" si="51"/>
        <v>1.3322765492535047</v>
      </c>
      <c r="AG116" s="216">
        <f t="shared" si="52"/>
        <v>7.365146969580433</v>
      </c>
      <c r="AH116" s="216">
        <f t="shared" si="53"/>
        <v>28.061538518723779</v>
      </c>
      <c r="AJ116" s="367"/>
    </row>
    <row r="117" spans="1:36" s="5" customFormat="1" x14ac:dyDescent="1.25">
      <c r="A117" s="83">
        <v>21</v>
      </c>
      <c r="B117" s="68">
        <v>10743</v>
      </c>
      <c r="C117" s="83">
        <v>21</v>
      </c>
      <c r="D117" s="16">
        <v>111</v>
      </c>
      <c r="E117" s="68" t="s">
        <v>519</v>
      </c>
      <c r="F117" s="10" t="s">
        <v>33</v>
      </c>
      <c r="G117" s="10" t="s">
        <v>229</v>
      </c>
      <c r="H117" s="11" t="s">
        <v>24</v>
      </c>
      <c r="I117" s="12">
        <v>2251128.0405120002</v>
      </c>
      <c r="J117" s="12">
        <v>6711526.5875230003</v>
      </c>
      <c r="K117" s="12" t="s">
        <v>125</v>
      </c>
      <c r="L117" s="169">
        <v>128.13333333333333</v>
      </c>
      <c r="M117" s="54">
        <v>57014</v>
      </c>
      <c r="N117" s="54">
        <v>100000</v>
      </c>
      <c r="O117" s="54">
        <v>117717167</v>
      </c>
      <c r="P117" s="201">
        <v>31.51</v>
      </c>
      <c r="Q117" s="201">
        <v>137.12</v>
      </c>
      <c r="R117" s="201">
        <v>338.46</v>
      </c>
      <c r="S117" s="53">
        <v>1800</v>
      </c>
      <c r="T117" s="53">
        <v>84</v>
      </c>
      <c r="U117" s="53">
        <v>9</v>
      </c>
      <c r="V117" s="53">
        <v>16</v>
      </c>
      <c r="W117" s="12">
        <f t="shared" si="43"/>
        <v>1809</v>
      </c>
      <c r="X117" s="84">
        <f t="shared" si="44"/>
        <v>1.5866951819104003</v>
      </c>
      <c r="Y117" s="85">
        <f t="shared" si="45"/>
        <v>0.22273572064311542</v>
      </c>
      <c r="Z117" s="86">
        <v>10743</v>
      </c>
      <c r="AA117" s="77">
        <f t="shared" si="46"/>
        <v>0</v>
      </c>
      <c r="AB117" s="77">
        <f t="shared" si="47"/>
        <v>0</v>
      </c>
      <c r="AC117" s="150">
        <f t="shared" si="48"/>
        <v>0</v>
      </c>
      <c r="AD117" s="150">
        <f t="shared" si="49"/>
        <v>0</v>
      </c>
      <c r="AE117" s="150">
        <f t="shared" si="50"/>
        <v>0</v>
      </c>
      <c r="AF117" s="216">
        <f t="shared" si="51"/>
        <v>0.59519958549996077</v>
      </c>
      <c r="AG117" s="216">
        <f t="shared" si="52"/>
        <v>2.5900909921851674</v>
      </c>
      <c r="AH117" s="216">
        <f t="shared" si="53"/>
        <v>6.393248229397547</v>
      </c>
      <c r="AJ117" s="367"/>
    </row>
    <row r="118" spans="1:36" s="8" customFormat="1" x14ac:dyDescent="1.25">
      <c r="A118" s="210">
        <v>60</v>
      </c>
      <c r="B118" s="68">
        <v>10753</v>
      </c>
      <c r="C118" s="210">
        <v>60</v>
      </c>
      <c r="D118" s="19">
        <v>112</v>
      </c>
      <c r="E118" s="69" t="s">
        <v>520</v>
      </c>
      <c r="F118" s="20" t="s">
        <v>350</v>
      </c>
      <c r="G118" s="20" t="s">
        <v>229</v>
      </c>
      <c r="H118" s="21" t="s">
        <v>24</v>
      </c>
      <c r="I118" s="18">
        <v>436671.95871600002</v>
      </c>
      <c r="J118" s="18">
        <v>1486687.781524</v>
      </c>
      <c r="K118" s="18" t="s">
        <v>126</v>
      </c>
      <c r="L118" s="170">
        <v>125.26666666666667</v>
      </c>
      <c r="M118" s="56">
        <v>43549</v>
      </c>
      <c r="N118" s="55">
        <v>100000</v>
      </c>
      <c r="O118" s="56">
        <v>34138276</v>
      </c>
      <c r="P118" s="211">
        <v>23.65</v>
      </c>
      <c r="Q118" s="211">
        <v>147.56</v>
      </c>
      <c r="R118" s="211">
        <v>464.55</v>
      </c>
      <c r="S118" s="212">
        <v>627</v>
      </c>
      <c r="T118" s="212">
        <v>76</v>
      </c>
      <c r="U118" s="212">
        <v>6</v>
      </c>
      <c r="V118" s="212">
        <v>24</v>
      </c>
      <c r="W118" s="18">
        <f t="shared" si="43"/>
        <v>633</v>
      </c>
      <c r="X118" s="84">
        <f t="shared" si="44"/>
        <v>0.31799937497404979</v>
      </c>
      <c r="Y118" s="85">
        <f t="shared" si="45"/>
        <v>4.4639840566998698E-2</v>
      </c>
      <c r="Z118" s="86">
        <v>10753</v>
      </c>
      <c r="AA118" s="77">
        <f t="shared" si="46"/>
        <v>0</v>
      </c>
      <c r="AB118" s="77">
        <f t="shared" si="47"/>
        <v>0</v>
      </c>
      <c r="AC118" s="150">
        <f t="shared" si="48"/>
        <v>0</v>
      </c>
      <c r="AD118" s="150">
        <f t="shared" si="49"/>
        <v>0</v>
      </c>
      <c r="AE118" s="150">
        <f t="shared" si="50"/>
        <v>0</v>
      </c>
      <c r="AF118" s="216">
        <f t="shared" si="51"/>
        <v>9.8956384449161536E-2</v>
      </c>
      <c r="AG118" s="216">
        <f t="shared" si="52"/>
        <v>0.6174208917259314</v>
      </c>
      <c r="AH118" s="216">
        <f t="shared" si="53"/>
        <v>1.9437711795288792</v>
      </c>
      <c r="AJ118" s="367"/>
    </row>
    <row r="119" spans="1:36" s="5" customFormat="1" x14ac:dyDescent="1.25">
      <c r="A119" s="83">
        <v>45</v>
      </c>
      <c r="B119" s="68">
        <v>10782</v>
      </c>
      <c r="C119" s="83">
        <v>45</v>
      </c>
      <c r="D119" s="16">
        <v>113</v>
      </c>
      <c r="E119" s="68" t="s">
        <v>521</v>
      </c>
      <c r="F119" s="10" t="s">
        <v>18</v>
      </c>
      <c r="G119" s="10" t="s">
        <v>229</v>
      </c>
      <c r="H119" s="11" t="s">
        <v>24</v>
      </c>
      <c r="I119" s="12">
        <v>460272.94515500002</v>
      </c>
      <c r="J119" s="12">
        <v>1185657.476939</v>
      </c>
      <c r="K119" s="12" t="s">
        <v>127</v>
      </c>
      <c r="L119" s="169">
        <v>124.66666666666667</v>
      </c>
      <c r="M119" s="54">
        <v>26668</v>
      </c>
      <c r="N119" s="54">
        <v>50000</v>
      </c>
      <c r="O119" s="54">
        <v>44459932</v>
      </c>
      <c r="P119" s="201">
        <v>27.26</v>
      </c>
      <c r="Q119" s="201">
        <v>161.33000000000001</v>
      </c>
      <c r="R119" s="201">
        <v>418.15</v>
      </c>
      <c r="S119" s="53">
        <v>148</v>
      </c>
      <c r="T119" s="53">
        <v>11</v>
      </c>
      <c r="U119" s="53">
        <v>11</v>
      </c>
      <c r="V119" s="53">
        <v>89</v>
      </c>
      <c r="W119" s="12">
        <f t="shared" si="43"/>
        <v>159</v>
      </c>
      <c r="X119" s="84">
        <f t="shared" si="44"/>
        <v>3.6706656818119139E-2</v>
      </c>
      <c r="Y119" s="85">
        <f t="shared" si="45"/>
        <v>5.1527752475679861E-3</v>
      </c>
      <c r="Z119" s="86">
        <v>10782</v>
      </c>
      <c r="AA119" s="77">
        <f t="shared" si="46"/>
        <v>0</v>
      </c>
      <c r="AB119" s="77">
        <f t="shared" si="47"/>
        <v>0</v>
      </c>
      <c r="AC119" s="150">
        <f t="shared" si="48"/>
        <v>0</v>
      </c>
      <c r="AD119" s="150">
        <f t="shared" si="49"/>
        <v>0</v>
      </c>
      <c r="AE119" s="150">
        <f t="shared" si="50"/>
        <v>0</v>
      </c>
      <c r="AF119" s="216">
        <f t="shared" si="51"/>
        <v>9.096576953290253E-2</v>
      </c>
      <c r="AG119" s="216">
        <f t="shared" si="52"/>
        <v>0.53835317676974193</v>
      </c>
      <c r="AH119" s="216">
        <f t="shared" si="53"/>
        <v>1.3953535044087744</v>
      </c>
      <c r="AJ119" s="367"/>
    </row>
    <row r="120" spans="1:36" s="8" customFormat="1" x14ac:dyDescent="1.25">
      <c r="A120" s="210">
        <v>33</v>
      </c>
      <c r="B120" s="68">
        <v>10764</v>
      </c>
      <c r="C120" s="210">
        <v>33</v>
      </c>
      <c r="D120" s="19">
        <v>114</v>
      </c>
      <c r="E120" s="69" t="s">
        <v>522</v>
      </c>
      <c r="F120" s="20" t="s">
        <v>215</v>
      </c>
      <c r="G120" s="20" t="s">
        <v>229</v>
      </c>
      <c r="H120" s="21" t="s">
        <v>24</v>
      </c>
      <c r="I120" s="18">
        <v>722285.73456000001</v>
      </c>
      <c r="J120" s="18">
        <v>1179516.022685</v>
      </c>
      <c r="K120" s="18" t="s">
        <v>99</v>
      </c>
      <c r="L120" s="170">
        <v>124.4</v>
      </c>
      <c r="M120" s="56">
        <v>30331</v>
      </c>
      <c r="N120" s="55">
        <v>100000</v>
      </c>
      <c r="O120" s="56">
        <v>38888135</v>
      </c>
      <c r="P120" s="211">
        <v>27.66</v>
      </c>
      <c r="Q120" s="211">
        <v>128.44</v>
      </c>
      <c r="R120" s="211">
        <v>410.63</v>
      </c>
      <c r="S120" s="212">
        <v>117</v>
      </c>
      <c r="T120" s="212">
        <v>12</v>
      </c>
      <c r="U120" s="212">
        <v>6</v>
      </c>
      <c r="V120" s="212">
        <v>88</v>
      </c>
      <c r="W120" s="18">
        <f t="shared" si="43"/>
        <v>123</v>
      </c>
      <c r="X120" s="84">
        <f t="shared" si="44"/>
        <v>3.9836208132261429E-2</v>
      </c>
      <c r="Y120" s="85">
        <f t="shared" si="45"/>
        <v>5.5920926887452005E-3</v>
      </c>
      <c r="Z120" s="86">
        <v>10764</v>
      </c>
      <c r="AA120" s="77">
        <f t="shared" si="46"/>
        <v>0</v>
      </c>
      <c r="AB120" s="77">
        <f t="shared" si="47"/>
        <v>0</v>
      </c>
      <c r="AC120" s="150">
        <f t="shared" si="48"/>
        <v>0</v>
      </c>
      <c r="AD120" s="150">
        <f t="shared" si="49"/>
        <v>0</v>
      </c>
      <c r="AE120" s="150">
        <f t="shared" si="50"/>
        <v>0</v>
      </c>
      <c r="AF120" s="216">
        <f t="shared" si="51"/>
        <v>9.1822459744862597E-2</v>
      </c>
      <c r="AG120" s="216">
        <f t="shared" si="52"/>
        <v>0.42638021437563817</v>
      </c>
      <c r="AH120" s="216">
        <f t="shared" si="53"/>
        <v>1.3631618454458758</v>
      </c>
      <c r="AJ120" s="367"/>
    </row>
    <row r="121" spans="1:36" s="5" customFormat="1" x14ac:dyDescent="1.25">
      <c r="A121" s="83">
        <v>49</v>
      </c>
      <c r="B121" s="68">
        <v>10771</v>
      </c>
      <c r="C121" s="83">
        <v>49</v>
      </c>
      <c r="D121" s="16">
        <v>115</v>
      </c>
      <c r="E121" s="68" t="s">
        <v>523</v>
      </c>
      <c r="F121" s="10" t="s">
        <v>35</v>
      </c>
      <c r="G121" s="10" t="s">
        <v>229</v>
      </c>
      <c r="H121" s="11" t="s">
        <v>24</v>
      </c>
      <c r="I121" s="12">
        <v>174807.125902</v>
      </c>
      <c r="J121" s="12">
        <v>871832.81311600003</v>
      </c>
      <c r="K121" s="12" t="s">
        <v>75</v>
      </c>
      <c r="L121" s="169">
        <v>124.33333333333333</v>
      </c>
      <c r="M121" s="54">
        <v>12955</v>
      </c>
      <c r="N121" s="54">
        <v>50000</v>
      </c>
      <c r="O121" s="54">
        <v>67297013</v>
      </c>
      <c r="P121" s="201">
        <v>27.12</v>
      </c>
      <c r="Q121" s="201">
        <v>140.59</v>
      </c>
      <c r="R121" s="201">
        <v>336.24</v>
      </c>
      <c r="S121" s="53">
        <v>145</v>
      </c>
      <c r="T121" s="53">
        <v>26</v>
      </c>
      <c r="U121" s="53">
        <v>3</v>
      </c>
      <c r="V121" s="53">
        <v>74</v>
      </c>
      <c r="W121" s="12">
        <f t="shared" si="43"/>
        <v>148</v>
      </c>
      <c r="X121" s="84">
        <f t="shared" si="44"/>
        <v>6.3796883003186283E-2</v>
      </c>
      <c r="Y121" s="85">
        <f t="shared" si="45"/>
        <v>8.9556235328013007E-3</v>
      </c>
      <c r="Z121" s="86">
        <v>10771</v>
      </c>
      <c r="AA121" s="77">
        <f t="shared" si="46"/>
        <v>0</v>
      </c>
      <c r="AB121" s="77">
        <f t="shared" si="47"/>
        <v>0</v>
      </c>
      <c r="AC121" s="150">
        <f t="shared" si="48"/>
        <v>0</v>
      </c>
      <c r="AD121" s="150">
        <f t="shared" si="49"/>
        <v>0</v>
      </c>
      <c r="AE121" s="150">
        <f t="shared" si="50"/>
        <v>0</v>
      </c>
      <c r="AF121" s="216">
        <f t="shared" si="51"/>
        <v>6.6545056424862012E-2</v>
      </c>
      <c r="AG121" s="216">
        <f t="shared" si="52"/>
        <v>0.34496937620838314</v>
      </c>
      <c r="AH121" s="216">
        <f t="shared" si="53"/>
        <v>0.82504092080736002</v>
      </c>
      <c r="AJ121" s="367"/>
    </row>
    <row r="122" spans="1:36" s="8" customFormat="1" x14ac:dyDescent="1.25">
      <c r="A122" s="210">
        <v>51</v>
      </c>
      <c r="B122" s="68">
        <v>10781</v>
      </c>
      <c r="C122" s="210">
        <v>51</v>
      </c>
      <c r="D122" s="19">
        <v>116</v>
      </c>
      <c r="E122" s="69" t="s">
        <v>524</v>
      </c>
      <c r="F122" s="20" t="s">
        <v>37</v>
      </c>
      <c r="G122" s="20" t="s">
        <v>229</v>
      </c>
      <c r="H122" s="21" t="s">
        <v>24</v>
      </c>
      <c r="I122" s="18">
        <v>2876994.8205180001</v>
      </c>
      <c r="J122" s="18">
        <v>12102225.705312001</v>
      </c>
      <c r="K122" s="18" t="s">
        <v>129</v>
      </c>
      <c r="L122" s="170">
        <v>120.6</v>
      </c>
      <c r="M122" s="56">
        <v>176244</v>
      </c>
      <c r="N122" s="55">
        <v>200000</v>
      </c>
      <c r="O122" s="56">
        <v>68667448</v>
      </c>
      <c r="P122" s="211">
        <v>27.32</v>
      </c>
      <c r="Q122" s="211">
        <v>143.91999999999999</v>
      </c>
      <c r="R122" s="211">
        <v>520</v>
      </c>
      <c r="S122" s="212">
        <v>5325</v>
      </c>
      <c r="T122" s="212">
        <v>80</v>
      </c>
      <c r="U122" s="212">
        <v>9</v>
      </c>
      <c r="V122" s="212">
        <v>20</v>
      </c>
      <c r="W122" s="18">
        <f t="shared" si="43"/>
        <v>5334</v>
      </c>
      <c r="X122" s="84">
        <f t="shared" si="44"/>
        <v>2.7248847424893579</v>
      </c>
      <c r="Y122" s="85">
        <f t="shared" si="45"/>
        <v>0.38251150801192141</v>
      </c>
      <c r="Z122" s="86">
        <v>10781</v>
      </c>
      <c r="AA122" s="77">
        <f t="shared" si="46"/>
        <v>0</v>
      </c>
      <c r="AB122" s="77">
        <f t="shared" si="47"/>
        <v>0</v>
      </c>
      <c r="AC122" s="150">
        <f t="shared" si="48"/>
        <v>0</v>
      </c>
      <c r="AD122" s="150">
        <f t="shared" si="49"/>
        <v>0</v>
      </c>
      <c r="AE122" s="150">
        <f t="shared" si="50"/>
        <v>0</v>
      </c>
      <c r="AF122" s="216">
        <f t="shared" si="51"/>
        <v>0.93054813956011573</v>
      </c>
      <c r="AG122" s="216">
        <f t="shared" si="52"/>
        <v>4.9020676517383546</v>
      </c>
      <c r="AH122" s="216">
        <f t="shared" si="53"/>
        <v>17.711750826180825</v>
      </c>
      <c r="AJ122" s="367"/>
    </row>
    <row r="123" spans="1:36" s="5" customFormat="1" x14ac:dyDescent="1.25">
      <c r="A123" s="83">
        <v>43</v>
      </c>
      <c r="B123" s="68">
        <v>10789</v>
      </c>
      <c r="C123" s="83">
        <v>43</v>
      </c>
      <c r="D123" s="16">
        <v>117</v>
      </c>
      <c r="E123" s="68" t="s">
        <v>525</v>
      </c>
      <c r="F123" s="10" t="s">
        <v>600</v>
      </c>
      <c r="G123" s="10" t="s">
        <v>229</v>
      </c>
      <c r="H123" s="11" t="s">
        <v>24</v>
      </c>
      <c r="I123" s="12">
        <v>1433785.5007839999</v>
      </c>
      <c r="J123" s="12">
        <v>1349792.5394240001</v>
      </c>
      <c r="K123" s="12" t="s">
        <v>131</v>
      </c>
      <c r="L123" s="169">
        <v>119.3</v>
      </c>
      <c r="M123" s="54">
        <v>19196</v>
      </c>
      <c r="N123" s="54">
        <v>200000</v>
      </c>
      <c r="O123" s="54">
        <v>70316344</v>
      </c>
      <c r="P123" s="201">
        <v>19.64</v>
      </c>
      <c r="Q123" s="201">
        <v>105.94</v>
      </c>
      <c r="R123" s="201">
        <v>298.06</v>
      </c>
      <c r="S123" s="53">
        <v>253</v>
      </c>
      <c r="T123" s="53">
        <v>81</v>
      </c>
      <c r="U123" s="53">
        <v>8</v>
      </c>
      <c r="V123" s="53">
        <v>19</v>
      </c>
      <c r="W123" s="12">
        <f t="shared" si="43"/>
        <v>261</v>
      </c>
      <c r="X123" s="84">
        <f t="shared" si="44"/>
        <v>0.30771236222031334</v>
      </c>
      <c r="Y123" s="85">
        <f t="shared" si="45"/>
        <v>4.3195779209095245E-2</v>
      </c>
      <c r="Z123" s="86">
        <v>10789</v>
      </c>
      <c r="AA123" s="77">
        <f t="shared" si="46"/>
        <v>0</v>
      </c>
      <c r="AB123" s="77">
        <f t="shared" si="47"/>
        <v>0</v>
      </c>
      <c r="AC123" s="150">
        <f t="shared" si="48"/>
        <v>0</v>
      </c>
      <c r="AD123" s="150">
        <f t="shared" si="49"/>
        <v>0</v>
      </c>
      <c r="AE123" s="150">
        <f t="shared" si="50"/>
        <v>0</v>
      </c>
      <c r="AF123" s="216">
        <f t="shared" si="51"/>
        <v>7.4610750543295731E-2</v>
      </c>
      <c r="AG123" s="216">
        <f t="shared" si="52"/>
        <v>0.40245737843975304</v>
      </c>
      <c r="AH123" s="216">
        <f t="shared" si="53"/>
        <v>1.1323055146097112</v>
      </c>
      <c r="AJ123" s="367"/>
    </row>
    <row r="124" spans="1:36" s="8" customFormat="1" x14ac:dyDescent="1.25">
      <c r="A124" s="210">
        <v>54</v>
      </c>
      <c r="B124" s="68">
        <v>10787</v>
      </c>
      <c r="C124" s="210">
        <v>54</v>
      </c>
      <c r="D124" s="19">
        <v>118</v>
      </c>
      <c r="E124" s="69" t="s">
        <v>526</v>
      </c>
      <c r="F124" s="20" t="s">
        <v>294</v>
      </c>
      <c r="G124" s="20" t="s">
        <v>229</v>
      </c>
      <c r="H124" s="21" t="s">
        <v>24</v>
      </c>
      <c r="I124" s="18">
        <v>787351.47187200002</v>
      </c>
      <c r="J124" s="18">
        <v>4389012.3164569996</v>
      </c>
      <c r="K124" s="18" t="s">
        <v>132</v>
      </c>
      <c r="L124" s="170">
        <v>117.36666666666666</v>
      </c>
      <c r="M124" s="56">
        <v>49617</v>
      </c>
      <c r="N124" s="55">
        <v>50000</v>
      </c>
      <c r="O124" s="56">
        <v>88458407</v>
      </c>
      <c r="P124" s="211">
        <v>32.409999999999997</v>
      </c>
      <c r="Q124" s="211">
        <v>198.21</v>
      </c>
      <c r="R124" s="211">
        <v>620.57000000000005</v>
      </c>
      <c r="S124" s="212">
        <v>1102</v>
      </c>
      <c r="T124" s="212">
        <v>67</v>
      </c>
      <c r="U124" s="212">
        <v>8</v>
      </c>
      <c r="V124" s="212">
        <v>33</v>
      </c>
      <c r="W124" s="18">
        <f t="shared" si="43"/>
        <v>1110</v>
      </c>
      <c r="X124" s="84">
        <f t="shared" si="44"/>
        <v>0.82762672144364902</v>
      </c>
      <c r="Y124" s="85">
        <f t="shared" si="45"/>
        <v>0.11617986638259031</v>
      </c>
      <c r="Z124" s="86">
        <v>10787</v>
      </c>
      <c r="AA124" s="77">
        <f t="shared" si="46"/>
        <v>0</v>
      </c>
      <c r="AB124" s="77">
        <f t="shared" si="47"/>
        <v>0</v>
      </c>
      <c r="AC124" s="150">
        <f t="shared" si="48"/>
        <v>0</v>
      </c>
      <c r="AD124" s="150">
        <f t="shared" si="49"/>
        <v>0</v>
      </c>
      <c r="AE124" s="150">
        <f t="shared" si="50"/>
        <v>0</v>
      </c>
      <c r="AF124" s="216">
        <f t="shared" si="51"/>
        <v>0.40034898570132338</v>
      </c>
      <c r="AG124" s="216">
        <f t="shared" si="52"/>
        <v>2.448416305333518</v>
      </c>
      <c r="AH124" s="216">
        <f t="shared" si="53"/>
        <v>7.665676336213215</v>
      </c>
      <c r="AJ124" s="367"/>
    </row>
    <row r="125" spans="1:36" s="5" customFormat="1" x14ac:dyDescent="1.25">
      <c r="A125" s="83">
        <v>46</v>
      </c>
      <c r="B125" s="68">
        <v>10801</v>
      </c>
      <c r="C125" s="83">
        <v>46</v>
      </c>
      <c r="D125" s="16">
        <v>119</v>
      </c>
      <c r="E125" s="68" t="s">
        <v>527</v>
      </c>
      <c r="F125" s="10" t="s">
        <v>38</v>
      </c>
      <c r="G125" s="10" t="s">
        <v>229</v>
      </c>
      <c r="H125" s="11" t="s">
        <v>24</v>
      </c>
      <c r="I125" s="12">
        <v>291788.74998399999</v>
      </c>
      <c r="J125" s="12">
        <v>1271426.8297870001</v>
      </c>
      <c r="K125" s="12" t="s">
        <v>133</v>
      </c>
      <c r="L125" s="169">
        <v>115.73333333333333</v>
      </c>
      <c r="M125" s="54">
        <v>21198</v>
      </c>
      <c r="N125" s="54">
        <v>100000</v>
      </c>
      <c r="O125" s="54">
        <v>59978622</v>
      </c>
      <c r="P125" s="201">
        <v>32.46</v>
      </c>
      <c r="Q125" s="201">
        <v>155.69999999999999</v>
      </c>
      <c r="R125" s="201">
        <v>418.97</v>
      </c>
      <c r="S125" s="53">
        <v>375</v>
      </c>
      <c r="T125" s="53">
        <v>43</v>
      </c>
      <c r="U125" s="53">
        <v>9</v>
      </c>
      <c r="V125" s="53">
        <v>57</v>
      </c>
      <c r="W125" s="12">
        <f t="shared" si="43"/>
        <v>384</v>
      </c>
      <c r="X125" s="84">
        <f t="shared" si="44"/>
        <v>0.15386956614804193</v>
      </c>
      <c r="Y125" s="85">
        <f t="shared" si="45"/>
        <v>2.1599768557791572E-2</v>
      </c>
      <c r="Z125" s="86">
        <v>10801</v>
      </c>
      <c r="AA125" s="77">
        <f t="shared" si="46"/>
        <v>0</v>
      </c>
      <c r="AB125" s="77">
        <f t="shared" si="47"/>
        <v>0</v>
      </c>
      <c r="AC125" s="150">
        <f t="shared" si="48"/>
        <v>0</v>
      </c>
      <c r="AD125" s="150">
        <f t="shared" si="49"/>
        <v>0</v>
      </c>
      <c r="AE125" s="150">
        <f t="shared" si="50"/>
        <v>0</v>
      </c>
      <c r="AF125" s="216">
        <f t="shared" si="51"/>
        <v>0.11615363063175443</v>
      </c>
      <c r="AG125" s="216">
        <f t="shared" si="52"/>
        <v>0.55715096393604946</v>
      </c>
      <c r="AH125" s="216">
        <f t="shared" si="53"/>
        <v>1.4992263285824448</v>
      </c>
      <c r="AJ125" s="367"/>
    </row>
    <row r="126" spans="1:36" s="8" customFormat="1" x14ac:dyDescent="1.25">
      <c r="A126" s="210">
        <v>61</v>
      </c>
      <c r="B126" s="68">
        <v>10825</v>
      </c>
      <c r="C126" s="210">
        <v>61</v>
      </c>
      <c r="D126" s="19">
        <v>120</v>
      </c>
      <c r="E126" s="69" t="s">
        <v>528</v>
      </c>
      <c r="F126" s="20" t="s">
        <v>616</v>
      </c>
      <c r="G126" s="20" t="s">
        <v>229</v>
      </c>
      <c r="H126" s="21" t="s">
        <v>24</v>
      </c>
      <c r="I126" s="18">
        <v>137914.406387</v>
      </c>
      <c r="J126" s="18">
        <v>314400.98310999997</v>
      </c>
      <c r="K126" s="18" t="s">
        <v>134</v>
      </c>
      <c r="L126" s="170">
        <v>113.66666666666667</v>
      </c>
      <c r="M126" s="56">
        <v>5181</v>
      </c>
      <c r="N126" s="55">
        <v>150000</v>
      </c>
      <c r="O126" s="56">
        <v>60683455</v>
      </c>
      <c r="P126" s="211">
        <v>28.79</v>
      </c>
      <c r="Q126" s="211">
        <v>123.86</v>
      </c>
      <c r="R126" s="211">
        <v>309.06</v>
      </c>
      <c r="S126" s="212">
        <v>44</v>
      </c>
      <c r="T126" s="212">
        <v>25</v>
      </c>
      <c r="U126" s="212">
        <v>6</v>
      </c>
      <c r="V126" s="212">
        <v>75</v>
      </c>
      <c r="W126" s="18">
        <f t="shared" si="43"/>
        <v>50</v>
      </c>
      <c r="X126" s="84">
        <f t="shared" si="44"/>
        <v>2.2121613793425546E-2</v>
      </c>
      <c r="Y126" s="85">
        <f t="shared" si="45"/>
        <v>3.1053687225134348E-3</v>
      </c>
      <c r="Z126" s="86">
        <v>10825</v>
      </c>
      <c r="AA126" s="77">
        <f t="shared" si="46"/>
        <v>0</v>
      </c>
      <c r="AB126" s="77">
        <f t="shared" si="47"/>
        <v>0</v>
      </c>
      <c r="AC126" s="150">
        <f t="shared" si="48"/>
        <v>0</v>
      </c>
      <c r="AD126" s="150">
        <f t="shared" si="49"/>
        <v>0</v>
      </c>
      <c r="AE126" s="150">
        <f t="shared" si="50"/>
        <v>0</v>
      </c>
      <c r="AF126" s="216">
        <f t="shared" si="51"/>
        <v>2.5475250444508858E-2</v>
      </c>
      <c r="AG126" s="216">
        <f t="shared" si="52"/>
        <v>0.10959932337814753</v>
      </c>
      <c r="AH126" s="216">
        <f t="shared" si="53"/>
        <v>0.27347623835984397</v>
      </c>
      <c r="AJ126" s="367"/>
    </row>
    <row r="127" spans="1:36" s="5" customFormat="1" x14ac:dyDescent="1.25">
      <c r="A127" s="83">
        <v>38</v>
      </c>
      <c r="B127" s="68">
        <v>10830</v>
      </c>
      <c r="C127" s="83">
        <v>38</v>
      </c>
      <c r="D127" s="16">
        <v>121</v>
      </c>
      <c r="E127" s="68" t="s">
        <v>529</v>
      </c>
      <c r="F127" s="10" t="s">
        <v>393</v>
      </c>
      <c r="G127" s="10" t="s">
        <v>229</v>
      </c>
      <c r="H127" s="11" t="s">
        <v>24</v>
      </c>
      <c r="I127" s="12">
        <v>485104.52480100002</v>
      </c>
      <c r="J127" s="12">
        <v>2036953.978747</v>
      </c>
      <c r="K127" s="12" t="s">
        <v>135</v>
      </c>
      <c r="L127" s="169">
        <v>112.83333333333333</v>
      </c>
      <c r="M127" s="54">
        <v>28248</v>
      </c>
      <c r="N127" s="54">
        <v>100000</v>
      </c>
      <c r="O127" s="54">
        <v>72109670</v>
      </c>
      <c r="P127" s="201">
        <v>29.34</v>
      </c>
      <c r="Q127" s="201">
        <v>132.24</v>
      </c>
      <c r="R127" s="201">
        <v>409.8</v>
      </c>
      <c r="S127" s="53">
        <v>1759</v>
      </c>
      <c r="T127" s="53">
        <v>93</v>
      </c>
      <c r="U127" s="53">
        <v>5</v>
      </c>
      <c r="V127" s="53">
        <v>7</v>
      </c>
      <c r="W127" s="12">
        <f t="shared" si="43"/>
        <v>1764</v>
      </c>
      <c r="X127" s="84">
        <f t="shared" si="44"/>
        <v>0.53315939628424391</v>
      </c>
      <c r="Y127" s="85">
        <f t="shared" si="45"/>
        <v>7.4843387503098491E-2</v>
      </c>
      <c r="Z127" s="86">
        <v>10830</v>
      </c>
      <c r="AA127" s="77">
        <f t="shared" si="46"/>
        <v>0</v>
      </c>
      <c r="AB127" s="77">
        <f t="shared" si="47"/>
        <v>0</v>
      </c>
      <c r="AC127" s="150">
        <f t="shared" si="48"/>
        <v>0</v>
      </c>
      <c r="AD127" s="150">
        <f t="shared" si="49"/>
        <v>0</v>
      </c>
      <c r="AE127" s="150">
        <f t="shared" si="50"/>
        <v>0</v>
      </c>
      <c r="AF127" s="216">
        <f t="shared" si="51"/>
        <v>0.16820319018257762</v>
      </c>
      <c r="AG127" s="216">
        <f t="shared" si="52"/>
        <v>0.75811826413578964</v>
      </c>
      <c r="AH127" s="216">
        <f t="shared" si="53"/>
        <v>2.3493410816912172</v>
      </c>
      <c r="AJ127" s="367"/>
    </row>
    <row r="128" spans="1:36" s="8" customFormat="1" x14ac:dyDescent="1.25">
      <c r="A128" s="210">
        <v>18</v>
      </c>
      <c r="B128" s="68">
        <v>10835</v>
      </c>
      <c r="C128" s="210">
        <v>18</v>
      </c>
      <c r="D128" s="19">
        <v>122</v>
      </c>
      <c r="E128" s="69" t="s">
        <v>530</v>
      </c>
      <c r="F128" s="20" t="s">
        <v>15</v>
      </c>
      <c r="G128" s="20" t="s">
        <v>229</v>
      </c>
      <c r="H128" s="21"/>
      <c r="I128" s="18">
        <v>420798.53274699999</v>
      </c>
      <c r="J128" s="18">
        <v>1819113.930351</v>
      </c>
      <c r="K128" s="18" t="s">
        <v>115</v>
      </c>
      <c r="L128" s="170">
        <v>112.23333333333333</v>
      </c>
      <c r="M128" s="56">
        <v>57537</v>
      </c>
      <c r="N128" s="55">
        <v>500000</v>
      </c>
      <c r="O128" s="56">
        <v>31616419</v>
      </c>
      <c r="P128" s="211">
        <v>30.25</v>
      </c>
      <c r="Q128" s="211">
        <v>160.19</v>
      </c>
      <c r="R128" s="211">
        <v>410.92</v>
      </c>
      <c r="S128" s="212">
        <v>140</v>
      </c>
      <c r="T128" s="212">
        <v>26</v>
      </c>
      <c r="U128" s="212">
        <v>5</v>
      </c>
      <c r="V128" s="212">
        <v>74</v>
      </c>
      <c r="W128" s="18">
        <f t="shared" si="43"/>
        <v>145</v>
      </c>
      <c r="X128" s="84">
        <f t="shared" si="44"/>
        <v>0.13311474039303889</v>
      </c>
      <c r="Y128" s="85">
        <f t="shared" si="45"/>
        <v>1.868626562158366E-2</v>
      </c>
      <c r="Z128" s="86">
        <v>10835</v>
      </c>
      <c r="AA128" s="77">
        <f t="shared" si="46"/>
        <v>0</v>
      </c>
      <c r="AB128" s="77">
        <f t="shared" si="47"/>
        <v>0</v>
      </c>
      <c r="AC128" s="150">
        <f t="shared" si="48"/>
        <v>0</v>
      </c>
      <c r="AD128" s="150">
        <f t="shared" si="49"/>
        <v>0</v>
      </c>
      <c r="AE128" s="150">
        <f t="shared" si="50"/>
        <v>0</v>
      </c>
      <c r="AF128" s="216">
        <f t="shared" si="51"/>
        <v>0.15487388064959332</v>
      </c>
      <c r="AG128" s="216">
        <f t="shared" si="52"/>
        <v>0.82014039475234224</v>
      </c>
      <c r="AH128" s="216">
        <f t="shared" si="53"/>
        <v>2.1038272739349053</v>
      </c>
      <c r="AJ128" s="367"/>
    </row>
    <row r="129" spans="1:36" s="5" customFormat="1" x14ac:dyDescent="1.25">
      <c r="A129" s="83">
        <v>4</v>
      </c>
      <c r="B129" s="68">
        <v>10843</v>
      </c>
      <c r="C129" s="83">
        <v>4</v>
      </c>
      <c r="D129" s="16">
        <v>123</v>
      </c>
      <c r="E129" s="68" t="s">
        <v>531</v>
      </c>
      <c r="F129" s="10" t="s">
        <v>19</v>
      </c>
      <c r="G129" s="10" t="s">
        <v>229</v>
      </c>
      <c r="H129" s="11" t="s">
        <v>24</v>
      </c>
      <c r="I129" s="12">
        <v>744959.24018199998</v>
      </c>
      <c r="J129" s="12">
        <v>2790187.110198</v>
      </c>
      <c r="K129" s="12" t="s">
        <v>136</v>
      </c>
      <c r="L129" s="169">
        <v>111.13333333333334</v>
      </c>
      <c r="M129" s="54">
        <v>99779</v>
      </c>
      <c r="N129" s="54">
        <v>100000</v>
      </c>
      <c r="O129" s="54">
        <v>27963670</v>
      </c>
      <c r="P129" s="201">
        <v>28.22</v>
      </c>
      <c r="Q129" s="201">
        <v>146.06</v>
      </c>
      <c r="R129" s="201">
        <v>452.9</v>
      </c>
      <c r="S129" s="53">
        <v>1167</v>
      </c>
      <c r="T129" s="53">
        <v>56</v>
      </c>
      <c r="U129" s="53">
        <v>8</v>
      </c>
      <c r="V129" s="53">
        <v>44</v>
      </c>
      <c r="W129" s="12">
        <f t="shared" si="43"/>
        <v>1175</v>
      </c>
      <c r="X129" s="84">
        <f t="shared" si="44"/>
        <v>0.43975851461374621</v>
      </c>
      <c r="Y129" s="85">
        <f t="shared" si="45"/>
        <v>6.173203951089451E-2</v>
      </c>
      <c r="Z129" s="86">
        <v>10843</v>
      </c>
      <c r="AA129" s="77">
        <f t="shared" si="46"/>
        <v>0</v>
      </c>
      <c r="AB129" s="77">
        <f t="shared" si="47"/>
        <v>0</v>
      </c>
      <c r="AC129" s="150">
        <f t="shared" si="48"/>
        <v>0</v>
      </c>
      <c r="AD129" s="150">
        <f t="shared" si="49"/>
        <v>0</v>
      </c>
      <c r="AE129" s="150">
        <f t="shared" si="50"/>
        <v>0</v>
      </c>
      <c r="AF129" s="216">
        <f t="shared" si="51"/>
        <v>0.22160688004285567</v>
      </c>
      <c r="AG129" s="216">
        <f t="shared" si="52"/>
        <v>1.1469844400800673</v>
      </c>
      <c r="AH129" s="216">
        <f t="shared" si="53"/>
        <v>3.5565469869386721</v>
      </c>
      <c r="AJ129" s="367"/>
    </row>
    <row r="130" spans="1:36" s="8" customFormat="1" x14ac:dyDescent="1.25">
      <c r="A130" s="210">
        <v>9</v>
      </c>
      <c r="B130" s="68">
        <v>10851</v>
      </c>
      <c r="C130" s="210">
        <v>9</v>
      </c>
      <c r="D130" s="19">
        <v>124</v>
      </c>
      <c r="E130" s="69" t="s">
        <v>532</v>
      </c>
      <c r="F130" s="20" t="s">
        <v>290</v>
      </c>
      <c r="G130" s="20" t="s">
        <v>229</v>
      </c>
      <c r="H130" s="21" t="s">
        <v>22</v>
      </c>
      <c r="I130" s="18">
        <v>12571043.928719999</v>
      </c>
      <c r="J130" s="18">
        <v>29735471.490695</v>
      </c>
      <c r="K130" s="18" t="s">
        <v>110</v>
      </c>
      <c r="L130" s="170">
        <v>111.03333333333333</v>
      </c>
      <c r="M130" s="56">
        <v>61669715</v>
      </c>
      <c r="N130" s="55">
        <v>300000000</v>
      </c>
      <c r="O130" s="56">
        <v>482173</v>
      </c>
      <c r="P130" s="211">
        <v>21.05</v>
      </c>
      <c r="Q130" s="211">
        <v>104.25</v>
      </c>
      <c r="R130" s="211">
        <v>309.77</v>
      </c>
      <c r="S130" s="212">
        <v>12381</v>
      </c>
      <c r="T130" s="212">
        <v>68</v>
      </c>
      <c r="U130" s="212">
        <v>18</v>
      </c>
      <c r="V130" s="212">
        <v>32</v>
      </c>
      <c r="W130" s="18">
        <f t="shared" si="43"/>
        <v>12399</v>
      </c>
      <c r="X130" s="84">
        <f t="shared" si="44"/>
        <v>5.6908435164230999</v>
      </c>
      <c r="Y130" s="85">
        <f t="shared" si="45"/>
        <v>0.79886429740811959</v>
      </c>
      <c r="Z130" s="86">
        <v>10851</v>
      </c>
      <c r="AA130" s="77">
        <f t="shared" si="46"/>
        <v>0</v>
      </c>
      <c r="AB130" s="77">
        <f t="shared" si="47"/>
        <v>0</v>
      </c>
      <c r="AC130" s="150">
        <f t="shared" si="48"/>
        <v>0</v>
      </c>
      <c r="AD130" s="150">
        <f t="shared" si="49"/>
        <v>0</v>
      </c>
      <c r="AE130" s="150">
        <f t="shared" si="50"/>
        <v>0</v>
      </c>
      <c r="AF130" s="216">
        <f t="shared" si="51"/>
        <v>1.7616508238339157</v>
      </c>
      <c r="AG130" s="216">
        <f t="shared" si="52"/>
        <v>8.7245652439280619</v>
      </c>
      <c r="AH130" s="216">
        <f t="shared" si="53"/>
        <v>25.924302883564465</v>
      </c>
      <c r="AJ130" s="367"/>
    </row>
    <row r="131" spans="1:36" s="5" customFormat="1" x14ac:dyDescent="1.25">
      <c r="A131" s="83">
        <v>8</v>
      </c>
      <c r="B131" s="68">
        <v>10855</v>
      </c>
      <c r="C131" s="83">
        <v>8</v>
      </c>
      <c r="D131" s="16">
        <v>125</v>
      </c>
      <c r="E131" s="68" t="s">
        <v>533</v>
      </c>
      <c r="F131" s="10" t="s">
        <v>27</v>
      </c>
      <c r="G131" s="10" t="s">
        <v>229</v>
      </c>
      <c r="H131" s="11" t="s">
        <v>22</v>
      </c>
      <c r="I131" s="12">
        <v>1192464.950674</v>
      </c>
      <c r="J131" s="12">
        <v>9499591.8709270004</v>
      </c>
      <c r="K131" s="12" t="s">
        <v>109</v>
      </c>
      <c r="L131" s="169">
        <v>110.6</v>
      </c>
      <c r="M131" s="54">
        <v>363651</v>
      </c>
      <c r="N131" s="54">
        <v>1500000</v>
      </c>
      <c r="O131" s="54">
        <v>26122826</v>
      </c>
      <c r="P131" s="201">
        <v>23.09</v>
      </c>
      <c r="Q131" s="201">
        <v>165.57</v>
      </c>
      <c r="R131" s="201">
        <v>498.8</v>
      </c>
      <c r="S131" s="53">
        <v>4274</v>
      </c>
      <c r="T131" s="53">
        <v>72</v>
      </c>
      <c r="U131" s="53">
        <v>9</v>
      </c>
      <c r="V131" s="53">
        <v>28</v>
      </c>
      <c r="W131" s="12">
        <f t="shared" si="43"/>
        <v>4283</v>
      </c>
      <c r="X131" s="84">
        <f t="shared" si="44"/>
        <v>1.9249982789399505</v>
      </c>
      <c r="Y131" s="85">
        <f t="shared" si="45"/>
        <v>0.27022573950228262</v>
      </c>
      <c r="Z131" s="86">
        <v>10855</v>
      </c>
      <c r="AA131" s="77">
        <f t="shared" si="46"/>
        <v>0</v>
      </c>
      <c r="AB131" s="77">
        <f t="shared" si="47"/>
        <v>0</v>
      </c>
      <c r="AC131" s="150">
        <f t="shared" si="48"/>
        <v>0</v>
      </c>
      <c r="AD131" s="150">
        <f t="shared" si="49"/>
        <v>0</v>
      </c>
      <c r="AE131" s="150">
        <f t="shared" si="50"/>
        <v>0</v>
      </c>
      <c r="AF131" s="216">
        <f t="shared" si="51"/>
        <v>0.61733625362115907</v>
      </c>
      <c r="AG131" s="216">
        <f t="shared" si="52"/>
        <v>4.42669395894566</v>
      </c>
      <c r="AH131" s="216">
        <f t="shared" si="53"/>
        <v>13.335960299100655</v>
      </c>
      <c r="AJ131" s="367"/>
    </row>
    <row r="132" spans="1:36" s="8" customFormat="1" x14ac:dyDescent="1.25">
      <c r="A132" s="210">
        <v>64</v>
      </c>
      <c r="B132" s="68">
        <v>10864</v>
      </c>
      <c r="C132" s="210">
        <v>64</v>
      </c>
      <c r="D132" s="19">
        <v>126</v>
      </c>
      <c r="E132" s="69" t="s">
        <v>534</v>
      </c>
      <c r="F132" s="20" t="s">
        <v>173</v>
      </c>
      <c r="G132" s="20" t="s">
        <v>229</v>
      </c>
      <c r="H132" s="21" t="s">
        <v>24</v>
      </c>
      <c r="I132" s="18">
        <v>228688.45160199999</v>
      </c>
      <c r="J132" s="18">
        <v>408330.60437199997</v>
      </c>
      <c r="K132" s="18" t="s">
        <v>137</v>
      </c>
      <c r="L132" s="170">
        <v>110.23333333333333</v>
      </c>
      <c r="M132" s="56">
        <v>7694</v>
      </c>
      <c r="N132" s="55">
        <v>50000</v>
      </c>
      <c r="O132" s="56">
        <v>53071302</v>
      </c>
      <c r="P132" s="211">
        <v>29.12</v>
      </c>
      <c r="Q132" s="211">
        <v>141.69999999999999</v>
      </c>
      <c r="R132" s="211">
        <v>419.75</v>
      </c>
      <c r="S132" s="212">
        <v>161</v>
      </c>
      <c r="T132" s="212">
        <v>81</v>
      </c>
      <c r="U132" s="212">
        <v>3</v>
      </c>
      <c r="V132" s="212">
        <v>19</v>
      </c>
      <c r="W132" s="18">
        <f t="shared" si="43"/>
        <v>164</v>
      </c>
      <c r="X132" s="84">
        <f t="shared" si="44"/>
        <v>9.3087175375687378E-2</v>
      </c>
      <c r="Y132" s="85">
        <f t="shared" si="45"/>
        <v>1.3067310801922274E-2</v>
      </c>
      <c r="Z132" s="86">
        <v>10864</v>
      </c>
      <c r="AA132" s="77">
        <f t="shared" si="46"/>
        <v>0</v>
      </c>
      <c r="AB132" s="77">
        <f t="shared" si="47"/>
        <v>0</v>
      </c>
      <c r="AC132" s="150">
        <f t="shared" si="48"/>
        <v>0</v>
      </c>
      <c r="AD132" s="150">
        <f t="shared" si="49"/>
        <v>0</v>
      </c>
      <c r="AE132" s="150">
        <f t="shared" si="50"/>
        <v>0</v>
      </c>
      <c r="AF132" s="216">
        <f t="shared" si="51"/>
        <v>3.3465414159753293E-2</v>
      </c>
      <c r="AG132" s="216">
        <f t="shared" si="52"/>
        <v>0.1628450956880852</v>
      </c>
      <c r="AH132" s="216">
        <f t="shared" si="53"/>
        <v>0.48238693659191084</v>
      </c>
      <c r="AJ132" s="367"/>
    </row>
    <row r="133" spans="1:36" s="5" customFormat="1" x14ac:dyDescent="1.25">
      <c r="A133" s="83">
        <v>15</v>
      </c>
      <c r="B133" s="68">
        <v>10872</v>
      </c>
      <c r="C133" s="83">
        <v>15</v>
      </c>
      <c r="D133" s="16">
        <v>127</v>
      </c>
      <c r="E133" s="68" t="s">
        <v>535</v>
      </c>
      <c r="F133" s="10" t="s">
        <v>28</v>
      </c>
      <c r="G133" s="10" t="s">
        <v>229</v>
      </c>
      <c r="H133" s="11" t="s">
        <v>22</v>
      </c>
      <c r="I133" s="12">
        <v>596406.153391</v>
      </c>
      <c r="J133" s="12">
        <v>5164198.2138069998</v>
      </c>
      <c r="K133" s="12" t="s">
        <v>112</v>
      </c>
      <c r="L133" s="169">
        <v>108.96666666666667</v>
      </c>
      <c r="M133" s="54">
        <v>173209</v>
      </c>
      <c r="N133" s="54">
        <v>500000</v>
      </c>
      <c r="O133" s="54">
        <v>29814837</v>
      </c>
      <c r="P133" s="201">
        <v>31.84</v>
      </c>
      <c r="Q133" s="201">
        <v>147.94</v>
      </c>
      <c r="R133" s="201">
        <v>471.36</v>
      </c>
      <c r="S133" s="53">
        <v>3510</v>
      </c>
      <c r="T133" s="53">
        <v>81</v>
      </c>
      <c r="U133" s="53">
        <v>7</v>
      </c>
      <c r="V133" s="53">
        <v>19</v>
      </c>
      <c r="W133" s="12">
        <f t="shared" si="43"/>
        <v>3517</v>
      </c>
      <c r="X133" s="84">
        <f t="shared" si="44"/>
        <v>1.1772828675009492</v>
      </c>
      <c r="Y133" s="85">
        <f t="shared" si="45"/>
        <v>0.16526359371552241</v>
      </c>
      <c r="Z133" s="86">
        <v>10872</v>
      </c>
      <c r="AA133" s="77">
        <f t="shared" si="46"/>
        <v>0</v>
      </c>
      <c r="AB133" s="77">
        <f t="shared" si="47"/>
        <v>0</v>
      </c>
      <c r="AC133" s="150">
        <f t="shared" si="48"/>
        <v>0</v>
      </c>
      <c r="AD133" s="150">
        <f t="shared" si="49"/>
        <v>0</v>
      </c>
      <c r="AE133" s="150">
        <f t="shared" si="50"/>
        <v>0</v>
      </c>
      <c r="AF133" s="216">
        <f t="shared" si="51"/>
        <v>0.46277390742259528</v>
      </c>
      <c r="AG133" s="216">
        <f t="shared" si="52"/>
        <v>2.1502126841739555</v>
      </c>
      <c r="AH133" s="216">
        <f t="shared" si="53"/>
        <v>6.8509142274721899</v>
      </c>
      <c r="AJ133" s="367"/>
    </row>
    <row r="134" spans="1:36" s="8" customFormat="1" x14ac:dyDescent="1.25">
      <c r="A134" s="210">
        <v>12</v>
      </c>
      <c r="B134" s="68">
        <v>10869</v>
      </c>
      <c r="C134" s="210">
        <v>12</v>
      </c>
      <c r="D134" s="19">
        <v>128</v>
      </c>
      <c r="E134" s="69" t="s">
        <v>536</v>
      </c>
      <c r="F134" s="20" t="s">
        <v>43</v>
      </c>
      <c r="G134" s="20" t="s">
        <v>229</v>
      </c>
      <c r="H134" s="21" t="s">
        <v>22</v>
      </c>
      <c r="I134" s="18">
        <v>620930.44273899996</v>
      </c>
      <c r="J134" s="18">
        <v>1544408.781096</v>
      </c>
      <c r="K134" s="18" t="s">
        <v>111</v>
      </c>
      <c r="L134" s="170">
        <v>109.23333333333333</v>
      </c>
      <c r="M134" s="56">
        <v>56903</v>
      </c>
      <c r="N134" s="55">
        <v>500000</v>
      </c>
      <c r="O134" s="56">
        <v>27141078</v>
      </c>
      <c r="P134" s="211">
        <v>26.6</v>
      </c>
      <c r="Q134" s="211">
        <v>129.76</v>
      </c>
      <c r="R134" s="211">
        <v>305.89</v>
      </c>
      <c r="S134" s="212">
        <v>178</v>
      </c>
      <c r="T134" s="212">
        <v>10</v>
      </c>
      <c r="U134" s="212">
        <v>4</v>
      </c>
      <c r="V134" s="212">
        <v>90</v>
      </c>
      <c r="W134" s="18">
        <f t="shared" si="43"/>
        <v>182</v>
      </c>
      <c r="X134" s="84">
        <f t="shared" si="44"/>
        <v>4.3466549317535068E-2</v>
      </c>
      <c r="Y134" s="85">
        <f t="shared" si="45"/>
        <v>6.1017095762867218E-3</v>
      </c>
      <c r="Z134" s="86">
        <v>10869</v>
      </c>
      <c r="AA134" s="77">
        <f t="shared" si="46"/>
        <v>0</v>
      </c>
      <c r="AB134" s="77">
        <f t="shared" si="47"/>
        <v>0</v>
      </c>
      <c r="AC134" s="150">
        <f t="shared" si="48"/>
        <v>0</v>
      </c>
      <c r="AD134" s="150">
        <f t="shared" si="49"/>
        <v>0</v>
      </c>
      <c r="AE134" s="150">
        <f t="shared" si="50"/>
        <v>0</v>
      </c>
      <c r="AF134" s="216">
        <f t="shared" si="51"/>
        <v>0.11562102118464326</v>
      </c>
      <c r="AG134" s="216">
        <f t="shared" si="52"/>
        <v>0.56402194394433491</v>
      </c>
      <c r="AH134" s="216">
        <f t="shared" si="53"/>
        <v>1.32959827707408</v>
      </c>
      <c r="AJ134" s="367"/>
    </row>
    <row r="135" spans="1:36" s="5" customFormat="1" x14ac:dyDescent="1.25">
      <c r="A135" s="83">
        <v>103</v>
      </c>
      <c r="B135" s="68">
        <v>10896</v>
      </c>
      <c r="C135" s="83">
        <v>103</v>
      </c>
      <c r="D135" s="16">
        <v>129</v>
      </c>
      <c r="E135" s="68" t="s">
        <v>537</v>
      </c>
      <c r="F135" s="10" t="s">
        <v>333</v>
      </c>
      <c r="G135" s="10" t="s">
        <v>229</v>
      </c>
      <c r="H135" s="11" t="s">
        <v>24</v>
      </c>
      <c r="I135" s="12">
        <v>779952.85832</v>
      </c>
      <c r="J135" s="12">
        <v>2990122.7993780002</v>
      </c>
      <c r="K135" s="12" t="s">
        <v>138</v>
      </c>
      <c r="L135" s="169">
        <v>107.13333333333334</v>
      </c>
      <c r="M135" s="54">
        <v>58394</v>
      </c>
      <c r="N135" s="54">
        <v>100000</v>
      </c>
      <c r="O135" s="54">
        <v>51205993</v>
      </c>
      <c r="P135" s="201">
        <v>33.39</v>
      </c>
      <c r="Q135" s="201">
        <v>160.11000000000001</v>
      </c>
      <c r="R135" s="201">
        <v>431.81</v>
      </c>
      <c r="S135" s="53">
        <v>804</v>
      </c>
      <c r="T135" s="53">
        <v>33</v>
      </c>
      <c r="U135" s="53">
        <v>13</v>
      </c>
      <c r="V135" s="53">
        <v>67</v>
      </c>
      <c r="W135" s="12">
        <f t="shared" si="43"/>
        <v>817</v>
      </c>
      <c r="X135" s="84">
        <f t="shared" si="44"/>
        <v>0.27771278023100293</v>
      </c>
      <c r="Y135" s="85">
        <f t="shared" si="45"/>
        <v>3.8984523897072361E-2</v>
      </c>
      <c r="Z135" s="86">
        <v>10896</v>
      </c>
      <c r="AA135" s="77">
        <f t="shared" si="46"/>
        <v>0</v>
      </c>
      <c r="AB135" s="77">
        <f t="shared" si="47"/>
        <v>0</v>
      </c>
      <c r="AC135" s="150">
        <f t="shared" si="48"/>
        <v>0</v>
      </c>
      <c r="AD135" s="150">
        <f t="shared" si="49"/>
        <v>0</v>
      </c>
      <c r="AE135" s="150">
        <f t="shared" si="50"/>
        <v>0</v>
      </c>
      <c r="AF135" s="216">
        <f t="shared" si="51"/>
        <v>0.28099484036100569</v>
      </c>
      <c r="AG135" s="216">
        <f t="shared" si="52"/>
        <v>1.3474119164480569</v>
      </c>
      <c r="AH135" s="216">
        <f t="shared" si="53"/>
        <v>3.6339138070166475</v>
      </c>
      <c r="AJ135" s="367"/>
    </row>
    <row r="136" spans="1:36" s="8" customFormat="1" x14ac:dyDescent="1.25">
      <c r="A136" s="210">
        <v>116</v>
      </c>
      <c r="B136" s="68">
        <v>11055</v>
      </c>
      <c r="C136" s="210">
        <v>116</v>
      </c>
      <c r="D136" s="19">
        <v>130</v>
      </c>
      <c r="E136" s="69" t="s">
        <v>538</v>
      </c>
      <c r="F136" s="20" t="s">
        <v>37</v>
      </c>
      <c r="G136" s="20" t="s">
        <v>229</v>
      </c>
      <c r="H136" s="21" t="s">
        <v>24</v>
      </c>
      <c r="I136" s="18">
        <v>2855481.8418279998</v>
      </c>
      <c r="J136" s="18">
        <v>8839643.6630039997</v>
      </c>
      <c r="K136" s="18" t="s">
        <v>139</v>
      </c>
      <c r="L136" s="170">
        <v>97.733333333333334</v>
      </c>
      <c r="M136" s="56">
        <v>156063</v>
      </c>
      <c r="N136" s="55">
        <v>200000</v>
      </c>
      <c r="O136" s="56">
        <v>56641508</v>
      </c>
      <c r="P136" s="211">
        <v>29.63</v>
      </c>
      <c r="Q136" s="211">
        <v>147.81</v>
      </c>
      <c r="R136" s="211">
        <v>520.53</v>
      </c>
      <c r="S136" s="212">
        <v>3283</v>
      </c>
      <c r="T136" s="212">
        <v>72</v>
      </c>
      <c r="U136" s="212">
        <v>10</v>
      </c>
      <c r="V136" s="212">
        <v>28.000000000000004</v>
      </c>
      <c r="W136" s="18">
        <f t="shared" si="43"/>
        <v>3293</v>
      </c>
      <c r="X136" s="84">
        <f t="shared" si="44"/>
        <v>1.791266305850741</v>
      </c>
      <c r="Y136" s="85">
        <f t="shared" si="45"/>
        <v>0.25145282852439271</v>
      </c>
      <c r="Z136" s="86">
        <v>11055</v>
      </c>
      <c r="AA136" s="77">
        <f t="shared" si="46"/>
        <v>0</v>
      </c>
      <c r="AB136" s="77">
        <f t="shared" si="47"/>
        <v>0</v>
      </c>
      <c r="AC136" s="150">
        <f t="shared" si="48"/>
        <v>0</v>
      </c>
      <c r="AD136" s="150">
        <f t="shared" si="49"/>
        <v>0</v>
      </c>
      <c r="AE136" s="150">
        <f t="shared" si="50"/>
        <v>0</v>
      </c>
      <c r="AF136" s="216">
        <f t="shared" si="51"/>
        <v>0.73715584225496456</v>
      </c>
      <c r="AG136" s="216">
        <f t="shared" si="52"/>
        <v>3.6773204537194166</v>
      </c>
      <c r="AH136" s="216">
        <f t="shared" si="53"/>
        <v>12.950109030340085</v>
      </c>
      <c r="AJ136" s="367"/>
    </row>
    <row r="137" spans="1:36" s="5" customFormat="1" x14ac:dyDescent="1.25">
      <c r="A137" s="83">
        <v>119</v>
      </c>
      <c r="B137" s="68">
        <v>11087</v>
      </c>
      <c r="C137" s="83">
        <v>119</v>
      </c>
      <c r="D137" s="16">
        <v>131</v>
      </c>
      <c r="E137" s="68" t="s">
        <v>539</v>
      </c>
      <c r="F137" s="10" t="s">
        <v>47</v>
      </c>
      <c r="G137" s="10" t="s">
        <v>229</v>
      </c>
      <c r="H137" s="11" t="s">
        <v>24</v>
      </c>
      <c r="I137" s="12">
        <v>421247.38339199999</v>
      </c>
      <c r="J137" s="12">
        <v>918731.71251500002</v>
      </c>
      <c r="K137" s="12" t="s">
        <v>140</v>
      </c>
      <c r="L137" s="169">
        <v>94.3</v>
      </c>
      <c r="M137" s="54">
        <v>14899</v>
      </c>
      <c r="N137" s="54">
        <v>500000</v>
      </c>
      <c r="O137" s="54">
        <v>61663985</v>
      </c>
      <c r="P137" s="201">
        <v>24.03</v>
      </c>
      <c r="Q137" s="201">
        <v>117.22</v>
      </c>
      <c r="R137" s="201">
        <v>388.07</v>
      </c>
      <c r="S137" s="53">
        <v>448</v>
      </c>
      <c r="T137" s="53">
        <v>93</v>
      </c>
      <c r="U137" s="53">
        <v>2</v>
      </c>
      <c r="V137" s="53">
        <v>7.0000000000000009</v>
      </c>
      <c r="W137" s="12">
        <f t="shared" si="43"/>
        <v>450</v>
      </c>
      <c r="X137" s="84">
        <f t="shared" si="44"/>
        <v>0.24047202357168543</v>
      </c>
      <c r="Y137" s="85">
        <f t="shared" si="45"/>
        <v>3.3756773245040457E-2</v>
      </c>
      <c r="Z137" s="86">
        <v>11087</v>
      </c>
      <c r="AA137" s="77">
        <f t="shared" si="46"/>
        <v>0</v>
      </c>
      <c r="AB137" s="77">
        <f t="shared" si="47"/>
        <v>0</v>
      </c>
      <c r="AC137" s="150">
        <f t="shared" si="48"/>
        <v>0</v>
      </c>
      <c r="AD137" s="150">
        <f t="shared" si="49"/>
        <v>0</v>
      </c>
      <c r="AE137" s="150">
        <f t="shared" si="50"/>
        <v>0</v>
      </c>
      <c r="AF137" s="216">
        <f t="shared" si="51"/>
        <v>6.2134868026103234E-2</v>
      </c>
      <c r="AG137" s="216">
        <f t="shared" si="52"/>
        <v>0.3030981785276663</v>
      </c>
      <c r="AH137" s="216">
        <f t="shared" si="53"/>
        <v>1.0034406256716555</v>
      </c>
      <c r="AJ137" s="367"/>
    </row>
    <row r="138" spans="1:36" s="8" customFormat="1" x14ac:dyDescent="1.25">
      <c r="A138" s="210">
        <v>122</v>
      </c>
      <c r="B138" s="68">
        <v>11095</v>
      </c>
      <c r="C138" s="210">
        <v>122</v>
      </c>
      <c r="D138" s="19">
        <v>132</v>
      </c>
      <c r="E138" s="69" t="s">
        <v>540</v>
      </c>
      <c r="F138" s="20" t="s">
        <v>41</v>
      </c>
      <c r="G138" s="20" t="s">
        <v>229</v>
      </c>
      <c r="H138" s="21" t="s">
        <v>24</v>
      </c>
      <c r="I138" s="18">
        <v>524922.25014999998</v>
      </c>
      <c r="J138" s="18">
        <v>2542119.783787</v>
      </c>
      <c r="K138" s="18" t="s">
        <v>141</v>
      </c>
      <c r="L138" s="170">
        <v>93.1</v>
      </c>
      <c r="M138" s="56">
        <v>50543</v>
      </c>
      <c r="N138" s="55">
        <v>100000</v>
      </c>
      <c r="O138" s="56">
        <v>50296179</v>
      </c>
      <c r="P138" s="211">
        <v>33.619999999999997</v>
      </c>
      <c r="Q138" s="211">
        <v>168.55</v>
      </c>
      <c r="R138" s="211">
        <v>457.47</v>
      </c>
      <c r="S138" s="212">
        <v>891</v>
      </c>
      <c r="T138" s="212">
        <v>83</v>
      </c>
      <c r="U138" s="212">
        <v>7</v>
      </c>
      <c r="V138" s="212">
        <v>17</v>
      </c>
      <c r="W138" s="18">
        <f t="shared" si="43"/>
        <v>898</v>
      </c>
      <c r="X138" s="84">
        <f t="shared" si="44"/>
        <v>0.59383665991561274</v>
      </c>
      <c r="Y138" s="85">
        <f t="shared" si="45"/>
        <v>8.3361087812311649E-2</v>
      </c>
      <c r="Z138" s="86">
        <v>11095</v>
      </c>
      <c r="AA138" s="77">
        <f t="shared" si="46"/>
        <v>0</v>
      </c>
      <c r="AB138" s="77">
        <f t="shared" si="47"/>
        <v>0</v>
      </c>
      <c r="AC138" s="150">
        <f t="shared" si="48"/>
        <v>0</v>
      </c>
      <c r="AD138" s="150">
        <f t="shared" si="49"/>
        <v>0</v>
      </c>
      <c r="AE138" s="150">
        <f t="shared" si="50"/>
        <v>0</v>
      </c>
      <c r="AF138" s="216">
        <f t="shared" si="51"/>
        <v>0.24053962055858918</v>
      </c>
      <c r="AG138" s="216">
        <f t="shared" si="52"/>
        <v>1.2059176991418861</v>
      </c>
      <c r="AH138" s="216">
        <f t="shared" si="53"/>
        <v>3.2730416483324749</v>
      </c>
      <c r="AJ138" s="367"/>
    </row>
    <row r="139" spans="1:36" s="5" customFormat="1" x14ac:dyDescent="1.25">
      <c r="A139" s="83">
        <v>124</v>
      </c>
      <c r="B139" s="68">
        <v>11099</v>
      </c>
      <c r="C139" s="83">
        <v>124</v>
      </c>
      <c r="D139" s="16">
        <v>133</v>
      </c>
      <c r="E139" s="68" t="s">
        <v>541</v>
      </c>
      <c r="F139" s="10" t="s">
        <v>309</v>
      </c>
      <c r="G139" s="10" t="s">
        <v>229</v>
      </c>
      <c r="H139" s="11" t="s">
        <v>24</v>
      </c>
      <c r="I139" s="12">
        <v>3303761.7867680001</v>
      </c>
      <c r="J139" s="12">
        <v>16907441.314362001</v>
      </c>
      <c r="K139" s="12" t="s">
        <v>142</v>
      </c>
      <c r="L139" s="169">
        <v>92.666666666666657</v>
      </c>
      <c r="M139" s="54">
        <v>349219</v>
      </c>
      <c r="N139" s="54">
        <v>500000</v>
      </c>
      <c r="O139" s="54">
        <v>48415009</v>
      </c>
      <c r="P139" s="201">
        <v>25.42</v>
      </c>
      <c r="Q139" s="201">
        <v>144.56</v>
      </c>
      <c r="R139" s="201">
        <v>427.87</v>
      </c>
      <c r="S139" s="53">
        <v>13868</v>
      </c>
      <c r="T139" s="53">
        <v>95</v>
      </c>
      <c r="U139" s="53">
        <v>9</v>
      </c>
      <c r="V139" s="53">
        <v>5</v>
      </c>
      <c r="W139" s="12">
        <f t="shared" si="43"/>
        <v>13877</v>
      </c>
      <c r="X139" s="84">
        <f t="shared" si="44"/>
        <v>4.5205824629045921</v>
      </c>
      <c r="Y139" s="85">
        <f t="shared" si="45"/>
        <v>0.63458640580818426</v>
      </c>
      <c r="Z139" s="86">
        <v>11099</v>
      </c>
      <c r="AA139" s="77">
        <f t="shared" si="46"/>
        <v>0</v>
      </c>
      <c r="AB139" s="77">
        <f t="shared" si="47"/>
        <v>0</v>
      </c>
      <c r="AC139" s="150">
        <f t="shared" si="48"/>
        <v>0</v>
      </c>
      <c r="AD139" s="150">
        <f t="shared" si="49"/>
        <v>0</v>
      </c>
      <c r="AE139" s="150">
        <f t="shared" si="50"/>
        <v>0</v>
      </c>
      <c r="AF139" s="216">
        <f t="shared" si="51"/>
        <v>1.2096126969161551</v>
      </c>
      <c r="AG139" s="216">
        <f t="shared" si="52"/>
        <v>6.8788989561840834</v>
      </c>
      <c r="AH139" s="216">
        <f t="shared" si="53"/>
        <v>20.360227562136714</v>
      </c>
      <c r="AJ139" s="367"/>
    </row>
    <row r="140" spans="1:36" s="8" customFormat="1" x14ac:dyDescent="1.25">
      <c r="A140" s="210">
        <v>126</v>
      </c>
      <c r="B140" s="68">
        <v>11132</v>
      </c>
      <c r="C140" s="210">
        <v>126</v>
      </c>
      <c r="D140" s="19">
        <v>134</v>
      </c>
      <c r="E140" s="69" t="s">
        <v>542</v>
      </c>
      <c r="F140" s="20" t="s">
        <v>290</v>
      </c>
      <c r="G140" s="20" t="s">
        <v>229</v>
      </c>
      <c r="H140" s="21" t="s">
        <v>24</v>
      </c>
      <c r="I140" s="18">
        <v>4746588.654747</v>
      </c>
      <c r="J140" s="18">
        <v>18549207.7337</v>
      </c>
      <c r="K140" s="18" t="s">
        <v>143</v>
      </c>
      <c r="L140" s="170">
        <v>88.3</v>
      </c>
      <c r="M140" s="56">
        <v>89861485</v>
      </c>
      <c r="N140" s="55">
        <v>100000000</v>
      </c>
      <c r="O140" s="56">
        <v>206420</v>
      </c>
      <c r="P140" s="211">
        <v>26.68</v>
      </c>
      <c r="Q140" s="211">
        <v>124.85</v>
      </c>
      <c r="R140" s="211">
        <v>351.19</v>
      </c>
      <c r="S140" s="212">
        <v>7845</v>
      </c>
      <c r="T140" s="212">
        <v>80</v>
      </c>
      <c r="U140" s="212">
        <v>12</v>
      </c>
      <c r="V140" s="212">
        <v>20</v>
      </c>
      <c r="W140" s="18">
        <f t="shared" si="43"/>
        <v>7857</v>
      </c>
      <c r="X140" s="84">
        <f t="shared" si="44"/>
        <v>4.1764593034022974</v>
      </c>
      <c r="Y140" s="85">
        <f t="shared" si="45"/>
        <v>0.5862793832649863</v>
      </c>
      <c r="Z140" s="86">
        <v>11132</v>
      </c>
      <c r="AA140" s="77">
        <f t="shared" si="46"/>
        <v>0</v>
      </c>
      <c r="AB140" s="77">
        <f t="shared" si="47"/>
        <v>0</v>
      </c>
      <c r="AC140" s="150">
        <f t="shared" si="48"/>
        <v>0</v>
      </c>
      <c r="AD140" s="150">
        <f t="shared" si="49"/>
        <v>0</v>
      </c>
      <c r="AE140" s="150">
        <f t="shared" si="50"/>
        <v>0</v>
      </c>
      <c r="AF140" s="216">
        <f t="shared" si="51"/>
        <v>1.3928491776846661</v>
      </c>
      <c r="AG140" s="216">
        <f t="shared" si="52"/>
        <v>6.5178868003722101</v>
      </c>
      <c r="AH140" s="216">
        <f t="shared" si="53"/>
        <v>18.334134284523159</v>
      </c>
      <c r="AJ140" s="367"/>
    </row>
    <row r="141" spans="1:36" s="5" customFormat="1" x14ac:dyDescent="1.25">
      <c r="A141" s="83">
        <v>129</v>
      </c>
      <c r="B141" s="68">
        <v>11141</v>
      </c>
      <c r="C141" s="83">
        <v>129</v>
      </c>
      <c r="D141" s="16">
        <v>135</v>
      </c>
      <c r="E141" s="68" t="s">
        <v>543</v>
      </c>
      <c r="F141" s="10" t="s">
        <v>291</v>
      </c>
      <c r="G141" s="10" t="s">
        <v>229</v>
      </c>
      <c r="H141" s="11" t="s">
        <v>24</v>
      </c>
      <c r="I141" s="12">
        <v>276676.73103999998</v>
      </c>
      <c r="J141" s="12">
        <v>797700.42871999997</v>
      </c>
      <c r="K141" s="12" t="s">
        <v>105</v>
      </c>
      <c r="L141" s="169">
        <v>87.933333333333337</v>
      </c>
      <c r="M141" s="54">
        <v>38960</v>
      </c>
      <c r="N141" s="54">
        <v>100000</v>
      </c>
      <c r="O141" s="54">
        <v>20474857</v>
      </c>
      <c r="P141" s="201">
        <v>31.01</v>
      </c>
      <c r="Q141" s="201">
        <v>128.58000000000001</v>
      </c>
      <c r="R141" s="201">
        <v>416.7</v>
      </c>
      <c r="S141" s="53">
        <v>475</v>
      </c>
      <c r="T141" s="53">
        <v>73</v>
      </c>
      <c r="U141" s="53">
        <v>3</v>
      </c>
      <c r="V141" s="53">
        <v>27</v>
      </c>
      <c r="W141" s="12">
        <f t="shared" ref="W141:W175" si="54">S141+U141</f>
        <v>478</v>
      </c>
      <c r="X141" s="84">
        <f t="shared" ref="X141:X175" si="55">T141*J141/$J$176</f>
        <v>0.16389118203995545</v>
      </c>
      <c r="Y141" s="85">
        <f t="shared" ref="Y141:Y175" si="56">T141*J141/$J$177</f>
        <v>2.3006574265114821E-2</v>
      </c>
      <c r="Z141" s="86">
        <v>11141</v>
      </c>
      <c r="AA141" s="77">
        <f t="shared" ref="AA141:AA174" si="57">IF(M141&gt;N141,1,0)</f>
        <v>0</v>
      </c>
      <c r="AB141" s="77">
        <f t="shared" ref="AB141:AB174" si="58">IF(W141=0,1,0)</f>
        <v>0</v>
      </c>
      <c r="AC141" s="150">
        <f t="shared" ref="AC141:AC174" si="59">IF((T141+V141)=100,0,1)</f>
        <v>0</v>
      </c>
      <c r="AD141" s="150">
        <f t="shared" ref="AD141:AD174" si="60">IF(J141=0,1,0)</f>
        <v>0</v>
      </c>
      <c r="AE141" s="150">
        <f t="shared" ref="AE141:AE174" si="61">IF(M141=0,1,0)</f>
        <v>0</v>
      </c>
      <c r="AF141" s="216">
        <f t="shared" ref="AF141:AF174" si="62">$J141/$J$176*P141</f>
        <v>6.9620076096698888E-2</v>
      </c>
      <c r="AG141" s="216">
        <f t="shared" ref="AG141:AG174" si="63">$J141/$J$176*Q141</f>
        <v>0.28867298885886949</v>
      </c>
      <c r="AH141" s="216">
        <f t="shared" ref="AH141:AH174" si="64">$J141/$J$176*R141</f>
        <v>0.93552678843903336</v>
      </c>
      <c r="AJ141" s="367"/>
    </row>
    <row r="142" spans="1:36" s="8" customFormat="1" x14ac:dyDescent="1.25">
      <c r="A142" s="210">
        <v>133</v>
      </c>
      <c r="B142" s="68">
        <v>11149</v>
      </c>
      <c r="C142" s="210">
        <v>133</v>
      </c>
      <c r="D142" s="19">
        <v>136</v>
      </c>
      <c r="E142" s="69" t="s">
        <v>544</v>
      </c>
      <c r="F142" s="20" t="s">
        <v>40</v>
      </c>
      <c r="G142" s="20" t="s">
        <v>229</v>
      </c>
      <c r="H142" s="21" t="s">
        <v>24</v>
      </c>
      <c r="I142" s="18">
        <v>105297.141466</v>
      </c>
      <c r="J142" s="18">
        <v>2305939.9735320001</v>
      </c>
      <c r="K142" s="18" t="s">
        <v>145</v>
      </c>
      <c r="L142" s="170">
        <v>84.966666666666669</v>
      </c>
      <c r="M142" s="56">
        <v>110357</v>
      </c>
      <c r="N142" s="55">
        <v>200000</v>
      </c>
      <c r="O142" s="56">
        <v>20895276</v>
      </c>
      <c r="P142" s="211">
        <v>34.64</v>
      </c>
      <c r="Q142" s="211">
        <v>171.13</v>
      </c>
      <c r="R142" s="211">
        <v>349.55</v>
      </c>
      <c r="S142" s="212">
        <v>660</v>
      </c>
      <c r="T142" s="212">
        <v>70</v>
      </c>
      <c r="U142" s="212">
        <v>7</v>
      </c>
      <c r="V142" s="212">
        <v>30</v>
      </c>
      <c r="W142" s="18">
        <f t="shared" si="54"/>
        <v>667</v>
      </c>
      <c r="X142" s="84">
        <f t="shared" si="55"/>
        <v>0.45429602814205761</v>
      </c>
      <c r="Y142" s="85">
        <f t="shared" si="56"/>
        <v>6.3772773981512154E-2</v>
      </c>
      <c r="Z142" s="86">
        <v>11149</v>
      </c>
      <c r="AA142" s="77">
        <f t="shared" si="57"/>
        <v>0</v>
      </c>
      <c r="AB142" s="77">
        <f t="shared" si="58"/>
        <v>0</v>
      </c>
      <c r="AC142" s="150">
        <f t="shared" si="59"/>
        <v>0</v>
      </c>
      <c r="AD142" s="150">
        <f t="shared" si="60"/>
        <v>0</v>
      </c>
      <c r="AE142" s="150">
        <f t="shared" si="61"/>
        <v>0</v>
      </c>
      <c r="AF142" s="216">
        <f t="shared" si="62"/>
        <v>0.22481163449772679</v>
      </c>
      <c r="AG142" s="216">
        <f t="shared" si="63"/>
        <v>1.1106239899421473</v>
      </c>
      <c r="AH142" s="216">
        <f t="shared" si="64"/>
        <v>2.2685596662436605</v>
      </c>
      <c r="AJ142" s="367"/>
    </row>
    <row r="143" spans="1:36" s="5" customFormat="1" x14ac:dyDescent="1.25">
      <c r="A143" s="83">
        <v>140</v>
      </c>
      <c r="B143" s="68">
        <v>11173</v>
      </c>
      <c r="C143" s="83">
        <v>140</v>
      </c>
      <c r="D143" s="16">
        <v>137</v>
      </c>
      <c r="E143" s="68" t="s">
        <v>545</v>
      </c>
      <c r="F143" s="10" t="s">
        <v>16</v>
      </c>
      <c r="G143" s="10" t="s">
        <v>229</v>
      </c>
      <c r="H143" s="11" t="s">
        <v>24</v>
      </c>
      <c r="I143" s="12">
        <v>480429.77759999997</v>
      </c>
      <c r="J143" s="12">
        <v>991525.97331599996</v>
      </c>
      <c r="K143" s="12" t="s">
        <v>146</v>
      </c>
      <c r="L143" s="169">
        <v>83.766666666666666</v>
      </c>
      <c r="M143" s="54">
        <v>56218</v>
      </c>
      <c r="N143" s="54">
        <v>200000</v>
      </c>
      <c r="O143" s="54">
        <v>17637162</v>
      </c>
      <c r="P143" s="201">
        <v>28.56</v>
      </c>
      <c r="Q143" s="201">
        <v>125.02</v>
      </c>
      <c r="R143" s="201">
        <v>327.02</v>
      </c>
      <c r="S143" s="53">
        <v>74</v>
      </c>
      <c r="T143" s="53">
        <v>7.0000000000000009</v>
      </c>
      <c r="U143" s="53">
        <v>6</v>
      </c>
      <c r="V143" s="53">
        <v>93</v>
      </c>
      <c r="W143" s="12">
        <f t="shared" si="54"/>
        <v>80</v>
      </c>
      <c r="X143" s="84">
        <f t="shared" si="55"/>
        <v>1.953417333701014E-2</v>
      </c>
      <c r="Y143" s="85">
        <f t="shared" si="56"/>
        <v>2.7421512493331444E-3</v>
      </c>
      <c r="Z143" s="86">
        <v>11173</v>
      </c>
      <c r="AA143" s="77">
        <f t="shared" si="57"/>
        <v>0</v>
      </c>
      <c r="AB143" s="77">
        <f t="shared" si="58"/>
        <v>0</v>
      </c>
      <c r="AC143" s="150">
        <f t="shared" si="59"/>
        <v>0</v>
      </c>
      <c r="AD143" s="150">
        <f t="shared" si="60"/>
        <v>0</v>
      </c>
      <c r="AE143" s="150">
        <f t="shared" si="61"/>
        <v>0</v>
      </c>
      <c r="AF143" s="216">
        <f t="shared" si="62"/>
        <v>7.9699427215001353E-2</v>
      </c>
      <c r="AG143" s="216">
        <f t="shared" si="63"/>
        <v>0.34888033579900102</v>
      </c>
      <c r="AH143" s="216">
        <f t="shared" si="64"/>
        <v>0.91258076638129348</v>
      </c>
      <c r="AJ143" s="367"/>
    </row>
    <row r="144" spans="1:36" s="8" customFormat="1" x14ac:dyDescent="1.25">
      <c r="A144" s="210">
        <v>141</v>
      </c>
      <c r="B144" s="68">
        <v>11182</v>
      </c>
      <c r="C144" s="210">
        <v>141</v>
      </c>
      <c r="D144" s="19">
        <v>138</v>
      </c>
      <c r="E144" s="69" t="s">
        <v>546</v>
      </c>
      <c r="F144" s="20" t="s">
        <v>44</v>
      </c>
      <c r="G144" s="20" t="s">
        <v>229</v>
      </c>
      <c r="H144" s="21" t="s">
        <v>24</v>
      </c>
      <c r="I144" s="18">
        <v>1681110.6301829999</v>
      </c>
      <c r="J144" s="18">
        <v>7988540.466643</v>
      </c>
      <c r="K144" s="18" t="s">
        <v>113</v>
      </c>
      <c r="L144" s="170">
        <v>80.599999999999994</v>
      </c>
      <c r="M144" s="56">
        <v>358313</v>
      </c>
      <c r="N144" s="55">
        <v>750000</v>
      </c>
      <c r="O144" s="56">
        <v>22294866</v>
      </c>
      <c r="P144" s="211">
        <v>29.78</v>
      </c>
      <c r="Q144" s="211">
        <v>142.29</v>
      </c>
      <c r="R144" s="211">
        <v>475.23</v>
      </c>
      <c r="S144" s="212">
        <v>2848</v>
      </c>
      <c r="T144" s="212">
        <v>77</v>
      </c>
      <c r="U144" s="212">
        <v>10</v>
      </c>
      <c r="V144" s="212">
        <v>23</v>
      </c>
      <c r="W144" s="18">
        <f t="shared" si="54"/>
        <v>2858</v>
      </c>
      <c r="X144" s="84">
        <f t="shared" si="55"/>
        <v>1.731215240177377</v>
      </c>
      <c r="Y144" s="85">
        <f t="shared" si="56"/>
        <v>0.24302303208923909</v>
      </c>
      <c r="Z144" s="86">
        <v>11182</v>
      </c>
      <c r="AA144" s="77">
        <f t="shared" si="57"/>
        <v>0</v>
      </c>
      <c r="AB144" s="77">
        <f t="shared" si="58"/>
        <v>0</v>
      </c>
      <c r="AC144" s="150">
        <f t="shared" si="59"/>
        <v>0</v>
      </c>
      <c r="AD144" s="150">
        <f t="shared" si="60"/>
        <v>0</v>
      </c>
      <c r="AE144" s="150">
        <f t="shared" si="61"/>
        <v>0</v>
      </c>
      <c r="AF144" s="216">
        <f t="shared" si="62"/>
        <v>0.66955311496730241</v>
      </c>
      <c r="AG144" s="216">
        <f t="shared" si="63"/>
        <v>3.1991508639589474</v>
      </c>
      <c r="AH144" s="216">
        <f t="shared" si="64"/>
        <v>10.684745695967466</v>
      </c>
      <c r="AJ144" s="367"/>
    </row>
    <row r="145" spans="1:36" s="5" customFormat="1" x14ac:dyDescent="1.25">
      <c r="A145" s="83">
        <v>144</v>
      </c>
      <c r="B145" s="68">
        <v>11183</v>
      </c>
      <c r="C145" s="83">
        <v>144</v>
      </c>
      <c r="D145" s="16">
        <v>139</v>
      </c>
      <c r="E145" s="68" t="s">
        <v>547</v>
      </c>
      <c r="F145" s="10" t="s">
        <v>41</v>
      </c>
      <c r="G145" s="10" t="s">
        <v>46</v>
      </c>
      <c r="H145" s="11" t="s">
        <v>24</v>
      </c>
      <c r="I145" s="12">
        <v>1536154.1139710001</v>
      </c>
      <c r="J145" s="12">
        <v>7976397.9517270001</v>
      </c>
      <c r="K145" s="12" t="s">
        <v>113</v>
      </c>
      <c r="L145" s="169">
        <v>80.599999999999994</v>
      </c>
      <c r="M145" s="54">
        <v>45404985</v>
      </c>
      <c r="N145" s="54">
        <v>200000000</v>
      </c>
      <c r="O145" s="54">
        <v>175673</v>
      </c>
      <c r="P145" s="201">
        <v>33.200000000000003</v>
      </c>
      <c r="Q145" s="201">
        <v>157.41999999999999</v>
      </c>
      <c r="R145" s="201">
        <v>447.27</v>
      </c>
      <c r="S145" s="53">
        <v>8730</v>
      </c>
      <c r="T145" s="53">
        <v>33.65119417034029</v>
      </c>
      <c r="U145" s="53">
        <v>92</v>
      </c>
      <c r="V145" s="53">
        <v>66.34880582965971</v>
      </c>
      <c r="W145" s="12">
        <f t="shared" si="54"/>
        <v>8822</v>
      </c>
      <c r="X145" s="84">
        <f t="shared" si="55"/>
        <v>0.75544038109091771</v>
      </c>
      <c r="Y145" s="85">
        <f t="shared" si="56"/>
        <v>0.10604655487930829</v>
      </c>
      <c r="Z145" s="86">
        <v>11183</v>
      </c>
      <c r="AA145" s="77">
        <f t="shared" si="57"/>
        <v>0</v>
      </c>
      <c r="AB145" s="77">
        <f t="shared" si="58"/>
        <v>0</v>
      </c>
      <c r="AC145" s="150">
        <f t="shared" si="59"/>
        <v>0</v>
      </c>
      <c r="AD145" s="150">
        <f t="shared" si="60"/>
        <v>0</v>
      </c>
      <c r="AE145" s="150">
        <f t="shared" si="61"/>
        <v>0</v>
      </c>
      <c r="AF145" s="216">
        <f t="shared" si="62"/>
        <v>0.74531145983295266</v>
      </c>
      <c r="AG145" s="216">
        <f t="shared" si="63"/>
        <v>3.5339436749067286</v>
      </c>
      <c r="AH145" s="216">
        <f t="shared" si="64"/>
        <v>10.040827007213394</v>
      </c>
      <c r="AJ145" s="367"/>
    </row>
    <row r="146" spans="1:36" s="8" customFormat="1" x14ac:dyDescent="1.25">
      <c r="A146" s="210">
        <v>142</v>
      </c>
      <c r="B146" s="68">
        <v>11186</v>
      </c>
      <c r="C146" s="210">
        <v>142</v>
      </c>
      <c r="D146" s="19">
        <v>140</v>
      </c>
      <c r="E146" s="69" t="s">
        <v>548</v>
      </c>
      <c r="F146" s="20" t="s">
        <v>32</v>
      </c>
      <c r="G146" s="20" t="s">
        <v>229</v>
      </c>
      <c r="H146" s="21" t="s">
        <v>24</v>
      </c>
      <c r="I146" s="18">
        <v>464832</v>
      </c>
      <c r="J146" s="18">
        <v>1648518.004224</v>
      </c>
      <c r="K146" s="18" t="s">
        <v>147</v>
      </c>
      <c r="L146" s="170">
        <v>80.566666666666663</v>
      </c>
      <c r="M146" s="56">
        <v>72995</v>
      </c>
      <c r="N146" s="55">
        <v>100000</v>
      </c>
      <c r="O146" s="56">
        <v>22583985</v>
      </c>
      <c r="P146" s="211">
        <v>25.46</v>
      </c>
      <c r="Q146" s="211">
        <v>139.55000000000001</v>
      </c>
      <c r="R146" s="211">
        <v>477.74</v>
      </c>
      <c r="S146" s="212">
        <v>67</v>
      </c>
      <c r="T146" s="212">
        <v>83</v>
      </c>
      <c r="U146" s="212">
        <v>3</v>
      </c>
      <c r="V146" s="212">
        <v>17</v>
      </c>
      <c r="W146" s="18">
        <f t="shared" si="54"/>
        <v>70</v>
      </c>
      <c r="X146" s="84">
        <f t="shared" si="55"/>
        <v>0.38509217059032064</v>
      </c>
      <c r="Y146" s="85">
        <f t="shared" si="56"/>
        <v>5.4058134863171348E-2</v>
      </c>
      <c r="Z146" s="86">
        <v>11186</v>
      </c>
      <c r="AA146" s="77">
        <f t="shared" si="57"/>
        <v>0</v>
      </c>
      <c r="AB146" s="77">
        <f t="shared" si="58"/>
        <v>0</v>
      </c>
      <c r="AC146" s="150">
        <f t="shared" si="59"/>
        <v>0</v>
      </c>
      <c r="AD146" s="150">
        <f t="shared" si="60"/>
        <v>0</v>
      </c>
      <c r="AE146" s="150">
        <f t="shared" si="61"/>
        <v>0</v>
      </c>
      <c r="AF146" s="216">
        <f t="shared" si="62"/>
        <v>0.11812586341240436</v>
      </c>
      <c r="AG146" s="216">
        <f t="shared" si="63"/>
        <v>0.64746520970938837</v>
      </c>
      <c r="AH146" s="216">
        <f t="shared" si="64"/>
        <v>2.2165534166002381</v>
      </c>
      <c r="AJ146" s="367"/>
    </row>
    <row r="147" spans="1:36" s="5" customFormat="1" x14ac:dyDescent="1.25">
      <c r="A147" s="83">
        <v>147</v>
      </c>
      <c r="B147" s="68">
        <v>11197</v>
      </c>
      <c r="C147" s="83">
        <v>147</v>
      </c>
      <c r="D147" s="16">
        <v>141</v>
      </c>
      <c r="E147" s="68" t="s">
        <v>549</v>
      </c>
      <c r="F147" s="10" t="s">
        <v>190</v>
      </c>
      <c r="G147" s="10" t="s">
        <v>46</v>
      </c>
      <c r="H147" s="11" t="s">
        <v>24</v>
      </c>
      <c r="I147" s="12">
        <v>1057576.094785</v>
      </c>
      <c r="J147" s="12">
        <v>3139700.5592720001</v>
      </c>
      <c r="K147" s="12" t="s">
        <v>148</v>
      </c>
      <c r="L147" s="169">
        <v>78.866666666666674</v>
      </c>
      <c r="M147" s="54">
        <v>30388400</v>
      </c>
      <c r="N147" s="54">
        <v>700000000</v>
      </c>
      <c r="O147" s="54">
        <v>103320</v>
      </c>
      <c r="P147" s="201">
        <v>27.06</v>
      </c>
      <c r="Q147" s="201">
        <v>150.87</v>
      </c>
      <c r="R147" s="201"/>
      <c r="S147" s="53">
        <v>5184</v>
      </c>
      <c r="T147" s="53">
        <v>31.69035069360287</v>
      </c>
      <c r="U147" s="53">
        <v>50</v>
      </c>
      <c r="V147" s="53">
        <v>68.30964930639712</v>
      </c>
      <c r="W147" s="12">
        <f t="shared" si="54"/>
        <v>5234</v>
      </c>
      <c r="X147" s="84">
        <f t="shared" si="55"/>
        <v>0.28003233230636376</v>
      </c>
      <c r="Y147" s="85">
        <f t="shared" si="56"/>
        <v>3.9310135967345804E-2</v>
      </c>
      <c r="Z147" s="86">
        <v>11197</v>
      </c>
      <c r="AA147" s="77">
        <f t="shared" si="57"/>
        <v>0</v>
      </c>
      <c r="AB147" s="77">
        <f t="shared" si="58"/>
        <v>0</v>
      </c>
      <c r="AC147" s="150">
        <f t="shared" si="59"/>
        <v>0</v>
      </c>
      <c r="AD147" s="150">
        <f t="shared" si="60"/>
        <v>0</v>
      </c>
      <c r="AE147" s="150">
        <f t="shared" si="61"/>
        <v>0</v>
      </c>
      <c r="AF147" s="216">
        <f t="shared" si="62"/>
        <v>0.23911615827400298</v>
      </c>
      <c r="AG147" s="216">
        <f t="shared" si="63"/>
        <v>1.3331653658092695</v>
      </c>
      <c r="AH147" s="216">
        <f t="shared" si="64"/>
        <v>0</v>
      </c>
      <c r="AJ147" s="367"/>
    </row>
    <row r="148" spans="1:36" s="8" customFormat="1" x14ac:dyDescent="1.25">
      <c r="A148" s="210">
        <v>148</v>
      </c>
      <c r="B148" s="68">
        <v>11195</v>
      </c>
      <c r="C148" s="210">
        <v>148</v>
      </c>
      <c r="D148" s="19">
        <v>142</v>
      </c>
      <c r="E148" s="69" t="s">
        <v>550</v>
      </c>
      <c r="F148" s="20" t="s">
        <v>47</v>
      </c>
      <c r="G148" s="20" t="s">
        <v>46</v>
      </c>
      <c r="H148" s="21" t="s">
        <v>24</v>
      </c>
      <c r="I148" s="18">
        <v>568078.71472799999</v>
      </c>
      <c r="J148" s="18">
        <v>2214453.5075520002</v>
      </c>
      <c r="K148" s="18" t="s">
        <v>151</v>
      </c>
      <c r="L148" s="170">
        <v>78.733333333333334</v>
      </c>
      <c r="M148" s="56">
        <v>17290152</v>
      </c>
      <c r="N148" s="55">
        <v>50000000</v>
      </c>
      <c r="O148" s="56">
        <v>128076</v>
      </c>
      <c r="P148" s="211">
        <v>32.31</v>
      </c>
      <c r="Q148" s="211">
        <v>133.86000000000001</v>
      </c>
      <c r="R148" s="211">
        <v>413.37</v>
      </c>
      <c r="S148" s="212">
        <v>4998</v>
      </c>
      <c r="T148" s="212">
        <v>40.748551527115737</v>
      </c>
      <c r="U148" s="212">
        <v>300</v>
      </c>
      <c r="V148" s="212">
        <v>59.25144847288427</v>
      </c>
      <c r="W148" s="18">
        <f t="shared" si="54"/>
        <v>5298</v>
      </c>
      <c r="X148" s="84">
        <f t="shared" si="55"/>
        <v>0.25396369919019984</v>
      </c>
      <c r="Y148" s="85">
        <f t="shared" si="56"/>
        <v>3.5650695988257465E-2</v>
      </c>
      <c r="Z148" s="86">
        <v>11195</v>
      </c>
      <c r="AA148" s="77">
        <f t="shared" si="57"/>
        <v>0</v>
      </c>
      <c r="AB148" s="77">
        <f t="shared" si="58"/>
        <v>0</v>
      </c>
      <c r="AC148" s="150">
        <f t="shared" si="59"/>
        <v>0</v>
      </c>
      <c r="AD148" s="150">
        <f t="shared" si="60"/>
        <v>0</v>
      </c>
      <c r="AE148" s="150">
        <f t="shared" si="61"/>
        <v>0</v>
      </c>
      <c r="AF148" s="216">
        <f t="shared" si="62"/>
        <v>0.20137076812104698</v>
      </c>
      <c r="AG148" s="216">
        <f t="shared" si="63"/>
        <v>0.83427703561384559</v>
      </c>
      <c r="AH148" s="216">
        <f t="shared" si="64"/>
        <v>2.5763118049581304</v>
      </c>
      <c r="AJ148" s="367"/>
    </row>
    <row r="149" spans="1:36" s="5" customFormat="1" x14ac:dyDescent="1.25">
      <c r="A149" s="83">
        <v>149</v>
      </c>
      <c r="B149" s="68">
        <v>11215</v>
      </c>
      <c r="C149" s="83">
        <v>149</v>
      </c>
      <c r="D149" s="16">
        <v>143</v>
      </c>
      <c r="E149" s="68" t="s">
        <v>551</v>
      </c>
      <c r="F149" s="10" t="s">
        <v>290</v>
      </c>
      <c r="G149" s="10" t="s">
        <v>46</v>
      </c>
      <c r="H149" s="11" t="s">
        <v>24</v>
      </c>
      <c r="I149" s="12">
        <v>2619354.7903920002</v>
      </c>
      <c r="J149" s="12">
        <v>5930004.5424880004</v>
      </c>
      <c r="K149" s="12" t="s">
        <v>152</v>
      </c>
      <c r="L149" s="169">
        <v>78.366666666666674</v>
      </c>
      <c r="M149" s="54">
        <v>36863924</v>
      </c>
      <c r="N149" s="54">
        <v>100000000</v>
      </c>
      <c r="O149" s="54">
        <v>160862</v>
      </c>
      <c r="P149" s="201">
        <v>26.94</v>
      </c>
      <c r="Q149" s="201">
        <v>113.23</v>
      </c>
      <c r="R149" s="201">
        <v>364.02</v>
      </c>
      <c r="S149" s="53">
        <v>8977</v>
      </c>
      <c r="T149" s="53">
        <v>47.544446615945851</v>
      </c>
      <c r="U149" s="53">
        <v>71</v>
      </c>
      <c r="V149" s="53">
        <v>52.455553384054156</v>
      </c>
      <c r="W149" s="12">
        <f t="shared" si="54"/>
        <v>9048</v>
      </c>
      <c r="X149" s="84">
        <f t="shared" si="55"/>
        <v>0.79350145031332553</v>
      </c>
      <c r="Y149" s="85">
        <f t="shared" si="56"/>
        <v>0.11138945865714256</v>
      </c>
      <c r="Z149" s="86">
        <v>11215</v>
      </c>
      <c r="AA149" s="77">
        <f t="shared" si="57"/>
        <v>0</v>
      </c>
      <c r="AB149" s="77">
        <f t="shared" si="58"/>
        <v>0</v>
      </c>
      <c r="AC149" s="150">
        <f t="shared" si="59"/>
        <v>0</v>
      </c>
      <c r="AD149" s="150">
        <f t="shared" si="60"/>
        <v>0</v>
      </c>
      <c r="AE149" s="150">
        <f t="shared" si="61"/>
        <v>0</v>
      </c>
      <c r="AF149" s="216">
        <f t="shared" si="62"/>
        <v>0.44961989449828654</v>
      </c>
      <c r="AG149" s="216">
        <f t="shared" si="63"/>
        <v>1.8897721103949883</v>
      </c>
      <c r="AH149" s="216">
        <f t="shared" si="64"/>
        <v>6.0753761690893189</v>
      </c>
      <c r="AJ149" s="367"/>
    </row>
    <row r="150" spans="1:36" s="8" customFormat="1" x14ac:dyDescent="1.25">
      <c r="A150" s="210">
        <v>152</v>
      </c>
      <c r="B150" s="68">
        <v>11220</v>
      </c>
      <c r="C150" s="210">
        <v>152</v>
      </c>
      <c r="D150" s="19">
        <v>144</v>
      </c>
      <c r="E150" s="69" t="s">
        <v>552</v>
      </c>
      <c r="F150" s="20" t="s">
        <v>201</v>
      </c>
      <c r="G150" s="20" t="s">
        <v>229</v>
      </c>
      <c r="H150" s="21" t="s">
        <v>24</v>
      </c>
      <c r="I150" s="18">
        <v>474609.66409899999</v>
      </c>
      <c r="J150" s="18">
        <v>1488725.169273</v>
      </c>
      <c r="K150" s="18" t="s">
        <v>208</v>
      </c>
      <c r="L150" s="170">
        <v>77.266666666666666</v>
      </c>
      <c r="M150" s="56">
        <v>148798</v>
      </c>
      <c r="N150" s="55">
        <v>150000</v>
      </c>
      <c r="O150" s="56">
        <v>10005007</v>
      </c>
      <c r="P150" s="211">
        <v>23.81</v>
      </c>
      <c r="Q150" s="211">
        <v>121.7</v>
      </c>
      <c r="R150" s="211">
        <v>333.44</v>
      </c>
      <c r="S150" s="212">
        <v>808</v>
      </c>
      <c r="T150" s="212">
        <v>95</v>
      </c>
      <c r="U150" s="212">
        <v>3</v>
      </c>
      <c r="V150" s="212">
        <v>5</v>
      </c>
      <c r="W150" s="18">
        <f t="shared" si="54"/>
        <v>811</v>
      </c>
      <c r="X150" s="84">
        <f t="shared" si="55"/>
        <v>0.39804395988549057</v>
      </c>
      <c r="Y150" s="85">
        <f t="shared" si="56"/>
        <v>5.5876269912150382E-2</v>
      </c>
      <c r="Z150" s="86">
        <v>11220</v>
      </c>
      <c r="AA150" s="77">
        <f t="shared" si="57"/>
        <v>0</v>
      </c>
      <c r="AB150" s="77">
        <f t="shared" si="58"/>
        <v>0</v>
      </c>
      <c r="AC150" s="150">
        <f t="shared" si="59"/>
        <v>0</v>
      </c>
      <c r="AD150" s="150">
        <f t="shared" si="60"/>
        <v>0</v>
      </c>
      <c r="AE150" s="150">
        <f t="shared" si="61"/>
        <v>0</v>
      </c>
      <c r="AF150" s="216">
        <f t="shared" si="62"/>
        <v>9.9762386156563465E-2</v>
      </c>
      <c r="AG150" s="216">
        <f t="shared" si="63"/>
        <v>0.50991526229541262</v>
      </c>
      <c r="AH150" s="216">
        <f t="shared" si="64"/>
        <v>1.3970923998338733</v>
      </c>
      <c r="AJ150" s="367"/>
    </row>
    <row r="151" spans="1:36" s="5" customFormat="1" x14ac:dyDescent="1.25">
      <c r="A151" s="83">
        <v>155</v>
      </c>
      <c r="B151" s="68">
        <v>11235</v>
      </c>
      <c r="C151" s="83">
        <v>155</v>
      </c>
      <c r="D151" s="16">
        <v>145</v>
      </c>
      <c r="E151" s="68" t="s">
        <v>553</v>
      </c>
      <c r="F151" s="10" t="s">
        <v>28</v>
      </c>
      <c r="G151" s="10" t="s">
        <v>229</v>
      </c>
      <c r="H151" s="11" t="s">
        <v>24</v>
      </c>
      <c r="I151" s="12">
        <v>1149920.9172809999</v>
      </c>
      <c r="J151" s="12">
        <v>9850394.6516369991</v>
      </c>
      <c r="K151" s="12" t="s">
        <v>209</v>
      </c>
      <c r="L151" s="169">
        <v>76.266666666666666</v>
      </c>
      <c r="M151" s="54">
        <v>735551</v>
      </c>
      <c r="N151" s="54">
        <v>1000000</v>
      </c>
      <c r="O151" s="54">
        <v>13391858</v>
      </c>
      <c r="P151" s="201">
        <v>27.71</v>
      </c>
      <c r="Q151" s="201">
        <v>138.22999999999999</v>
      </c>
      <c r="R151" s="201">
        <v>497.52</v>
      </c>
      <c r="S151" s="53">
        <v>5225</v>
      </c>
      <c r="T151" s="53">
        <v>84</v>
      </c>
      <c r="U151" s="53">
        <v>8</v>
      </c>
      <c r="V151" s="53">
        <v>16</v>
      </c>
      <c r="W151" s="12">
        <f t="shared" si="54"/>
        <v>5233</v>
      </c>
      <c r="X151" s="84">
        <f t="shared" si="55"/>
        <v>2.328765822476873</v>
      </c>
      <c r="Y151" s="85">
        <f t="shared" si="56"/>
        <v>0.326905469678129</v>
      </c>
      <c r="Z151" s="86">
        <v>11235</v>
      </c>
      <c r="AA151" s="77">
        <f t="shared" si="57"/>
        <v>0</v>
      </c>
      <c r="AB151" s="77">
        <f t="shared" si="58"/>
        <v>0</v>
      </c>
      <c r="AC151" s="150">
        <f t="shared" si="59"/>
        <v>0</v>
      </c>
      <c r="AD151" s="150">
        <f t="shared" si="60"/>
        <v>0</v>
      </c>
      <c r="AE151" s="150">
        <f t="shared" si="61"/>
        <v>0</v>
      </c>
      <c r="AF151" s="216">
        <f t="shared" si="62"/>
        <v>0.76821548739088275</v>
      </c>
      <c r="AG151" s="216">
        <f t="shared" si="63"/>
        <v>3.8322059481068824</v>
      </c>
      <c r="AH151" s="216">
        <f t="shared" si="64"/>
        <v>13.792947285698736</v>
      </c>
      <c r="AJ151" s="367"/>
    </row>
    <row r="152" spans="1:36" s="8" customFormat="1" x14ac:dyDescent="1.25">
      <c r="A152" s="210">
        <v>156</v>
      </c>
      <c r="B152" s="68">
        <v>11234</v>
      </c>
      <c r="C152" s="210">
        <v>156</v>
      </c>
      <c r="D152" s="19">
        <v>146</v>
      </c>
      <c r="E152" s="69" t="s">
        <v>554</v>
      </c>
      <c r="F152" s="20" t="s">
        <v>32</v>
      </c>
      <c r="G152" s="20" t="s">
        <v>229</v>
      </c>
      <c r="H152" s="21" t="s">
        <v>24</v>
      </c>
      <c r="I152" s="18">
        <v>964057.70813899999</v>
      </c>
      <c r="J152" s="18">
        <v>4169791.0459599998</v>
      </c>
      <c r="K152" s="18" t="s">
        <v>114</v>
      </c>
      <c r="L152" s="170">
        <v>76.133333333333326</v>
      </c>
      <c r="M152" s="56">
        <v>212001</v>
      </c>
      <c r="N152" s="55">
        <v>500000</v>
      </c>
      <c r="O152" s="56">
        <v>19668732</v>
      </c>
      <c r="P152" s="211">
        <v>24.42</v>
      </c>
      <c r="Q152" s="211">
        <v>143.13999999999999</v>
      </c>
      <c r="R152" s="211">
        <v>490.52</v>
      </c>
      <c r="S152" s="212">
        <v>718</v>
      </c>
      <c r="T152" s="212">
        <v>91</v>
      </c>
      <c r="U152" s="212">
        <v>10</v>
      </c>
      <c r="V152" s="212">
        <v>9</v>
      </c>
      <c r="W152" s="18">
        <f t="shared" si="54"/>
        <v>728</v>
      </c>
      <c r="X152" s="84">
        <f t="shared" si="55"/>
        <v>1.0679442620956641</v>
      </c>
      <c r="Y152" s="85">
        <f t="shared" si="56"/>
        <v>0.14991495375826397</v>
      </c>
      <c r="Z152" s="86">
        <v>11234</v>
      </c>
      <c r="AA152" s="77">
        <f t="shared" si="57"/>
        <v>0</v>
      </c>
      <c r="AB152" s="77">
        <f t="shared" si="58"/>
        <v>0</v>
      </c>
      <c r="AC152" s="150">
        <f t="shared" si="59"/>
        <v>0</v>
      </c>
      <c r="AD152" s="150">
        <f t="shared" si="60"/>
        <v>0</v>
      </c>
      <c r="AE152" s="150">
        <f t="shared" si="61"/>
        <v>0</v>
      </c>
      <c r="AF152" s="216">
        <f t="shared" si="62"/>
        <v>0.28658460308105627</v>
      </c>
      <c r="AG152" s="216">
        <f t="shared" si="63"/>
        <v>1.6798411173227841</v>
      </c>
      <c r="AH152" s="216">
        <f t="shared" si="64"/>
        <v>5.7565716422325837</v>
      </c>
      <c r="AJ152" s="367"/>
    </row>
    <row r="153" spans="1:36" s="5" customFormat="1" x14ac:dyDescent="1.25">
      <c r="A153" s="83">
        <v>160</v>
      </c>
      <c r="B153" s="68">
        <v>11223</v>
      </c>
      <c r="C153" s="83">
        <v>160</v>
      </c>
      <c r="D153" s="16">
        <v>147</v>
      </c>
      <c r="E153" s="68" t="s">
        <v>555</v>
      </c>
      <c r="F153" s="10" t="s">
        <v>325</v>
      </c>
      <c r="G153" s="10" t="s">
        <v>229</v>
      </c>
      <c r="H153" s="11" t="s">
        <v>24</v>
      </c>
      <c r="I153" s="12">
        <v>4747833.7036250001</v>
      </c>
      <c r="J153" s="12">
        <v>14825609.907031</v>
      </c>
      <c r="K153" s="12" t="s">
        <v>149</v>
      </c>
      <c r="L153" s="169">
        <v>75.599999999999994</v>
      </c>
      <c r="M153" s="54">
        <v>5495428</v>
      </c>
      <c r="N153" s="54">
        <v>10000000</v>
      </c>
      <c r="O153" s="54">
        <v>2697808</v>
      </c>
      <c r="P153" s="201">
        <v>28.57</v>
      </c>
      <c r="Q153" s="201">
        <v>127.55</v>
      </c>
      <c r="R153" s="201">
        <v>422.26</v>
      </c>
      <c r="S153" s="53">
        <v>6186</v>
      </c>
      <c r="T153" s="53">
        <v>88</v>
      </c>
      <c r="U153" s="53">
        <v>20</v>
      </c>
      <c r="V153" s="53">
        <v>12</v>
      </c>
      <c r="W153" s="12">
        <f t="shared" si="54"/>
        <v>6206</v>
      </c>
      <c r="X153" s="84">
        <f t="shared" si="55"/>
        <v>3.6718771521208375</v>
      </c>
      <c r="Y153" s="85">
        <f t="shared" si="56"/>
        <v>0.51544758748552699</v>
      </c>
      <c r="Z153" s="86">
        <v>11223</v>
      </c>
      <c r="AA153" s="77">
        <f t="shared" si="57"/>
        <v>0</v>
      </c>
      <c r="AB153" s="77">
        <f t="shared" si="58"/>
        <v>0</v>
      </c>
      <c r="AC153" s="150">
        <f t="shared" si="59"/>
        <v>0</v>
      </c>
      <c r="AD153" s="150">
        <f t="shared" si="60"/>
        <v>0</v>
      </c>
      <c r="AE153" s="150">
        <f t="shared" si="61"/>
        <v>0</v>
      </c>
      <c r="AF153" s="216">
        <f t="shared" si="62"/>
        <v>1.1921082981374129</v>
      </c>
      <c r="AG153" s="216">
        <f t="shared" si="63"/>
        <v>5.3221355767387823</v>
      </c>
      <c r="AH153" s="216">
        <f t="shared" si="64"/>
        <v>17.619168707438011</v>
      </c>
      <c r="AJ153" s="367"/>
    </row>
    <row r="154" spans="1:36" s="8" customFormat="1" x14ac:dyDescent="1.25">
      <c r="A154" s="210">
        <v>167</v>
      </c>
      <c r="B154" s="68">
        <v>11268</v>
      </c>
      <c r="C154" s="210">
        <v>167</v>
      </c>
      <c r="D154" s="19">
        <v>148</v>
      </c>
      <c r="E154" s="69" t="s">
        <v>556</v>
      </c>
      <c r="F154" s="20" t="s">
        <v>307</v>
      </c>
      <c r="G154" s="20" t="s">
        <v>229</v>
      </c>
      <c r="H154" s="21" t="s">
        <v>24</v>
      </c>
      <c r="I154" s="18">
        <v>997632.67679699999</v>
      </c>
      <c r="J154" s="18">
        <v>2326728.3903910001</v>
      </c>
      <c r="K154" s="18" t="s">
        <v>156</v>
      </c>
      <c r="L154" s="170">
        <v>70.933333333333337</v>
      </c>
      <c r="M154" s="56">
        <v>138047</v>
      </c>
      <c r="N154" s="55">
        <v>200000</v>
      </c>
      <c r="O154" s="56">
        <v>16854610</v>
      </c>
      <c r="P154" s="211">
        <v>27.47</v>
      </c>
      <c r="Q154" s="211">
        <v>134</v>
      </c>
      <c r="R154" s="211">
        <v>428.86</v>
      </c>
      <c r="S154" s="212">
        <v>281</v>
      </c>
      <c r="T154" s="212">
        <v>28</v>
      </c>
      <c r="U154" s="212">
        <v>6</v>
      </c>
      <c r="V154" s="212">
        <v>72</v>
      </c>
      <c r="W154" s="18">
        <f t="shared" si="54"/>
        <v>287</v>
      </c>
      <c r="X154" s="84">
        <f t="shared" si="55"/>
        <v>0.18335663173416525</v>
      </c>
      <c r="Y154" s="85">
        <f t="shared" si="56"/>
        <v>2.573907828649967E-2</v>
      </c>
      <c r="Z154" s="86">
        <v>11268</v>
      </c>
      <c r="AA154" s="77">
        <f t="shared" si="57"/>
        <v>0</v>
      </c>
      <c r="AB154" s="77">
        <f t="shared" si="58"/>
        <v>0</v>
      </c>
      <c r="AC154" s="150">
        <f t="shared" si="59"/>
        <v>0</v>
      </c>
      <c r="AD154" s="150">
        <f t="shared" si="60"/>
        <v>0</v>
      </c>
      <c r="AE154" s="150">
        <f t="shared" si="61"/>
        <v>0</v>
      </c>
      <c r="AF154" s="216">
        <f t="shared" si="62"/>
        <v>0.17988595263348281</v>
      </c>
      <c r="AG154" s="216">
        <f t="shared" si="63"/>
        <v>0.87749245187064784</v>
      </c>
      <c r="AH154" s="216">
        <f t="shared" si="64"/>
        <v>2.8083687530540753</v>
      </c>
      <c r="AJ154" s="367"/>
    </row>
    <row r="155" spans="1:36" s="5" customFormat="1" x14ac:dyDescent="1.25">
      <c r="A155" s="83">
        <v>168</v>
      </c>
      <c r="B155" s="68">
        <v>11273</v>
      </c>
      <c r="C155" s="83">
        <v>168</v>
      </c>
      <c r="D155" s="16">
        <v>149</v>
      </c>
      <c r="E155" s="68" t="s">
        <v>557</v>
      </c>
      <c r="F155" s="10" t="s">
        <v>213</v>
      </c>
      <c r="G155" s="10" t="s">
        <v>229</v>
      </c>
      <c r="H155" s="11" t="s">
        <v>24</v>
      </c>
      <c r="I155" s="12">
        <v>706823.83377699996</v>
      </c>
      <c r="J155" s="12">
        <v>2931519.744837</v>
      </c>
      <c r="K155" s="12" t="s">
        <v>157</v>
      </c>
      <c r="L155" s="169">
        <v>70.533333333333331</v>
      </c>
      <c r="M155" s="54">
        <v>256931</v>
      </c>
      <c r="N155" s="54">
        <v>500000</v>
      </c>
      <c r="O155" s="54">
        <v>11409754</v>
      </c>
      <c r="P155" s="201">
        <v>33.090000000000003</v>
      </c>
      <c r="Q155" s="201">
        <v>151.08000000000001</v>
      </c>
      <c r="R155" s="201">
        <v>461.59</v>
      </c>
      <c r="S155" s="53">
        <v>1231</v>
      </c>
      <c r="T155" s="53">
        <v>52</v>
      </c>
      <c r="U155" s="53">
        <v>16</v>
      </c>
      <c r="V155" s="53">
        <v>48</v>
      </c>
      <c r="W155" s="12">
        <f t="shared" si="54"/>
        <v>1247</v>
      </c>
      <c r="X155" s="84">
        <f t="shared" si="55"/>
        <v>0.42903139081096453</v>
      </c>
      <c r="Y155" s="85">
        <f t="shared" si="56"/>
        <v>6.0226196625707364E-2</v>
      </c>
      <c r="Z155" s="86">
        <v>11273</v>
      </c>
      <c r="AA155" s="77">
        <f t="shared" si="57"/>
        <v>0</v>
      </c>
      <c r="AB155" s="77">
        <f t="shared" si="58"/>
        <v>0</v>
      </c>
      <c r="AC155" s="150">
        <f t="shared" si="59"/>
        <v>0</v>
      </c>
      <c r="AD155" s="150">
        <f t="shared" si="60"/>
        <v>0</v>
      </c>
      <c r="AE155" s="150">
        <f t="shared" si="61"/>
        <v>0</v>
      </c>
      <c r="AF155" s="216">
        <f t="shared" si="62"/>
        <v>0.27301247542182344</v>
      </c>
      <c r="AG155" s="216">
        <f t="shared" si="63"/>
        <v>1.246501202379241</v>
      </c>
      <c r="AH155" s="216">
        <f t="shared" si="64"/>
        <v>3.8083961477775601</v>
      </c>
      <c r="AJ155" s="367"/>
    </row>
    <row r="156" spans="1:36" s="8" customFormat="1" x14ac:dyDescent="1.25">
      <c r="A156" s="210">
        <v>169</v>
      </c>
      <c r="B156" s="68">
        <v>11260</v>
      </c>
      <c r="C156" s="210">
        <v>169</v>
      </c>
      <c r="D156" s="19">
        <v>150</v>
      </c>
      <c r="E156" s="69" t="s">
        <v>558</v>
      </c>
      <c r="F156" s="20" t="s">
        <v>38</v>
      </c>
      <c r="G156" s="20" t="s">
        <v>46</v>
      </c>
      <c r="H156" s="21" t="s">
        <v>24</v>
      </c>
      <c r="I156" s="18">
        <v>504175.67202</v>
      </c>
      <c r="J156" s="18">
        <v>1211493.511921</v>
      </c>
      <c r="K156" s="18" t="s">
        <v>161</v>
      </c>
      <c r="L156" s="170">
        <v>70</v>
      </c>
      <c r="M156" s="56">
        <v>11578690</v>
      </c>
      <c r="N156" s="55">
        <v>50000000</v>
      </c>
      <c r="O156" s="56">
        <v>104632</v>
      </c>
      <c r="P156" s="211">
        <v>18.89</v>
      </c>
      <c r="Q156" s="211">
        <v>100.83</v>
      </c>
      <c r="R156" s="211">
        <v>245.59</v>
      </c>
      <c r="S156" s="212">
        <v>1974</v>
      </c>
      <c r="T156" s="212">
        <v>13.045215079116254</v>
      </c>
      <c r="U156" s="212">
        <v>17</v>
      </c>
      <c r="V156" s="212">
        <v>86.954784920883739</v>
      </c>
      <c r="W156" s="18">
        <f t="shared" si="54"/>
        <v>1991</v>
      </c>
      <c r="X156" s="84">
        <f t="shared" si="55"/>
        <v>4.4480047093481537E-2</v>
      </c>
      <c r="Y156" s="85">
        <f t="shared" si="56"/>
        <v>6.243981488415323E-3</v>
      </c>
      <c r="Z156" s="86">
        <v>11260</v>
      </c>
      <c r="AA156" s="77">
        <f t="shared" si="57"/>
        <v>0</v>
      </c>
      <c r="AB156" s="77">
        <f t="shared" si="58"/>
        <v>0</v>
      </c>
      <c r="AC156" s="150">
        <f t="shared" si="59"/>
        <v>0</v>
      </c>
      <c r="AD156" s="150">
        <f t="shared" si="60"/>
        <v>0</v>
      </c>
      <c r="AE156" s="150">
        <f t="shared" si="61"/>
        <v>0</v>
      </c>
      <c r="AF156" s="216">
        <f t="shared" si="62"/>
        <v>6.4408910431915045E-2</v>
      </c>
      <c r="AG156" s="216">
        <f t="shared" si="63"/>
        <v>0.34379832921386938</v>
      </c>
      <c r="AH156" s="216">
        <f t="shared" si="64"/>
        <v>0.83738402927337285</v>
      </c>
      <c r="AJ156" s="367"/>
    </row>
    <row r="157" spans="1:36" s="5" customFormat="1" x14ac:dyDescent="1.25">
      <c r="A157" s="83">
        <v>170</v>
      </c>
      <c r="B157" s="68">
        <v>11280</v>
      </c>
      <c r="C157" s="83">
        <v>170</v>
      </c>
      <c r="D157" s="16">
        <v>151</v>
      </c>
      <c r="E157" s="68" t="s">
        <v>559</v>
      </c>
      <c r="F157" s="10" t="s">
        <v>17</v>
      </c>
      <c r="G157" s="10" t="s">
        <v>229</v>
      </c>
      <c r="H157" s="11" t="s">
        <v>24</v>
      </c>
      <c r="I157" s="12">
        <v>220799.087593</v>
      </c>
      <c r="J157" s="12">
        <v>924631.43640300003</v>
      </c>
      <c r="K157" s="12" t="s">
        <v>158</v>
      </c>
      <c r="L157" s="169">
        <v>69.766666666666666</v>
      </c>
      <c r="M157" s="54">
        <v>121062</v>
      </c>
      <c r="N157" s="54">
        <v>500000</v>
      </c>
      <c r="O157" s="54">
        <v>7637668</v>
      </c>
      <c r="P157" s="201">
        <v>29.68</v>
      </c>
      <c r="Q157" s="201">
        <v>141.57</v>
      </c>
      <c r="R157" s="201">
        <v>333.54</v>
      </c>
      <c r="S157" s="53">
        <v>943</v>
      </c>
      <c r="T157" s="53">
        <v>77</v>
      </c>
      <c r="U157" s="53">
        <v>8</v>
      </c>
      <c r="V157" s="53">
        <v>23</v>
      </c>
      <c r="W157" s="12">
        <f t="shared" si="54"/>
        <v>951</v>
      </c>
      <c r="X157" s="84">
        <f t="shared" si="55"/>
        <v>0.20037903556125383</v>
      </c>
      <c r="Y157" s="85">
        <f t="shared" si="56"/>
        <v>2.8128634533175663E-2</v>
      </c>
      <c r="Z157" s="86">
        <v>11280</v>
      </c>
      <c r="AA157" s="77">
        <f t="shared" si="57"/>
        <v>0</v>
      </c>
      <c r="AB157" s="77">
        <f t="shared" si="58"/>
        <v>0</v>
      </c>
      <c r="AC157" s="150">
        <f t="shared" si="59"/>
        <v>0</v>
      </c>
      <c r="AD157" s="150">
        <f t="shared" si="60"/>
        <v>0</v>
      </c>
      <c r="AE157" s="150">
        <f t="shared" si="61"/>
        <v>0</v>
      </c>
      <c r="AF157" s="216">
        <f t="shared" si="62"/>
        <v>7.723701007088328E-2</v>
      </c>
      <c r="AG157" s="216">
        <f t="shared" si="63"/>
        <v>0.3684111696676195</v>
      </c>
      <c r="AH157" s="216">
        <f t="shared" si="64"/>
        <v>0.86797952624805974</v>
      </c>
      <c r="AJ157" s="367"/>
    </row>
    <row r="158" spans="1:36" s="8" customFormat="1" x14ac:dyDescent="1.25">
      <c r="A158" s="210">
        <v>174</v>
      </c>
      <c r="B158" s="68">
        <v>11285</v>
      </c>
      <c r="C158" s="210">
        <v>174</v>
      </c>
      <c r="D158" s="19">
        <v>152</v>
      </c>
      <c r="E158" s="69" t="s">
        <v>560</v>
      </c>
      <c r="F158" s="20" t="s">
        <v>39</v>
      </c>
      <c r="G158" s="20" t="s">
        <v>229</v>
      </c>
      <c r="H158" s="21" t="s">
        <v>24</v>
      </c>
      <c r="I158" s="18">
        <v>2098978.8867009999</v>
      </c>
      <c r="J158" s="18">
        <v>12784604.880262</v>
      </c>
      <c r="K158" s="18" t="s">
        <v>166</v>
      </c>
      <c r="L158" s="170">
        <v>68.599999999999994</v>
      </c>
      <c r="M158" s="56">
        <v>659273</v>
      </c>
      <c r="N158" s="55">
        <v>1500000</v>
      </c>
      <c r="O158" s="56">
        <v>19391974</v>
      </c>
      <c r="P158" s="211">
        <v>29.4</v>
      </c>
      <c r="Q158" s="211">
        <v>150.97</v>
      </c>
      <c r="R158" s="211">
        <v>456.67</v>
      </c>
      <c r="S158" s="212">
        <v>7089</v>
      </c>
      <c r="T158" s="212">
        <v>65</v>
      </c>
      <c r="U158" s="212">
        <v>15</v>
      </c>
      <c r="V158" s="212">
        <v>35</v>
      </c>
      <c r="W158" s="18">
        <f t="shared" si="54"/>
        <v>7104</v>
      </c>
      <c r="X158" s="84">
        <f t="shared" si="55"/>
        <v>2.3388026050343176</v>
      </c>
      <c r="Y158" s="85">
        <f t="shared" si="56"/>
        <v>0.32831440443847731</v>
      </c>
      <c r="Z158" s="86">
        <v>11285</v>
      </c>
      <c r="AA158" s="77">
        <f t="shared" si="57"/>
        <v>0</v>
      </c>
      <c r="AB158" s="77">
        <f t="shared" si="58"/>
        <v>0</v>
      </c>
      <c r="AC158" s="150">
        <f t="shared" si="59"/>
        <v>0</v>
      </c>
      <c r="AD158" s="150">
        <f t="shared" si="60"/>
        <v>0</v>
      </c>
      <c r="AE158" s="150">
        <f t="shared" si="61"/>
        <v>0</v>
      </c>
      <c r="AF158" s="216">
        <f t="shared" si="62"/>
        <v>1.0578584090462915</v>
      </c>
      <c r="AG158" s="216">
        <f t="shared" si="63"/>
        <v>5.4321389120312453</v>
      </c>
      <c r="AH158" s="216">
        <f t="shared" si="64"/>
        <v>16.431707471400337</v>
      </c>
      <c r="AJ158" s="367"/>
    </row>
    <row r="159" spans="1:36" s="5" customFormat="1" x14ac:dyDescent="1.25">
      <c r="A159" s="83">
        <v>177</v>
      </c>
      <c r="B159" s="68">
        <v>11297</v>
      </c>
      <c r="C159" s="83">
        <v>177</v>
      </c>
      <c r="D159" s="16">
        <v>153</v>
      </c>
      <c r="E159" s="68" t="s">
        <v>561</v>
      </c>
      <c r="F159" s="10" t="s">
        <v>235</v>
      </c>
      <c r="G159" s="10" t="s">
        <v>229</v>
      </c>
      <c r="H159" s="11" t="s">
        <v>24</v>
      </c>
      <c r="I159" s="12">
        <v>376897.01134800003</v>
      </c>
      <c r="J159" s="12">
        <v>1161225.9259200001</v>
      </c>
      <c r="K159" s="12" t="s">
        <v>168</v>
      </c>
      <c r="L159" s="169">
        <v>67.033333333333331</v>
      </c>
      <c r="M159" s="54">
        <v>72480</v>
      </c>
      <c r="N159" s="54">
        <v>200000</v>
      </c>
      <c r="O159" s="54">
        <v>16021329</v>
      </c>
      <c r="P159" s="201">
        <v>36.26</v>
      </c>
      <c r="Q159" s="201">
        <v>158.69</v>
      </c>
      <c r="R159" s="201">
        <v>366.74</v>
      </c>
      <c r="S159" s="53">
        <v>195</v>
      </c>
      <c r="T159" s="53">
        <v>70</v>
      </c>
      <c r="U159" s="53">
        <v>2</v>
      </c>
      <c r="V159" s="53">
        <v>30</v>
      </c>
      <c r="W159" s="12">
        <f t="shared" si="54"/>
        <v>197</v>
      </c>
      <c r="X159" s="84">
        <f t="shared" si="55"/>
        <v>0.22877452664693937</v>
      </c>
      <c r="Y159" s="85">
        <f t="shared" si="56"/>
        <v>3.2114712163014009E-2</v>
      </c>
      <c r="Z159" s="86">
        <v>11297</v>
      </c>
      <c r="AA159" s="77">
        <f t="shared" si="57"/>
        <v>0</v>
      </c>
      <c r="AB159" s="77">
        <f t="shared" si="58"/>
        <v>0</v>
      </c>
      <c r="AC159" s="150">
        <f t="shared" si="59"/>
        <v>0</v>
      </c>
      <c r="AD159" s="150">
        <f t="shared" si="60"/>
        <v>0</v>
      </c>
      <c r="AE159" s="150">
        <f t="shared" si="61"/>
        <v>0</v>
      </c>
      <c r="AF159" s="216">
        <f t="shared" si="62"/>
        <v>0.11850520480311459</v>
      </c>
      <c r="AG159" s="216">
        <f t="shared" si="63"/>
        <v>0.51863185190861161</v>
      </c>
      <c r="AH159" s="216">
        <f t="shared" si="64"/>
        <v>1.1985824271785508</v>
      </c>
      <c r="AJ159" s="367"/>
    </row>
    <row r="160" spans="1:36" s="8" customFormat="1" x14ac:dyDescent="1.25">
      <c r="A160" s="210">
        <v>181</v>
      </c>
      <c r="B160" s="68">
        <v>11308</v>
      </c>
      <c r="C160" s="210">
        <v>181</v>
      </c>
      <c r="D160" s="19">
        <v>154</v>
      </c>
      <c r="E160" s="69" t="s">
        <v>562</v>
      </c>
      <c r="F160" s="20" t="s">
        <v>600</v>
      </c>
      <c r="G160" s="20" t="s">
        <v>176</v>
      </c>
      <c r="H160" s="21" t="s">
        <v>24</v>
      </c>
      <c r="I160" s="18">
        <v>654149.62031599996</v>
      </c>
      <c r="J160" s="18">
        <v>2169372.1982800001</v>
      </c>
      <c r="K160" s="18" t="s">
        <v>175</v>
      </c>
      <c r="L160" s="170">
        <v>64.400000000000006</v>
      </c>
      <c r="M160" s="56">
        <v>15139732</v>
      </c>
      <c r="N160" s="55">
        <v>50000000</v>
      </c>
      <c r="O160" s="56">
        <v>143290</v>
      </c>
      <c r="P160" s="211">
        <v>27.57</v>
      </c>
      <c r="Q160" s="211">
        <v>136.9</v>
      </c>
      <c r="R160" s="211">
        <v>365.71</v>
      </c>
      <c r="S160" s="212">
        <v>5141</v>
      </c>
      <c r="T160" s="212">
        <v>56.532939514708005</v>
      </c>
      <c r="U160" s="212">
        <v>22</v>
      </c>
      <c r="V160" s="212">
        <v>43.467060485291995</v>
      </c>
      <c r="W160" s="18">
        <f t="shared" si="54"/>
        <v>5163</v>
      </c>
      <c r="X160" s="84">
        <f t="shared" si="55"/>
        <v>0.34516642140240822</v>
      </c>
      <c r="Y160" s="85">
        <f t="shared" si="56"/>
        <v>4.8453472657744592E-2</v>
      </c>
      <c r="Z160" s="86">
        <v>11308</v>
      </c>
      <c r="AA160" s="77">
        <f t="shared" si="57"/>
        <v>0</v>
      </c>
      <c r="AB160" s="77">
        <f t="shared" si="58"/>
        <v>0</v>
      </c>
      <c r="AC160" s="150">
        <f t="shared" si="59"/>
        <v>0</v>
      </c>
      <c r="AD160" s="150">
        <f t="shared" si="60"/>
        <v>0</v>
      </c>
      <c r="AE160" s="150">
        <f t="shared" si="61"/>
        <v>0</v>
      </c>
      <c r="AF160" s="216">
        <f t="shared" si="62"/>
        <v>0.1683308584296874</v>
      </c>
      <c r="AG160" s="216">
        <f t="shared" si="63"/>
        <v>0.83585399053406628</v>
      </c>
      <c r="AH160" s="216">
        <f t="shared" si="64"/>
        <v>2.2328718983068905</v>
      </c>
      <c r="AJ160" s="367"/>
    </row>
    <row r="161" spans="1:36" s="5" customFormat="1" x14ac:dyDescent="1.25">
      <c r="A161" s="83">
        <v>182</v>
      </c>
      <c r="B161" s="68">
        <v>11314</v>
      </c>
      <c r="C161" s="83">
        <v>182</v>
      </c>
      <c r="D161" s="16">
        <v>155</v>
      </c>
      <c r="E161" s="68" t="s">
        <v>563</v>
      </c>
      <c r="F161" s="10" t="s">
        <v>235</v>
      </c>
      <c r="G161" s="10" t="s">
        <v>229</v>
      </c>
      <c r="H161" s="11" t="s">
        <v>24</v>
      </c>
      <c r="I161" s="12">
        <v>19454.714018999999</v>
      </c>
      <c r="J161" s="12">
        <v>164791.37498600001</v>
      </c>
      <c r="K161" s="12" t="s">
        <v>177</v>
      </c>
      <c r="L161" s="169">
        <v>63.466666666666669</v>
      </c>
      <c r="M161" s="54">
        <v>10447</v>
      </c>
      <c r="N161" s="54">
        <v>200000</v>
      </c>
      <c r="O161" s="54">
        <v>15774038</v>
      </c>
      <c r="P161" s="201">
        <v>37.07</v>
      </c>
      <c r="Q161" s="201">
        <v>374.89</v>
      </c>
      <c r="R161" s="201">
        <v>565.19399999999996</v>
      </c>
      <c r="S161" s="53">
        <v>5</v>
      </c>
      <c r="T161" s="53">
        <v>27</v>
      </c>
      <c r="U161" s="53">
        <v>4</v>
      </c>
      <c r="V161" s="53">
        <v>73</v>
      </c>
      <c r="W161" s="12">
        <f t="shared" si="54"/>
        <v>9</v>
      </c>
      <c r="X161" s="84">
        <f t="shared" si="55"/>
        <v>1.2522502974695258E-2</v>
      </c>
      <c r="Y161" s="85">
        <f t="shared" si="56"/>
        <v>1.7578730660580085E-3</v>
      </c>
      <c r="Z161" s="86">
        <v>11314</v>
      </c>
      <c r="AA161" s="77">
        <f t="shared" si="57"/>
        <v>0</v>
      </c>
      <c r="AB161" s="77">
        <f t="shared" si="58"/>
        <v>0</v>
      </c>
      <c r="AC161" s="150">
        <f t="shared" si="59"/>
        <v>0</v>
      </c>
      <c r="AD161" s="150">
        <f t="shared" si="60"/>
        <v>0</v>
      </c>
      <c r="AE161" s="150">
        <f t="shared" si="61"/>
        <v>0</v>
      </c>
      <c r="AF161" s="216">
        <f t="shared" si="62"/>
        <v>1.719293278785012E-2</v>
      </c>
      <c r="AG161" s="216">
        <f t="shared" si="63"/>
        <v>0.1738726348216113</v>
      </c>
      <c r="AH161" s="216">
        <f t="shared" si="64"/>
        <v>0.26213494615851524</v>
      </c>
      <c r="AJ161" s="367"/>
    </row>
    <row r="162" spans="1:36" s="8" customFormat="1" x14ac:dyDescent="1.25">
      <c r="A162" s="210">
        <v>184</v>
      </c>
      <c r="B162" s="68">
        <v>11312</v>
      </c>
      <c r="C162" s="210">
        <v>184</v>
      </c>
      <c r="D162" s="19">
        <v>156</v>
      </c>
      <c r="E162" s="69" t="s">
        <v>564</v>
      </c>
      <c r="F162" s="20" t="s">
        <v>178</v>
      </c>
      <c r="G162" s="20" t="s">
        <v>176</v>
      </c>
      <c r="H162" s="21" t="s">
        <v>24</v>
      </c>
      <c r="I162" s="18">
        <v>852192.20675000001</v>
      </c>
      <c r="J162" s="18">
        <v>3270707.63118</v>
      </c>
      <c r="K162" s="18" t="s">
        <v>179</v>
      </c>
      <c r="L162" s="170">
        <v>62.8</v>
      </c>
      <c r="M162" s="56">
        <v>20608335</v>
      </c>
      <c r="N162" s="55">
        <v>100000000</v>
      </c>
      <c r="O162" s="56">
        <v>158708</v>
      </c>
      <c r="P162" s="211">
        <v>32.96</v>
      </c>
      <c r="Q162" s="211">
        <v>153.35</v>
      </c>
      <c r="R162" s="211">
        <v>419.43</v>
      </c>
      <c r="S162" s="212">
        <v>7285</v>
      </c>
      <c r="T162" s="212">
        <v>47</v>
      </c>
      <c r="U162" s="212">
        <v>19</v>
      </c>
      <c r="V162" s="212">
        <v>53</v>
      </c>
      <c r="W162" s="18">
        <f t="shared" si="54"/>
        <v>7304</v>
      </c>
      <c r="X162" s="84">
        <f t="shared" si="55"/>
        <v>0.4326457920870288</v>
      </c>
      <c r="Y162" s="85">
        <f t="shared" si="56"/>
        <v>6.0733575914493181E-2</v>
      </c>
      <c r="Z162" s="86">
        <v>11312</v>
      </c>
      <c r="AA162" s="77">
        <f t="shared" si="57"/>
        <v>0</v>
      </c>
      <c r="AB162" s="77">
        <f t="shared" si="58"/>
        <v>0</v>
      </c>
      <c r="AC162" s="150">
        <f t="shared" si="59"/>
        <v>0</v>
      </c>
      <c r="AD162" s="150">
        <f t="shared" si="60"/>
        <v>0</v>
      </c>
      <c r="AE162" s="150">
        <f t="shared" si="61"/>
        <v>0</v>
      </c>
      <c r="AF162" s="216">
        <f t="shared" si="62"/>
        <v>0.30340436823805261</v>
      </c>
      <c r="AG162" s="216">
        <f t="shared" si="63"/>
        <v>1.4116219620541677</v>
      </c>
      <c r="AH162" s="216">
        <f t="shared" si="64"/>
        <v>3.8609494590438835</v>
      </c>
      <c r="AJ162" s="367"/>
    </row>
    <row r="163" spans="1:36" s="5" customFormat="1" x14ac:dyDescent="1.25">
      <c r="A163" s="83">
        <v>185</v>
      </c>
      <c r="B163" s="68">
        <v>11309</v>
      </c>
      <c r="C163" s="83">
        <v>185</v>
      </c>
      <c r="D163" s="16">
        <v>157</v>
      </c>
      <c r="E163" s="68" t="s">
        <v>565</v>
      </c>
      <c r="F163" s="10" t="s">
        <v>178</v>
      </c>
      <c r="G163" s="10" t="s">
        <v>229</v>
      </c>
      <c r="H163" s="11" t="s">
        <v>24</v>
      </c>
      <c r="I163" s="12">
        <v>544376.956809</v>
      </c>
      <c r="J163" s="12">
        <v>5653140.7997399997</v>
      </c>
      <c r="K163" s="12" t="s">
        <v>179</v>
      </c>
      <c r="L163" s="169">
        <v>62.8</v>
      </c>
      <c r="M163" s="54">
        <v>498089</v>
      </c>
      <c r="N163" s="54">
        <v>500000</v>
      </c>
      <c r="O163" s="54">
        <v>11349660</v>
      </c>
      <c r="P163" s="201">
        <v>33.380000000000003</v>
      </c>
      <c r="Q163" s="201">
        <v>194.48</v>
      </c>
      <c r="R163" s="201">
        <v>519.72</v>
      </c>
      <c r="S163" s="53">
        <v>1856</v>
      </c>
      <c r="T163" s="53">
        <v>81</v>
      </c>
      <c r="U163" s="53">
        <v>9</v>
      </c>
      <c r="V163" s="53">
        <v>19</v>
      </c>
      <c r="W163" s="12">
        <f t="shared" si="54"/>
        <v>1865</v>
      </c>
      <c r="X163" s="84">
        <f t="shared" si="55"/>
        <v>1.2887471656898806</v>
      </c>
      <c r="Y163" s="85">
        <f t="shared" si="56"/>
        <v>0.18091063233147045</v>
      </c>
      <c r="Z163" s="86">
        <v>11309</v>
      </c>
      <c r="AA163" s="77">
        <f t="shared" si="57"/>
        <v>0</v>
      </c>
      <c r="AB163" s="77">
        <f t="shared" si="58"/>
        <v>0</v>
      </c>
      <c r="AC163" s="150">
        <f t="shared" si="59"/>
        <v>0</v>
      </c>
      <c r="AD163" s="150">
        <f t="shared" si="60"/>
        <v>0</v>
      </c>
      <c r="AE163" s="150">
        <f t="shared" si="61"/>
        <v>0</v>
      </c>
      <c r="AF163" s="216">
        <f t="shared" si="62"/>
        <v>0.53109111593491631</v>
      </c>
      <c r="AG163" s="216">
        <f t="shared" si="63"/>
        <v>3.0942660343625676</v>
      </c>
      <c r="AH163" s="216">
        <f t="shared" si="64"/>
        <v>8.2689836660783307</v>
      </c>
      <c r="AJ163" s="367"/>
    </row>
    <row r="164" spans="1:36" s="8" customFormat="1" x14ac:dyDescent="1.25">
      <c r="A164" s="210">
        <v>194</v>
      </c>
      <c r="B164" s="68">
        <v>11334</v>
      </c>
      <c r="C164" s="210">
        <v>194</v>
      </c>
      <c r="D164" s="19">
        <v>158</v>
      </c>
      <c r="E164" s="69" t="s">
        <v>566</v>
      </c>
      <c r="F164" s="20" t="s">
        <v>202</v>
      </c>
      <c r="G164" s="20" t="s">
        <v>229</v>
      </c>
      <c r="H164" s="21" t="s">
        <v>24</v>
      </c>
      <c r="I164" s="18">
        <v>268837.37030499999</v>
      </c>
      <c r="J164" s="18">
        <v>721228.99187100003</v>
      </c>
      <c r="K164" s="18" t="s">
        <v>193</v>
      </c>
      <c r="L164" s="170">
        <v>61</v>
      </c>
      <c r="M164" s="56">
        <v>48825</v>
      </c>
      <c r="N164" s="55">
        <v>200000</v>
      </c>
      <c r="O164" s="56">
        <v>14771715</v>
      </c>
      <c r="P164" s="211">
        <v>36.340000000000003</v>
      </c>
      <c r="Q164" s="211">
        <v>153.24</v>
      </c>
      <c r="R164" s="211">
        <v>395.28</v>
      </c>
      <c r="S164" s="212">
        <v>122</v>
      </c>
      <c r="T164" s="212">
        <v>7</v>
      </c>
      <c r="U164" s="212">
        <v>5</v>
      </c>
      <c r="V164" s="212">
        <v>93</v>
      </c>
      <c r="W164" s="18">
        <f t="shared" si="54"/>
        <v>127</v>
      </c>
      <c r="X164" s="84">
        <f t="shared" si="55"/>
        <v>1.4209019755446325E-2</v>
      </c>
      <c r="Y164" s="85">
        <f t="shared" si="56"/>
        <v>1.9946214565617296E-3</v>
      </c>
      <c r="Z164" s="86">
        <v>11334</v>
      </c>
      <c r="AA164" s="77">
        <f t="shared" si="57"/>
        <v>0</v>
      </c>
      <c r="AB164" s="77">
        <f t="shared" si="58"/>
        <v>0</v>
      </c>
      <c r="AC164" s="150">
        <f t="shared" si="59"/>
        <v>0</v>
      </c>
      <c r="AD164" s="150">
        <f t="shared" si="60"/>
        <v>0</v>
      </c>
      <c r="AE164" s="150">
        <f t="shared" si="61"/>
        <v>0</v>
      </c>
      <c r="AF164" s="216">
        <f t="shared" si="62"/>
        <v>7.3765111130417074E-2</v>
      </c>
      <c r="AG164" s="216">
        <f t="shared" si="63"/>
        <v>0.31105574104637074</v>
      </c>
      <c r="AH164" s="216">
        <f t="shared" si="64"/>
        <v>0.80236304699040328</v>
      </c>
      <c r="AJ164" s="367"/>
    </row>
    <row r="165" spans="1:36" s="5" customFormat="1" x14ac:dyDescent="1.25">
      <c r="A165" s="83">
        <v>209</v>
      </c>
      <c r="B165" s="68">
        <v>11384</v>
      </c>
      <c r="C165" s="83">
        <v>209</v>
      </c>
      <c r="D165" s="16">
        <v>159</v>
      </c>
      <c r="E165" s="68" t="s">
        <v>567</v>
      </c>
      <c r="F165" s="10" t="s">
        <v>217</v>
      </c>
      <c r="G165" s="10" t="s">
        <v>229</v>
      </c>
      <c r="H165" s="11" t="s">
        <v>24</v>
      </c>
      <c r="I165" s="12">
        <v>366730.40623999998</v>
      </c>
      <c r="J165" s="12">
        <v>1026267.164983</v>
      </c>
      <c r="K165" s="12" t="s">
        <v>227</v>
      </c>
      <c r="L165" s="169">
        <v>55.166666666666664</v>
      </c>
      <c r="M165" s="54">
        <v>42457</v>
      </c>
      <c r="N165" s="54">
        <v>200000</v>
      </c>
      <c r="O165" s="54">
        <v>24171919</v>
      </c>
      <c r="P165" s="201">
        <v>27.35</v>
      </c>
      <c r="Q165" s="201">
        <v>145.91999999999999</v>
      </c>
      <c r="R165" s="201">
        <v>400.29</v>
      </c>
      <c r="S165" s="53">
        <v>698</v>
      </c>
      <c r="T165" s="53">
        <v>81</v>
      </c>
      <c r="U165" s="53">
        <v>2</v>
      </c>
      <c r="V165" s="53">
        <v>19</v>
      </c>
      <c r="W165" s="12">
        <f t="shared" si="54"/>
        <v>700</v>
      </c>
      <c r="X165" s="84">
        <f t="shared" si="55"/>
        <v>0.23395824497653761</v>
      </c>
      <c r="Y165" s="85">
        <f t="shared" si="56"/>
        <v>3.2842387680603873E-2</v>
      </c>
      <c r="Z165" s="86">
        <v>11384</v>
      </c>
      <c r="AA165" s="77">
        <f t="shared" si="57"/>
        <v>0</v>
      </c>
      <c r="AB165" s="77">
        <f t="shared" si="58"/>
        <v>0</v>
      </c>
      <c r="AC165" s="150">
        <f t="shared" si="59"/>
        <v>0</v>
      </c>
      <c r="AD165" s="150">
        <f t="shared" si="60"/>
        <v>0</v>
      </c>
      <c r="AE165" s="150">
        <f t="shared" si="61"/>
        <v>0</v>
      </c>
      <c r="AF165" s="216">
        <f t="shared" si="62"/>
        <v>7.8997012347016088E-2</v>
      </c>
      <c r="AG165" s="216">
        <f t="shared" si="63"/>
        <v>0.42147144576514023</v>
      </c>
      <c r="AH165" s="216">
        <f t="shared" si="64"/>
        <v>1.1561869861933114</v>
      </c>
      <c r="AJ165" s="367"/>
    </row>
    <row r="166" spans="1:36" s="8" customFormat="1" x14ac:dyDescent="1.25">
      <c r="A166" s="210">
        <v>211</v>
      </c>
      <c r="B166" s="68">
        <v>11341</v>
      </c>
      <c r="C166" s="210">
        <v>211</v>
      </c>
      <c r="D166" s="19">
        <v>160</v>
      </c>
      <c r="E166" s="69" t="s">
        <v>568</v>
      </c>
      <c r="F166" s="20" t="s">
        <v>393</v>
      </c>
      <c r="G166" s="20" t="s">
        <v>46</v>
      </c>
      <c r="H166" s="21" t="s">
        <v>24</v>
      </c>
      <c r="I166" s="18">
        <v>1599387.3797279999</v>
      </c>
      <c r="J166" s="18">
        <v>11896646.314593</v>
      </c>
      <c r="K166" s="18" t="s">
        <v>218</v>
      </c>
      <c r="L166" s="170">
        <v>55.133333333333333</v>
      </c>
      <c r="M166" s="56">
        <v>53200000</v>
      </c>
      <c r="N166" s="55">
        <v>200000000</v>
      </c>
      <c r="O166" s="56">
        <v>223622</v>
      </c>
      <c r="P166" s="211">
        <v>32.75</v>
      </c>
      <c r="Q166" s="211">
        <v>137.74</v>
      </c>
      <c r="R166" s="211">
        <v>443.67</v>
      </c>
      <c r="S166" s="212">
        <v>34826</v>
      </c>
      <c r="T166" s="212">
        <v>66.960952849522911</v>
      </c>
      <c r="U166" s="212">
        <v>123</v>
      </c>
      <c r="V166" s="212">
        <v>33.039047150477089</v>
      </c>
      <c r="W166" s="18">
        <f t="shared" si="54"/>
        <v>34949</v>
      </c>
      <c r="X166" s="84">
        <f t="shared" si="55"/>
        <v>2.2420179082546037</v>
      </c>
      <c r="Y166" s="85">
        <f t="shared" si="56"/>
        <v>0.31472804618250805</v>
      </c>
      <c r="Z166" s="86">
        <v>11341</v>
      </c>
      <c r="AA166" s="77">
        <f t="shared" si="57"/>
        <v>0</v>
      </c>
      <c r="AB166" s="77">
        <f t="shared" si="58"/>
        <v>0</v>
      </c>
      <c r="AC166" s="150">
        <f t="shared" si="59"/>
        <v>0</v>
      </c>
      <c r="AD166" s="150">
        <f t="shared" si="60"/>
        <v>0</v>
      </c>
      <c r="AE166" s="150">
        <f t="shared" si="61"/>
        <v>0</v>
      </c>
      <c r="AF166" s="216">
        <f t="shared" si="62"/>
        <v>1.0965508011862384</v>
      </c>
      <c r="AG166" s="216">
        <f t="shared" si="63"/>
        <v>4.6118750337524421</v>
      </c>
      <c r="AH166" s="216">
        <f t="shared" si="64"/>
        <v>14.855166227856438</v>
      </c>
      <c r="AJ166" s="367"/>
    </row>
    <row r="167" spans="1:36" s="5" customFormat="1" x14ac:dyDescent="1.25">
      <c r="A167" s="83">
        <v>226</v>
      </c>
      <c r="B167" s="68">
        <v>11378</v>
      </c>
      <c r="C167" s="83">
        <v>226</v>
      </c>
      <c r="D167" s="16">
        <v>161</v>
      </c>
      <c r="E167" s="68" t="s">
        <v>569</v>
      </c>
      <c r="F167" s="10" t="s">
        <v>309</v>
      </c>
      <c r="G167" s="10" t="s">
        <v>46</v>
      </c>
      <c r="H167" s="11" t="s">
        <v>24</v>
      </c>
      <c r="I167" s="12">
        <v>748571.78525700001</v>
      </c>
      <c r="J167" s="12">
        <v>2485765.8024650002</v>
      </c>
      <c r="K167" s="12" t="s">
        <v>261</v>
      </c>
      <c r="L167" s="169">
        <v>47</v>
      </c>
      <c r="M167" s="54">
        <v>14429617</v>
      </c>
      <c r="N167" s="54">
        <v>50000000</v>
      </c>
      <c r="O167" s="54">
        <v>172269</v>
      </c>
      <c r="P167" s="201">
        <v>26.7</v>
      </c>
      <c r="Q167" s="201">
        <v>137.77000000000001</v>
      </c>
      <c r="R167" s="201">
        <v>423.41</v>
      </c>
      <c r="S167" s="53">
        <v>4312</v>
      </c>
      <c r="T167" s="53">
        <v>39.665629800179047</v>
      </c>
      <c r="U167" s="53">
        <v>24</v>
      </c>
      <c r="V167" s="53">
        <v>60.334370199820953</v>
      </c>
      <c r="W167" s="12">
        <f t="shared" si="54"/>
        <v>4336</v>
      </c>
      <c r="X167" s="84">
        <f t="shared" si="55"/>
        <v>0.27750286115731976</v>
      </c>
      <c r="Y167" s="85">
        <f t="shared" si="56"/>
        <v>3.8955056059338557E-2</v>
      </c>
      <c r="Z167" s="86">
        <v>11378</v>
      </c>
      <c r="AA167" s="77">
        <f t="shared" si="57"/>
        <v>0</v>
      </c>
      <c r="AB167" s="77">
        <f t="shared" si="58"/>
        <v>0</v>
      </c>
      <c r="AC167" s="150">
        <f t="shared" si="59"/>
        <v>0</v>
      </c>
      <c r="AD167" s="150">
        <f t="shared" si="60"/>
        <v>0</v>
      </c>
      <c r="AE167" s="150">
        <f t="shared" si="61"/>
        <v>0</v>
      </c>
      <c r="AF167" s="216">
        <f t="shared" si="62"/>
        <v>0.1867946237139286</v>
      </c>
      <c r="AG167" s="216">
        <f t="shared" si="63"/>
        <v>0.96384626625722647</v>
      </c>
      <c r="AH167" s="216">
        <f t="shared" si="64"/>
        <v>2.9621989373301316</v>
      </c>
      <c r="AJ167" s="367"/>
    </row>
    <row r="168" spans="1:36" s="8" customFormat="1" x14ac:dyDescent="1.25">
      <c r="A168" s="210">
        <v>239</v>
      </c>
      <c r="B168" s="68">
        <v>11463</v>
      </c>
      <c r="C168" s="210">
        <v>239</v>
      </c>
      <c r="D168" s="19">
        <v>162</v>
      </c>
      <c r="E168" s="69" t="s">
        <v>570</v>
      </c>
      <c r="F168" s="20" t="s">
        <v>232</v>
      </c>
      <c r="G168" s="20" t="s">
        <v>229</v>
      </c>
      <c r="H168" s="21" t="s">
        <v>24</v>
      </c>
      <c r="I168" s="18">
        <v>150675.93156</v>
      </c>
      <c r="J168" s="18">
        <v>483948.96656799997</v>
      </c>
      <c r="K168" s="18" t="s">
        <v>273</v>
      </c>
      <c r="L168" s="170">
        <v>43.233333333333334</v>
      </c>
      <c r="M168" s="56">
        <v>34036</v>
      </c>
      <c r="N168" s="55">
        <v>200000</v>
      </c>
      <c r="O168" s="56">
        <v>14218738</v>
      </c>
      <c r="P168" s="211">
        <v>26.61</v>
      </c>
      <c r="Q168" s="211">
        <v>134.08000000000001</v>
      </c>
      <c r="R168" s="211">
        <v>362.99</v>
      </c>
      <c r="S168" s="212">
        <v>181</v>
      </c>
      <c r="T168" s="212">
        <v>45</v>
      </c>
      <c r="U168" s="212">
        <v>4</v>
      </c>
      <c r="V168" s="212">
        <v>55.000000000000007</v>
      </c>
      <c r="W168" s="18">
        <f t="shared" si="54"/>
        <v>185</v>
      </c>
      <c r="X168" s="84">
        <f t="shared" si="55"/>
        <v>6.1292167889686062E-2</v>
      </c>
      <c r="Y168" s="85">
        <f t="shared" si="56"/>
        <v>8.604018806089098E-3</v>
      </c>
      <c r="Z168" s="86">
        <v>11463</v>
      </c>
      <c r="AA168" s="77">
        <f t="shared" si="57"/>
        <v>0</v>
      </c>
      <c r="AB168" s="77">
        <f t="shared" si="58"/>
        <v>0</v>
      </c>
      <c r="AC168" s="150">
        <f t="shared" si="59"/>
        <v>0</v>
      </c>
      <c r="AD168" s="150">
        <f t="shared" si="60"/>
        <v>0</v>
      </c>
      <c r="AE168" s="150">
        <f t="shared" si="61"/>
        <v>0</v>
      </c>
      <c r="AF168" s="216">
        <f t="shared" si="62"/>
        <v>3.6244101945434357E-2</v>
      </c>
      <c r="AG168" s="216">
        <f t="shared" si="63"/>
        <v>0.18262341934775797</v>
      </c>
      <c r="AH168" s="216">
        <f t="shared" si="64"/>
        <v>0.49440986716171431</v>
      </c>
      <c r="AJ168" s="367"/>
    </row>
    <row r="169" spans="1:36" s="5" customFormat="1" x14ac:dyDescent="1.25">
      <c r="A169" s="83">
        <v>237</v>
      </c>
      <c r="B169" s="68">
        <v>11461</v>
      </c>
      <c r="C169" s="83">
        <v>237</v>
      </c>
      <c r="D169" s="16">
        <v>163</v>
      </c>
      <c r="E169" s="68" t="s">
        <v>571</v>
      </c>
      <c r="F169" s="10" t="s">
        <v>189</v>
      </c>
      <c r="G169" s="10" t="s">
        <v>229</v>
      </c>
      <c r="H169" s="11" t="s">
        <v>24</v>
      </c>
      <c r="I169" s="12">
        <v>716375.28964800003</v>
      </c>
      <c r="J169" s="12">
        <v>3306710.0989359999</v>
      </c>
      <c r="K169" s="12" t="s">
        <v>272</v>
      </c>
      <c r="L169" s="169">
        <v>43.033333333333331</v>
      </c>
      <c r="M169" s="54">
        <v>198225</v>
      </c>
      <c r="N169" s="54">
        <v>200000</v>
      </c>
      <c r="O169" s="54">
        <v>16681599</v>
      </c>
      <c r="P169" s="201">
        <v>30.46</v>
      </c>
      <c r="Q169" s="201">
        <v>136.37</v>
      </c>
      <c r="R169" s="201">
        <v>404.53</v>
      </c>
      <c r="S169" s="53">
        <v>490</v>
      </c>
      <c r="T169" s="53">
        <v>88</v>
      </c>
      <c r="U169" s="53">
        <v>8</v>
      </c>
      <c r="V169" s="53">
        <v>12</v>
      </c>
      <c r="W169" s="12">
        <f t="shared" si="54"/>
        <v>498</v>
      </c>
      <c r="X169" s="84">
        <f t="shared" si="55"/>
        <v>0.81897698220240533</v>
      </c>
      <c r="Y169" s="85">
        <f t="shared" si="56"/>
        <v>0.11496564078637102</v>
      </c>
      <c r="Z169" s="86">
        <v>11461</v>
      </c>
      <c r="AA169" s="77">
        <f t="shared" si="57"/>
        <v>0</v>
      </c>
      <c r="AB169" s="77">
        <f t="shared" si="58"/>
        <v>0</v>
      </c>
      <c r="AC169" s="150">
        <f t="shared" si="59"/>
        <v>0</v>
      </c>
      <c r="AD169" s="150">
        <f t="shared" si="60"/>
        <v>0</v>
      </c>
      <c r="AE169" s="150">
        <f t="shared" si="61"/>
        <v>0</v>
      </c>
      <c r="AF169" s="216">
        <f t="shared" si="62"/>
        <v>0.28347771452142351</v>
      </c>
      <c r="AG169" s="216">
        <f t="shared" si="63"/>
        <v>1.2691351257152503</v>
      </c>
      <c r="AH169" s="216">
        <f t="shared" si="64"/>
        <v>3.764781347844762</v>
      </c>
      <c r="AJ169" s="367"/>
    </row>
    <row r="170" spans="1:36" s="8" customFormat="1" x14ac:dyDescent="1.25">
      <c r="A170" s="210">
        <v>240</v>
      </c>
      <c r="B170" s="68">
        <v>11470</v>
      </c>
      <c r="C170" s="210">
        <v>240</v>
      </c>
      <c r="D170" s="19">
        <v>164</v>
      </c>
      <c r="E170" s="69" t="s">
        <v>572</v>
      </c>
      <c r="F170" s="20" t="s">
        <v>225</v>
      </c>
      <c r="G170" s="20" t="s">
        <v>229</v>
      </c>
      <c r="H170" s="21" t="s">
        <v>24</v>
      </c>
      <c r="I170" s="18">
        <v>313550.77220100001</v>
      </c>
      <c r="J170" s="18">
        <v>1064292.868767</v>
      </c>
      <c r="K170" s="18" t="s">
        <v>274</v>
      </c>
      <c r="L170" s="170">
        <v>42.2</v>
      </c>
      <c r="M170" s="56">
        <v>94731</v>
      </c>
      <c r="N170" s="55">
        <v>200000</v>
      </c>
      <c r="O170" s="56">
        <v>11234895</v>
      </c>
      <c r="P170" s="211">
        <v>30.44</v>
      </c>
      <c r="Q170" s="211">
        <v>136.85</v>
      </c>
      <c r="R170" s="211">
        <v>341.97</v>
      </c>
      <c r="S170" s="212">
        <v>166</v>
      </c>
      <c r="T170" s="212">
        <v>6</v>
      </c>
      <c r="U170" s="212">
        <v>13</v>
      </c>
      <c r="V170" s="212">
        <v>94</v>
      </c>
      <c r="W170" s="18">
        <f t="shared" si="54"/>
        <v>179</v>
      </c>
      <c r="X170" s="84">
        <f t="shared" si="55"/>
        <v>1.7972368080838866E-2</v>
      </c>
      <c r="Y170" s="85">
        <f t="shared" si="56"/>
        <v>2.5229095051068373E-3</v>
      </c>
      <c r="Z170" s="86">
        <v>11470</v>
      </c>
      <c r="AA170" s="77">
        <f t="shared" si="57"/>
        <v>0</v>
      </c>
      <c r="AB170" s="77">
        <f t="shared" si="58"/>
        <v>0</v>
      </c>
      <c r="AC170" s="150">
        <f t="shared" si="59"/>
        <v>0</v>
      </c>
      <c r="AD170" s="150">
        <f t="shared" si="60"/>
        <v>0</v>
      </c>
      <c r="AE170" s="150">
        <f t="shared" si="61"/>
        <v>0</v>
      </c>
      <c r="AF170" s="216">
        <f t="shared" si="62"/>
        <v>9.117981406345585E-2</v>
      </c>
      <c r="AG170" s="216">
        <f t="shared" si="63"/>
        <v>0.40991976197713309</v>
      </c>
      <c r="AH170" s="216">
        <f t="shared" si="64"/>
        <v>1.0243351187674112</v>
      </c>
      <c r="AJ170" s="367"/>
    </row>
    <row r="171" spans="1:36" s="5" customFormat="1" x14ac:dyDescent="1.25">
      <c r="A171" s="83">
        <v>244</v>
      </c>
      <c r="B171" s="68">
        <v>11454</v>
      </c>
      <c r="C171" s="83">
        <v>244</v>
      </c>
      <c r="D171" s="16">
        <v>165</v>
      </c>
      <c r="E171" s="68" t="s">
        <v>620</v>
      </c>
      <c r="F171" s="10" t="s">
        <v>342</v>
      </c>
      <c r="G171" s="10" t="s">
        <v>229</v>
      </c>
      <c r="H171" s="11" t="s">
        <v>24</v>
      </c>
      <c r="I171" s="12">
        <v>1305745.1625399999</v>
      </c>
      <c r="J171" s="12">
        <v>2794838</v>
      </c>
      <c r="K171" s="12" t="s">
        <v>281</v>
      </c>
      <c r="L171" s="169">
        <v>41.8</v>
      </c>
      <c r="M171" s="54">
        <v>200000</v>
      </c>
      <c r="N171" s="54">
        <v>200000</v>
      </c>
      <c r="O171" s="54">
        <v>13974190</v>
      </c>
      <c r="P171" s="201">
        <v>30.64</v>
      </c>
      <c r="Q171" s="201">
        <v>149.32</v>
      </c>
      <c r="R171" s="201">
        <v>483.83</v>
      </c>
      <c r="S171" s="53">
        <v>705</v>
      </c>
      <c r="T171" s="53">
        <v>93</v>
      </c>
      <c r="U171" s="53">
        <v>6</v>
      </c>
      <c r="V171" s="53">
        <v>7.0000000000000009</v>
      </c>
      <c r="W171" s="12">
        <f t="shared" si="54"/>
        <v>711</v>
      </c>
      <c r="X171" s="84">
        <f t="shared" si="55"/>
        <v>0.73153058750442246</v>
      </c>
      <c r="Y171" s="85">
        <f t="shared" si="56"/>
        <v>0.10269016660408577</v>
      </c>
      <c r="Z171" s="86">
        <v>11454</v>
      </c>
      <c r="AA171" s="77">
        <f t="shared" si="57"/>
        <v>0</v>
      </c>
      <c r="AB171" s="77">
        <f t="shared" si="58"/>
        <v>0</v>
      </c>
      <c r="AC171" s="150">
        <f t="shared" si="59"/>
        <v>0</v>
      </c>
      <c r="AD171" s="150">
        <f t="shared" si="60"/>
        <v>0</v>
      </c>
      <c r="AE171" s="150">
        <f t="shared" si="61"/>
        <v>0</v>
      </c>
      <c r="AF171" s="216">
        <f t="shared" si="62"/>
        <v>0.24101179786167209</v>
      </c>
      <c r="AG171" s="216">
        <f t="shared" si="63"/>
        <v>1.1745392185608641</v>
      </c>
      <c r="AH171" s="216">
        <f t="shared" si="64"/>
        <v>3.8057682166910181</v>
      </c>
      <c r="AJ171" s="367"/>
    </row>
    <row r="172" spans="1:36" s="8" customFormat="1" x14ac:dyDescent="1.25">
      <c r="A172" s="210">
        <v>245</v>
      </c>
      <c r="B172" s="68">
        <v>11477</v>
      </c>
      <c r="C172" s="210">
        <v>245</v>
      </c>
      <c r="D172" s="19">
        <v>166</v>
      </c>
      <c r="E172" s="69" t="s">
        <v>574</v>
      </c>
      <c r="F172" s="20" t="s">
        <v>342</v>
      </c>
      <c r="G172" s="20" t="s">
        <v>229</v>
      </c>
      <c r="H172" s="21" t="s">
        <v>24</v>
      </c>
      <c r="I172" s="18">
        <v>3586204.8888409999</v>
      </c>
      <c r="J172" s="18">
        <v>6382592.1271029999</v>
      </c>
      <c r="K172" s="18" t="s">
        <v>288</v>
      </c>
      <c r="L172" s="170">
        <v>40</v>
      </c>
      <c r="M172" s="56">
        <v>250898</v>
      </c>
      <c r="N172" s="55">
        <v>300000</v>
      </c>
      <c r="O172" s="56">
        <v>25438991</v>
      </c>
      <c r="P172" s="211">
        <v>33.049999999999997</v>
      </c>
      <c r="Q172" s="211">
        <v>112.22</v>
      </c>
      <c r="R172" s="211">
        <v>382.28</v>
      </c>
      <c r="S172" s="212">
        <v>1251</v>
      </c>
      <c r="T172" s="212">
        <v>82</v>
      </c>
      <c r="U172" s="212">
        <v>12</v>
      </c>
      <c r="V172" s="212">
        <v>18</v>
      </c>
      <c r="W172" s="18">
        <f t="shared" si="54"/>
        <v>1263</v>
      </c>
      <c r="X172" s="84">
        <f t="shared" si="55"/>
        <v>1.4730037297575733</v>
      </c>
      <c r="Y172" s="85">
        <f t="shared" si="56"/>
        <v>0.20677604053887966</v>
      </c>
      <c r="Z172" s="86">
        <v>11477</v>
      </c>
      <c r="AA172" s="77">
        <f t="shared" si="57"/>
        <v>0</v>
      </c>
      <c r="AB172" s="77">
        <f t="shared" si="58"/>
        <v>0</v>
      </c>
      <c r="AC172" s="150">
        <f t="shared" si="59"/>
        <v>0</v>
      </c>
      <c r="AD172" s="150">
        <f t="shared" si="60"/>
        <v>0</v>
      </c>
      <c r="AE172" s="150">
        <f t="shared" si="61"/>
        <v>0</v>
      </c>
      <c r="AF172" s="216">
        <f t="shared" si="62"/>
        <v>0.59369235693277789</v>
      </c>
      <c r="AG172" s="216">
        <f t="shared" si="63"/>
        <v>2.0158594945535957</v>
      </c>
      <c r="AH172" s="216">
        <f t="shared" si="64"/>
        <v>6.8670715342893294</v>
      </c>
      <c r="AJ172" s="367"/>
    </row>
    <row r="173" spans="1:36" s="5" customFormat="1" x14ac:dyDescent="1.25">
      <c r="A173" s="83">
        <v>264</v>
      </c>
      <c r="B173" s="68">
        <v>11233</v>
      </c>
      <c r="C173" s="83">
        <v>264</v>
      </c>
      <c r="D173" s="16">
        <v>167</v>
      </c>
      <c r="E173" s="68" t="s">
        <v>575</v>
      </c>
      <c r="F173" s="10" t="s">
        <v>29</v>
      </c>
      <c r="G173" s="10" t="s">
        <v>46</v>
      </c>
      <c r="H173" s="11" t="s">
        <v>24</v>
      </c>
      <c r="I173" s="12">
        <v>983005.47756999999</v>
      </c>
      <c r="J173" s="12">
        <v>2749911.7818120001</v>
      </c>
      <c r="K173" s="12" t="s">
        <v>329</v>
      </c>
      <c r="L173" s="169">
        <v>25</v>
      </c>
      <c r="M173" s="54">
        <v>22982581</v>
      </c>
      <c r="N173" s="54">
        <v>50000000</v>
      </c>
      <c r="O173" s="54">
        <v>119652</v>
      </c>
      <c r="P173" s="201">
        <v>33.96</v>
      </c>
      <c r="Q173" s="201">
        <v>158.88999999999999</v>
      </c>
      <c r="R173" s="201">
        <v>386.01</v>
      </c>
      <c r="S173" s="53">
        <v>6409</v>
      </c>
      <c r="T173" s="53">
        <v>30.30528794746084</v>
      </c>
      <c r="U173" s="53">
        <v>24</v>
      </c>
      <c r="V173" s="53">
        <v>69.69471205253916</v>
      </c>
      <c r="W173" s="12">
        <f t="shared" si="54"/>
        <v>6433</v>
      </c>
      <c r="X173" s="84">
        <f t="shared" si="55"/>
        <v>0.23454710589948144</v>
      </c>
      <c r="Y173" s="85">
        <f t="shared" si="56"/>
        <v>3.2925050288725333E-2</v>
      </c>
      <c r="Z173" s="86">
        <v>11233</v>
      </c>
      <c r="AA173" s="77">
        <f t="shared" si="57"/>
        <v>0</v>
      </c>
      <c r="AB173" s="77">
        <f t="shared" si="58"/>
        <v>0</v>
      </c>
      <c r="AC173" s="150">
        <f t="shared" si="59"/>
        <v>0</v>
      </c>
      <c r="AD173" s="150">
        <f t="shared" si="60"/>
        <v>0</v>
      </c>
      <c r="AE173" s="150">
        <f t="shared" si="61"/>
        <v>0</v>
      </c>
      <c r="AF173" s="216">
        <f t="shared" si="62"/>
        <v>0.26283266900995622</v>
      </c>
      <c r="AG173" s="216">
        <f t="shared" si="63"/>
        <v>1.2297256413130724</v>
      </c>
      <c r="AH173" s="216">
        <f t="shared" si="64"/>
        <v>2.9875158587907302</v>
      </c>
      <c r="AJ173" s="367"/>
    </row>
    <row r="174" spans="1:36" s="8" customFormat="1" x14ac:dyDescent="1.25">
      <c r="A174" s="210">
        <v>275</v>
      </c>
      <c r="B174" s="68">
        <v>11649</v>
      </c>
      <c r="C174" s="210">
        <v>275</v>
      </c>
      <c r="D174" s="19">
        <v>168</v>
      </c>
      <c r="E174" s="69" t="s">
        <v>576</v>
      </c>
      <c r="F174" s="20" t="s">
        <v>391</v>
      </c>
      <c r="G174" s="20" t="s">
        <v>46</v>
      </c>
      <c r="H174" s="21" t="s">
        <v>24</v>
      </c>
      <c r="I174" s="18">
        <v>359680.75538599998</v>
      </c>
      <c r="J174" s="18">
        <v>5222451.916255</v>
      </c>
      <c r="K174" s="18" t="s">
        <v>392</v>
      </c>
      <c r="L174" s="170">
        <v>12</v>
      </c>
      <c r="M174" s="56">
        <v>102712249</v>
      </c>
      <c r="N174" s="55">
        <v>400000000</v>
      </c>
      <c r="O174" s="56">
        <v>50846</v>
      </c>
      <c r="P174" s="211">
        <v>25.34</v>
      </c>
      <c r="Q174" s="211">
        <v>143.38999999999999</v>
      </c>
      <c r="R174" s="211">
        <v>408.46</v>
      </c>
      <c r="S174" s="212">
        <v>21039</v>
      </c>
      <c r="T174" s="212">
        <v>82.497281454167066</v>
      </c>
      <c r="U174" s="212">
        <v>42</v>
      </c>
      <c r="V174" s="212">
        <v>17.502718545832934</v>
      </c>
      <c r="W174" s="18">
        <f t="shared" si="54"/>
        <v>21081</v>
      </c>
      <c r="X174" s="84">
        <f t="shared" si="55"/>
        <v>1.2125704752220261</v>
      </c>
      <c r="Y174" s="85">
        <f t="shared" si="56"/>
        <v>0.17021716691920627</v>
      </c>
      <c r="Z174" s="86">
        <v>11649</v>
      </c>
      <c r="AA174" s="77">
        <f t="shared" si="57"/>
        <v>0</v>
      </c>
      <c r="AB174" s="77">
        <f t="shared" si="58"/>
        <v>0</v>
      </c>
      <c r="AC174" s="150">
        <f t="shared" si="59"/>
        <v>0</v>
      </c>
      <c r="AD174" s="150">
        <f t="shared" si="60"/>
        <v>0</v>
      </c>
      <c r="AE174" s="150">
        <f t="shared" si="61"/>
        <v>0</v>
      </c>
      <c r="AF174" s="216">
        <f t="shared" si="62"/>
        <v>0.37245513186027657</v>
      </c>
      <c r="AG174" s="216">
        <f t="shared" si="63"/>
        <v>2.1075904245242718</v>
      </c>
      <c r="AH174" s="216">
        <f t="shared" si="64"/>
        <v>6.0036710007753964</v>
      </c>
      <c r="AJ174" s="367"/>
    </row>
    <row r="175" spans="1:36" s="5" customFormat="1" x14ac:dyDescent="1.25">
      <c r="A175" s="83">
        <v>296</v>
      </c>
      <c r="B175" s="68">
        <v>11706</v>
      </c>
      <c r="C175" s="83">
        <v>296</v>
      </c>
      <c r="D175" s="16">
        <v>169</v>
      </c>
      <c r="E175" s="68" t="s">
        <v>621</v>
      </c>
      <c r="F175" s="10" t="s">
        <v>601</v>
      </c>
      <c r="G175" s="10" t="s">
        <v>229</v>
      </c>
      <c r="H175" s="11"/>
      <c r="I175" s="12">
        <v>0</v>
      </c>
      <c r="J175" s="12">
        <v>409585.70612699998</v>
      </c>
      <c r="K175" s="12" t="s">
        <v>602</v>
      </c>
      <c r="L175" s="169">
        <v>1</v>
      </c>
      <c r="M175" s="54">
        <v>299985</v>
      </c>
      <c r="N175" s="54">
        <v>1000000</v>
      </c>
      <c r="O175" s="54">
        <v>1365354</v>
      </c>
      <c r="P175" s="201">
        <v>35.590000000000003</v>
      </c>
      <c r="Q175" s="201">
        <v>0</v>
      </c>
      <c r="R175" s="201">
        <v>0</v>
      </c>
      <c r="S175" s="53">
        <v>396</v>
      </c>
      <c r="T175" s="53">
        <v>45</v>
      </c>
      <c r="U175" s="53">
        <v>7</v>
      </c>
      <c r="V175" s="53">
        <v>55</v>
      </c>
      <c r="W175" s="12">
        <f t="shared" si="54"/>
        <v>403</v>
      </c>
      <c r="X175" s="84">
        <f t="shared" si="55"/>
        <v>5.1874056149315631E-2</v>
      </c>
      <c r="Y175" s="85">
        <f t="shared" si="56"/>
        <v>7.2819312813364994E-3</v>
      </c>
      <c r="Z175" s="86"/>
      <c r="AA175" s="77"/>
      <c r="AB175" s="77"/>
      <c r="AC175" s="150"/>
      <c r="AD175" s="150"/>
      <c r="AE175" s="150"/>
      <c r="AF175" s="216"/>
      <c r="AG175" s="216"/>
      <c r="AH175" s="216"/>
      <c r="AJ175" s="367"/>
    </row>
    <row r="176" spans="1:36" s="104" customFormat="1" x14ac:dyDescent="1.25">
      <c r="B176" s="68"/>
      <c r="C176" s="102"/>
      <c r="D176" s="379"/>
      <c r="E176" s="103" t="s">
        <v>196</v>
      </c>
      <c r="F176" s="96"/>
      <c r="G176" s="97" t="s">
        <v>24</v>
      </c>
      <c r="H176" s="105" t="s">
        <v>24</v>
      </c>
      <c r="I176" s="101">
        <f>SUM(I109:I175)</f>
        <v>102771339.702336</v>
      </c>
      <c r="J176" s="99">
        <f>SUM(J109:J175)</f>
        <v>355309727.90447897</v>
      </c>
      <c r="K176" s="100" t="s">
        <v>24</v>
      </c>
      <c r="L176" s="171"/>
      <c r="M176" s="101">
        <f>SUM(M109:M175)</f>
        <v>534901110</v>
      </c>
      <c r="N176" s="377" t="s">
        <v>24</v>
      </c>
      <c r="O176" s="377" t="s">
        <v>24</v>
      </c>
      <c r="P176" s="380">
        <f>AF176</f>
        <v>27.520821456936499</v>
      </c>
      <c r="Q176" s="380">
        <f>AG176</f>
        <v>139.8780817763176</v>
      </c>
      <c r="R176" s="380">
        <f>AH176</f>
        <v>439.946812190917</v>
      </c>
      <c r="S176" s="101">
        <f>SUM(S109:S175)</f>
        <v>215749</v>
      </c>
      <c r="T176" s="101">
        <f>X176</f>
        <v>71.32682035700806</v>
      </c>
      <c r="U176" s="101">
        <f>SUM(U109:U175)</f>
        <v>1255</v>
      </c>
      <c r="V176" s="101">
        <f>100-T176</f>
        <v>28.67317964299194</v>
      </c>
      <c r="W176" s="101">
        <f>SUM(W109:W175)</f>
        <v>217004</v>
      </c>
      <c r="X176" s="84">
        <f>SUM(X109:X175)</f>
        <v>71.32682035700806</v>
      </c>
      <c r="Y176" s="85" t="s">
        <v>24</v>
      </c>
      <c r="Z176" s="86"/>
      <c r="AA176" s="77">
        <f t="shared" ref="AA176:AA177" si="65">IF(M176&gt;N176,1,0)</f>
        <v>0</v>
      </c>
      <c r="AB176" s="77">
        <f t="shared" ref="AB176:AB177" si="66">IF(W176=0,1,0)</f>
        <v>0</v>
      </c>
      <c r="AC176" s="150">
        <f t="shared" ref="AC176:AC177" si="67">IF((T176+V176)=100,0,1)</f>
        <v>0</v>
      </c>
      <c r="AD176" s="150">
        <f t="shared" ref="AD176:AD177" si="68">IF(J176=0,1,0)</f>
        <v>0</v>
      </c>
      <c r="AE176" s="150">
        <f t="shared" ref="AE176:AE177" si="69">IF(M176=0,1,0)</f>
        <v>0</v>
      </c>
      <c r="AF176" s="220">
        <f>SUM(AF109:AF174)</f>
        <v>27.520821456936499</v>
      </c>
      <c r="AG176" s="220">
        <f>SUM(AG109:AG174)</f>
        <v>139.8780817763176</v>
      </c>
      <c r="AH176" s="220">
        <f>SUM(AH109:AH174)</f>
        <v>439.946812190917</v>
      </c>
    </row>
    <row r="177" spans="1:34" s="106" customFormat="1" ht="59.25" x14ac:dyDescent="1.45">
      <c r="A177" s="381"/>
      <c r="B177" s="381"/>
      <c r="C177" s="382"/>
      <c r="D177" s="383"/>
      <c r="E177" s="384" t="s">
        <v>55</v>
      </c>
      <c r="F177" s="384"/>
      <c r="G177" s="385" t="s">
        <v>24</v>
      </c>
      <c r="H177" s="386" t="s">
        <v>24</v>
      </c>
      <c r="I177" s="387">
        <f>I176+I108+I86</f>
        <v>1948811065.264941</v>
      </c>
      <c r="J177" s="387">
        <f>J176+J108+J86</f>
        <v>2531108309.5434232</v>
      </c>
      <c r="K177" s="388" t="s">
        <v>24</v>
      </c>
      <c r="L177" s="389"/>
      <c r="M177" s="390">
        <f>M176+M108+M86</f>
        <v>20743112324</v>
      </c>
      <c r="N177" s="390"/>
      <c r="O177" s="390"/>
      <c r="P177" s="391">
        <f>(P176*$J$176+P108*$J$108+P86*$J$86)/$J$177</f>
        <v>6.6638702257846303</v>
      </c>
      <c r="Q177" s="391">
        <f>(Q176*$J$176+Q108*$J$108+Q86*$J$86)/$J$177</f>
        <v>28.563633999925571</v>
      </c>
      <c r="R177" s="391">
        <f>(R176*$J$176+R108*$J$108+R86*$J$86)/$J$177</f>
        <v>86.159118398675446</v>
      </c>
      <c r="S177" s="390">
        <f>S176+S108+S86</f>
        <v>3590692</v>
      </c>
      <c r="T177" s="390">
        <f>Y177</f>
        <v>76.540517039291842</v>
      </c>
      <c r="U177" s="390">
        <f>U176+U108+U86</f>
        <v>7385</v>
      </c>
      <c r="V177" s="390">
        <f>100-T177</f>
        <v>23.459482960708158</v>
      </c>
      <c r="W177" s="390">
        <f>W176+W108+W86</f>
        <v>3598077</v>
      </c>
      <c r="X177" s="84">
        <f>T177*J177/$J$176</f>
        <v>545.24918255822229</v>
      </c>
      <c r="Y177" s="85">
        <f>SUM(Y5:Y176)</f>
        <v>76.540517039291842</v>
      </c>
      <c r="Z177" s="86"/>
      <c r="AA177" s="77">
        <f t="shared" si="65"/>
        <v>1</v>
      </c>
      <c r="AB177" s="77">
        <f t="shared" si="66"/>
        <v>0</v>
      </c>
      <c r="AC177" s="150">
        <f t="shared" si="67"/>
        <v>0</v>
      </c>
      <c r="AD177" s="150">
        <f t="shared" si="68"/>
        <v>0</v>
      </c>
      <c r="AE177" s="150">
        <f t="shared" si="69"/>
        <v>0</v>
      </c>
      <c r="AF177" s="220"/>
      <c r="AG177" s="220"/>
      <c r="AH177" s="220"/>
    </row>
    <row r="178" spans="1:34" s="275" customFormat="1" x14ac:dyDescent="1.25">
      <c r="C178" s="264"/>
      <c r="D178" s="265"/>
      <c r="E178" s="266"/>
      <c r="F178" s="267"/>
      <c r="G178" s="268"/>
      <c r="H178" s="269"/>
      <c r="I178" s="270"/>
      <c r="J178" s="270">
        <f>J177+'پیوست 5'!J54</f>
        <v>2777232945.5434232</v>
      </c>
      <c r="K178" s="271"/>
      <c r="L178" s="272"/>
      <c r="M178" s="273"/>
      <c r="N178" s="273"/>
      <c r="O178" s="273"/>
      <c r="P178" s="274"/>
      <c r="Q178" s="274"/>
      <c r="R178" s="274"/>
      <c r="S178" s="273"/>
      <c r="T178" s="273"/>
      <c r="U178" s="273"/>
      <c r="V178" s="273"/>
      <c r="W178" s="273"/>
      <c r="X178" s="260"/>
      <c r="Y178" s="261"/>
      <c r="Z178" s="262"/>
      <c r="AA178" s="263"/>
      <c r="AB178" s="263"/>
      <c r="AC178" s="150"/>
      <c r="AD178" s="150"/>
      <c r="AE178" s="150"/>
      <c r="AF178" s="220"/>
      <c r="AG178" s="220"/>
      <c r="AH178" s="220"/>
    </row>
    <row r="179" spans="1:34" ht="66" customHeight="1" x14ac:dyDescent="0.25">
      <c r="D179" s="395"/>
      <c r="E179" s="395"/>
      <c r="F179" s="395"/>
      <c r="G179" s="395"/>
      <c r="H179" s="395"/>
      <c r="I179" s="395"/>
      <c r="J179" s="395"/>
      <c r="K179" s="395"/>
      <c r="L179" s="395"/>
      <c r="M179" s="395"/>
      <c r="N179" s="395"/>
      <c r="O179" s="395"/>
      <c r="P179" s="395"/>
      <c r="Q179" s="395"/>
      <c r="R179" s="395"/>
      <c r="S179" s="395"/>
      <c r="T179" s="395"/>
      <c r="U179" s="395"/>
      <c r="V179" s="395"/>
      <c r="W179" s="395"/>
      <c r="AD179" s="150">
        <v>1</v>
      </c>
      <c r="AE179" s="150">
        <v>1</v>
      </c>
      <c r="AF179" s="220"/>
      <c r="AG179" s="220"/>
      <c r="AH179" s="220"/>
    </row>
    <row r="180" spans="1:34" x14ac:dyDescent="0.25">
      <c r="J180" s="251"/>
    </row>
  </sheetData>
  <sheetProtection algorithmName="SHA-512" hashValue="SS0UbVaKoWen6xjj1UnaKZ/d/C5haasBxzBjTmd3sv3Dpy+dsvp+Jgh8EcSwORua4ZfPba/a0R3yXiZt9wLYdg==" saltValue="D1y/Z2jCDAos7lTCr7JNzQ==" spinCount="100000" sheet="1" objects="1" scenarios="1"/>
  <sortState ref="A109:AI175">
    <sortCondition descending="1" ref="E54:E108"/>
  </sortState>
  <mergeCells count="21">
    <mergeCell ref="D1:K1"/>
    <mergeCell ref="D3:D4"/>
    <mergeCell ref="E3:E4"/>
    <mergeCell ref="F3:F4"/>
    <mergeCell ref="H3:H4"/>
    <mergeCell ref="K3:K4"/>
    <mergeCell ref="G3:G4"/>
    <mergeCell ref="C3:C4"/>
    <mergeCell ref="D179:W179"/>
    <mergeCell ref="U3:U4"/>
    <mergeCell ref="V3:V4"/>
    <mergeCell ref="W3:W4"/>
    <mergeCell ref="R3:R4"/>
    <mergeCell ref="S3:S4"/>
    <mergeCell ref="T3:T4"/>
    <mergeCell ref="L3:L4"/>
    <mergeCell ref="M3:M4"/>
    <mergeCell ref="N3:N4"/>
    <mergeCell ref="O3:O4"/>
    <mergeCell ref="P3:P4"/>
    <mergeCell ref="Q3:Q4"/>
  </mergeCells>
  <conditionalFormatting sqref="AJ1:AJ84 AJ86:AJ106 AJ176:AJ1048576 AJ108:AJ174">
    <cfRule type="cellIs" dxfId="3" priority="5" operator="lessThan">
      <formula>1</formula>
    </cfRule>
  </conditionalFormatting>
  <conditionalFormatting sqref="AJ85">
    <cfRule type="cellIs" dxfId="2" priority="4" operator="lessThan">
      <formula>1</formula>
    </cfRule>
  </conditionalFormatting>
  <conditionalFormatting sqref="AJ175">
    <cfRule type="cellIs" dxfId="1" priority="3" operator="lessThan">
      <formula>1</formula>
    </cfRule>
  </conditionalFormatting>
  <conditionalFormatting sqref="AJ107">
    <cfRule type="cellIs" dxfId="0" priority="1" operator="lessThan">
      <formula>1</formula>
    </cfRule>
  </conditionalFormatting>
  <printOptions horizontalCentered="1" verticalCentered="1"/>
  <pageMargins left="0.25" right="0.25" top="0.75" bottom="0.75" header="0.3" footer="0.3"/>
  <pageSetup scale="17" fitToHeight="0" orientation="landscape" r:id="rId1"/>
  <rowBreaks count="2" manualBreakCount="2">
    <brk id="63" min="3" max="22" man="1"/>
    <brk id="86" min="3" max="22" man="1"/>
  </rowBreaks>
  <colBreaks count="1" manualBreakCount="1">
    <brk id="23" max="1048575" man="1"/>
  </colBreaks>
  <ignoredErrors>
    <ignoredError sqref="T86 V86:W86 T108 P108 Q108:R108 M86 P86:R86 V10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0"/>
  <sheetViews>
    <sheetView rightToLeft="1" view="pageBreakPreview" topLeftCell="C1" zoomScale="85" zoomScaleNormal="83" zoomScaleSheetLayoutView="85" workbookViewId="0">
      <selection activeCell="F3" sqref="F3"/>
    </sheetView>
  </sheetViews>
  <sheetFormatPr defaultColWidth="9.140625" defaultRowHeight="19.5" x14ac:dyDescent="0.55000000000000004"/>
  <cols>
    <col min="1" max="1" width="8.5703125" style="305" hidden="1" customWidth="1"/>
    <col min="2" max="2" width="3.5703125" style="190" hidden="1" customWidth="1"/>
    <col min="3" max="3" width="5.5703125" style="63" bestFit="1" customWidth="1"/>
    <col min="4" max="4" width="38.28515625" style="17"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07" hidden="1" customWidth="1"/>
    <col min="17" max="17" width="16.7109375" style="234" hidden="1" customWidth="1"/>
    <col min="18" max="18" width="12" style="1" hidden="1" customWidth="1"/>
    <col min="19" max="19" width="12" style="232" hidden="1" customWidth="1"/>
    <col min="20" max="20" width="7.7109375" style="232" hidden="1" customWidth="1"/>
    <col min="21" max="21" width="34.42578125" style="232" hidden="1" customWidth="1"/>
    <col min="22" max="24" width="9.140625" style="232" hidden="1" customWidth="1"/>
    <col min="25" max="36" width="9.140625" style="232" customWidth="1"/>
    <col min="37" max="16384" width="9.140625" style="232"/>
  </cols>
  <sheetData>
    <row r="1" spans="1:21" ht="23.45" customHeight="1" x14ac:dyDescent="0.55000000000000004">
      <c r="B1" s="193"/>
      <c r="C1" s="414" t="s">
        <v>246</v>
      </c>
      <c r="D1" s="415"/>
      <c r="E1" s="416"/>
      <c r="F1" s="235" t="s">
        <v>617</v>
      </c>
      <c r="G1" s="411" t="s">
        <v>313</v>
      </c>
      <c r="H1" s="412"/>
      <c r="I1" s="412"/>
      <c r="J1" s="413"/>
      <c r="K1" s="182"/>
      <c r="L1" s="182"/>
      <c r="M1" s="182"/>
      <c r="N1" s="182"/>
      <c r="O1" s="182"/>
      <c r="P1" s="202"/>
      <c r="Q1" s="236"/>
    </row>
    <row r="2" spans="1:21" ht="21" x14ac:dyDescent="0.55000000000000004">
      <c r="A2" s="417" t="s">
        <v>396</v>
      </c>
      <c r="B2" s="418" t="s">
        <v>162</v>
      </c>
      <c r="C2" s="419" t="s">
        <v>48</v>
      </c>
      <c r="D2" s="409" t="s">
        <v>49</v>
      </c>
      <c r="E2" s="420" t="s">
        <v>284</v>
      </c>
      <c r="F2" s="410" t="s">
        <v>51</v>
      </c>
      <c r="G2" s="410"/>
      <c r="H2" s="410"/>
      <c r="I2" s="410"/>
      <c r="J2" s="410"/>
      <c r="K2" s="183"/>
      <c r="L2" s="183"/>
      <c r="M2" s="183"/>
      <c r="N2" s="183"/>
      <c r="O2" s="183"/>
      <c r="P2" s="203"/>
      <c r="Q2" s="236"/>
    </row>
    <row r="3" spans="1:21" ht="63" x14ac:dyDescent="0.25">
      <c r="A3" s="417"/>
      <c r="B3" s="418"/>
      <c r="C3" s="419"/>
      <c r="D3" s="409"/>
      <c r="E3" s="420"/>
      <c r="F3" s="347" t="s">
        <v>578</v>
      </c>
      <c r="G3" s="176" t="s">
        <v>228</v>
      </c>
      <c r="H3" s="176" t="s">
        <v>259</v>
      </c>
      <c r="I3" s="177" t="s">
        <v>53</v>
      </c>
      <c r="J3" s="177" t="s">
        <v>54</v>
      </c>
      <c r="K3" s="185" t="s">
        <v>52</v>
      </c>
      <c r="L3" s="186" t="s">
        <v>228</v>
      </c>
      <c r="M3" s="185" t="s">
        <v>259</v>
      </c>
      <c r="N3" s="187" t="s">
        <v>53</v>
      </c>
      <c r="O3" s="187" t="s">
        <v>54</v>
      </c>
      <c r="P3" s="204" t="s">
        <v>24</v>
      </c>
      <c r="Q3" s="237" t="s">
        <v>337</v>
      </c>
    </row>
    <row r="4" spans="1:21" x14ac:dyDescent="0.55000000000000004">
      <c r="A4" s="305">
        <v>11340</v>
      </c>
      <c r="B4" s="191">
        <v>201</v>
      </c>
      <c r="C4" s="181">
        <v>1</v>
      </c>
      <c r="D4" s="181" t="s">
        <v>456</v>
      </c>
      <c r="E4" s="333">
        <v>1205558.4675090001</v>
      </c>
      <c r="F4" s="334">
        <v>36.287742085666487</v>
      </c>
      <c r="G4" s="334">
        <v>4.8048483687222108</v>
      </c>
      <c r="H4" s="334">
        <v>57.624061734940149</v>
      </c>
      <c r="I4" s="334">
        <v>1.1443896643510405E-2</v>
      </c>
      <c r="J4" s="334">
        <v>1.2719039140276422</v>
      </c>
      <c r="K4" s="180">
        <f t="shared" ref="K4:K35" si="0">E4/$E$85*F4</f>
        <v>2.0395862497145301E-2</v>
      </c>
      <c r="L4" s="180">
        <f t="shared" ref="L4:L35" si="1">E4/$E$85*G4</f>
        <v>2.7006096553690052E-3</v>
      </c>
      <c r="M4" s="180">
        <f t="shared" ref="M4:M35" si="2">E4/$E$85*H4</f>
        <v>3.2388139137956649E-2</v>
      </c>
      <c r="N4" s="180">
        <f t="shared" ref="N4:N35" si="3">E4/$E$85*I4</f>
        <v>6.4321484048679941E-6</v>
      </c>
      <c r="O4" s="180">
        <f t="shared" ref="O4:O35" si="4">E4/$E$85*J4</f>
        <v>7.1488540893084465E-4</v>
      </c>
      <c r="P4" s="205">
        <f t="shared" ref="P4:P35" si="5">SUM(F4:J4)</f>
        <v>100</v>
      </c>
      <c r="Q4" s="236">
        <f>VLOOKUP(B:B,'پیوست 4'!$C$14:$J$173,8,0)</f>
        <v>445468.23560800002</v>
      </c>
      <c r="R4" s="1">
        <f t="shared" ref="R4:R35" si="6">Q4/E4</f>
        <v>0.36951192962748142</v>
      </c>
      <c r="S4" s="232">
        <f t="shared" ref="S4:S35" si="7">R4*100</f>
        <v>36.951192962748145</v>
      </c>
      <c r="T4" s="249">
        <f t="shared" ref="T4:T35" si="8">S4-F4</f>
        <v>0.66345087708165806</v>
      </c>
      <c r="U4" s="232" t="str">
        <f>VLOOKUP(D4:D164,پیوست1!$E$5:G185,3,0)</f>
        <v>در اوراق بهادار با درامد ثابت و قابل معامله</v>
      </c>
    </row>
    <row r="5" spans="1:21" x14ac:dyDescent="0.55000000000000004">
      <c r="A5" s="305">
        <v>11621</v>
      </c>
      <c r="B5" s="191">
        <v>271</v>
      </c>
      <c r="C5" s="179">
        <v>2</v>
      </c>
      <c r="D5" s="179" t="s">
        <v>486</v>
      </c>
      <c r="E5" s="335">
        <v>1752597.4864709999</v>
      </c>
      <c r="F5" s="336">
        <v>27.988994396789323</v>
      </c>
      <c r="G5" s="336">
        <v>31.866535848421233</v>
      </c>
      <c r="H5" s="336">
        <v>38.928096843865603</v>
      </c>
      <c r="I5" s="336">
        <v>2.1117731992884969E-4</v>
      </c>
      <c r="J5" s="336">
        <v>1.2161617336039079</v>
      </c>
      <c r="K5" s="180">
        <f t="shared" si="0"/>
        <v>2.286985079317826E-2</v>
      </c>
      <c r="L5" s="180">
        <f t="shared" si="1"/>
        <v>2.6038195935773244E-2</v>
      </c>
      <c r="M5" s="180">
        <f t="shared" si="2"/>
        <v>3.180820839292911E-2</v>
      </c>
      <c r="N5" s="180">
        <f t="shared" si="3"/>
        <v>1.7255331610735095E-7</v>
      </c>
      <c r="O5" s="180">
        <f t="shared" si="4"/>
        <v>9.9372764142912251E-4</v>
      </c>
      <c r="P5" s="205">
        <f t="shared" si="5"/>
        <v>100</v>
      </c>
      <c r="Q5" s="236" t="e">
        <f>VLOOKUP(B:B,'پیوست 4'!$C$14:$J$173,8,0)</f>
        <v>#N/A</v>
      </c>
      <c r="R5" s="1" t="e">
        <f t="shared" si="6"/>
        <v>#N/A</v>
      </c>
      <c r="S5" s="232" t="e">
        <f t="shared" si="7"/>
        <v>#N/A</v>
      </c>
      <c r="T5" s="249" t="e">
        <f t="shared" si="8"/>
        <v>#N/A</v>
      </c>
      <c r="U5" s="232" t="str">
        <f>VLOOKUP(D5:D164,پیوست1!$E$5:G186,3,0)</f>
        <v>در اوراق بهادار با درآمد ثابت</v>
      </c>
    </row>
    <row r="6" spans="1:21" x14ac:dyDescent="0.55000000000000004">
      <c r="A6" s="305">
        <v>11383</v>
      </c>
      <c r="B6" s="191">
        <v>214</v>
      </c>
      <c r="C6" s="181">
        <v>3</v>
      </c>
      <c r="D6" s="181" t="s">
        <v>460</v>
      </c>
      <c r="E6" s="333">
        <v>40209860.128294997</v>
      </c>
      <c r="F6" s="334">
        <v>27.013908966885943</v>
      </c>
      <c r="G6" s="334">
        <v>19.2612193713986</v>
      </c>
      <c r="H6" s="334">
        <v>53.065117142895247</v>
      </c>
      <c r="I6" s="334">
        <v>1.9572880286400201E-12</v>
      </c>
      <c r="J6" s="334">
        <v>0.65975451881825886</v>
      </c>
      <c r="K6" s="180">
        <f t="shared" si="0"/>
        <v>0.50642349476716664</v>
      </c>
      <c r="L6" s="180">
        <f t="shared" si="1"/>
        <v>0.36108561850481313</v>
      </c>
      <c r="M6" s="180">
        <f t="shared" si="2"/>
        <v>0.99479946077688886</v>
      </c>
      <c r="N6" s="180">
        <f t="shared" si="3"/>
        <v>3.6692825349521449E-14</v>
      </c>
      <c r="O6" s="180">
        <f t="shared" si="4"/>
        <v>1.2368265159919527E-2</v>
      </c>
      <c r="P6" s="205">
        <f t="shared" si="5"/>
        <v>100.00000000000001</v>
      </c>
      <c r="Q6" s="236">
        <f>VLOOKUP(B:B,'پیوست 4'!$C$14:$J$173,8,0)</f>
        <v>13801703.465012001</v>
      </c>
      <c r="R6" s="1">
        <f t="shared" si="6"/>
        <v>0.34324176759073022</v>
      </c>
      <c r="S6" s="232">
        <f t="shared" si="7"/>
        <v>34.324176759073019</v>
      </c>
      <c r="T6" s="249">
        <f t="shared" si="8"/>
        <v>7.3102677921870765</v>
      </c>
      <c r="U6" s="232" t="str">
        <f>VLOOKUP(D6:D163,پیوست1!$E$5:G209,3,0)</f>
        <v>در اوراق بهادار با درآمد ثابت و با پیش بینی سود</v>
      </c>
    </row>
    <row r="7" spans="1:21" x14ac:dyDescent="0.55000000000000004">
      <c r="A7" s="305">
        <v>10720</v>
      </c>
      <c r="B7" s="191">
        <v>53</v>
      </c>
      <c r="C7" s="179">
        <v>4</v>
      </c>
      <c r="D7" s="179" t="s">
        <v>418</v>
      </c>
      <c r="E7" s="335">
        <v>4054999.4968699999</v>
      </c>
      <c r="F7" s="336">
        <v>26.940008967061168</v>
      </c>
      <c r="G7" s="336">
        <v>67.923868148159173</v>
      </c>
      <c r="H7" s="336">
        <v>2.3779066887468576</v>
      </c>
      <c r="I7" s="336">
        <v>0.57905000978840049</v>
      </c>
      <c r="J7" s="336">
        <v>2.1791661862444016</v>
      </c>
      <c r="K7" s="180">
        <f t="shared" si="0"/>
        <v>5.0931022134454863E-2</v>
      </c>
      <c r="L7" s="180">
        <f t="shared" si="1"/>
        <v>0.12841243060985777</v>
      </c>
      <c r="M7" s="180">
        <f t="shared" si="2"/>
        <v>4.4955151405595851E-3</v>
      </c>
      <c r="N7" s="180">
        <f t="shared" si="3"/>
        <v>1.0947141443623102E-3</v>
      </c>
      <c r="O7" s="180">
        <f t="shared" si="4"/>
        <v>4.1197893215986032E-3</v>
      </c>
      <c r="P7" s="205">
        <f t="shared" si="5"/>
        <v>100</v>
      </c>
      <c r="Q7" s="236">
        <f>VLOOKUP(B:B,'پیوست 4'!$C$14:$J$173,8,0)</f>
        <v>1125474.5349679999</v>
      </c>
      <c r="R7" s="1">
        <f t="shared" si="6"/>
        <v>0.27755232419553655</v>
      </c>
      <c r="S7" s="232">
        <f t="shared" si="7"/>
        <v>27.755232419553654</v>
      </c>
      <c r="T7" s="249">
        <f t="shared" si="8"/>
        <v>0.81522345249248573</v>
      </c>
      <c r="U7" s="232" t="str">
        <f>VLOOKUP(D7:D167,پیوست1!$E$5:G195,3,0)</f>
        <v>در اوراق بهادار با درآمد ثابت و با پیس بینی سود</v>
      </c>
    </row>
    <row r="8" spans="1:21" x14ac:dyDescent="0.55000000000000004">
      <c r="A8" s="305">
        <v>11420</v>
      </c>
      <c r="B8" s="191">
        <v>223</v>
      </c>
      <c r="C8" s="181">
        <v>5</v>
      </c>
      <c r="D8" s="181" t="s">
        <v>466</v>
      </c>
      <c r="E8" s="333">
        <v>189015.72392799999</v>
      </c>
      <c r="F8" s="334">
        <v>26.7776970090469</v>
      </c>
      <c r="G8" s="334">
        <v>58.901978415046656</v>
      </c>
      <c r="H8" s="334">
        <v>6.4397430720040605</v>
      </c>
      <c r="I8" s="334">
        <v>9.525810158114259E-2</v>
      </c>
      <c r="J8" s="334">
        <v>7.7853234023212394</v>
      </c>
      <c r="K8" s="180">
        <f t="shared" si="0"/>
        <v>2.3597446420469252E-3</v>
      </c>
      <c r="L8" s="180">
        <f t="shared" si="1"/>
        <v>5.1906490660459225E-3</v>
      </c>
      <c r="M8" s="180">
        <f t="shared" si="2"/>
        <v>5.6749276105358642E-4</v>
      </c>
      <c r="N8" s="180">
        <f t="shared" si="3"/>
        <v>8.3944782384280082E-6</v>
      </c>
      <c r="O8" s="180">
        <f t="shared" si="4"/>
        <v>6.860700223407292E-4</v>
      </c>
      <c r="P8" s="205">
        <f t="shared" si="5"/>
        <v>100</v>
      </c>
      <c r="Q8" s="236" t="e">
        <f>VLOOKUP(B:B,'پیوست 4'!$C$14:$J$173,8,0)</f>
        <v>#N/A</v>
      </c>
      <c r="R8" s="1" t="e">
        <f t="shared" si="6"/>
        <v>#N/A</v>
      </c>
      <c r="S8" s="232" t="e">
        <f t="shared" si="7"/>
        <v>#N/A</v>
      </c>
      <c r="T8" s="249" t="e">
        <f t="shared" si="8"/>
        <v>#N/A</v>
      </c>
      <c r="U8" s="232" t="str">
        <f>VLOOKUP(D8:D166,پیوست1!$E$5:G213,3,0)</f>
        <v>در اوارق بهادار با درآمد ثابت</v>
      </c>
    </row>
    <row r="9" spans="1:21" x14ac:dyDescent="0.55000000000000004">
      <c r="A9" s="305">
        <v>11158</v>
      </c>
      <c r="B9" s="191">
        <v>136</v>
      </c>
      <c r="C9" s="179">
        <v>6</v>
      </c>
      <c r="D9" s="179" t="s">
        <v>442</v>
      </c>
      <c r="E9" s="335">
        <v>9706656.3934739996</v>
      </c>
      <c r="F9" s="336">
        <v>26.172935400880036</v>
      </c>
      <c r="G9" s="336">
        <v>42.678242496485126</v>
      </c>
      <c r="H9" s="336">
        <v>29.498398685375101</v>
      </c>
      <c r="I9" s="336">
        <v>0</v>
      </c>
      <c r="J9" s="336">
        <v>1.6504234172597383</v>
      </c>
      <c r="K9" s="180">
        <f t="shared" si="0"/>
        <v>0.11844478421008769</v>
      </c>
      <c r="L9" s="180">
        <f t="shared" si="1"/>
        <v>0.19313902493306143</v>
      </c>
      <c r="M9" s="180">
        <f t="shared" si="2"/>
        <v>0.13349406221798527</v>
      </c>
      <c r="N9" s="180">
        <f t="shared" si="3"/>
        <v>0</v>
      </c>
      <c r="O9" s="180">
        <f t="shared" si="4"/>
        <v>7.4689385244129823E-3</v>
      </c>
      <c r="P9" s="205">
        <f t="shared" si="5"/>
        <v>100.00000000000001</v>
      </c>
      <c r="Q9" s="236">
        <f>VLOOKUP(B:B,'پیوست 4'!$C$14:$J$173,8,0)</f>
        <v>2524701.7961329999</v>
      </c>
      <c r="R9" s="1">
        <f t="shared" si="6"/>
        <v>0.26010004823395344</v>
      </c>
      <c r="S9" s="232">
        <f t="shared" si="7"/>
        <v>26.010004823395345</v>
      </c>
      <c r="T9" s="249">
        <f t="shared" si="8"/>
        <v>-0.16293057748469053</v>
      </c>
      <c r="U9" s="232" t="str">
        <f>VLOOKUP(D9:D167,پیوست1!$E$5:G231,3,0)</f>
        <v>در اوراق بهادار با درآمد ثابت و با پیش بینی سود</v>
      </c>
    </row>
    <row r="10" spans="1:21" x14ac:dyDescent="0.55000000000000004">
      <c r="A10" s="305">
        <v>11008</v>
      </c>
      <c r="B10" s="191">
        <v>113</v>
      </c>
      <c r="C10" s="181">
        <v>7</v>
      </c>
      <c r="D10" s="181" t="s">
        <v>433</v>
      </c>
      <c r="E10" s="333">
        <v>45827304.054968998</v>
      </c>
      <c r="F10" s="334">
        <v>25.817592026140968</v>
      </c>
      <c r="G10" s="334">
        <v>30.201072529566577</v>
      </c>
      <c r="H10" s="334">
        <v>42.343221427304265</v>
      </c>
      <c r="I10" s="334">
        <v>9.1707159785114293E-5</v>
      </c>
      <c r="J10" s="334">
        <v>1.6380223098284086</v>
      </c>
      <c r="K10" s="180">
        <f t="shared" si="0"/>
        <v>0.55161224002168685</v>
      </c>
      <c r="L10" s="180">
        <f t="shared" si="1"/>
        <v>0.64526859252496149</v>
      </c>
      <c r="M10" s="180">
        <f t="shared" si="2"/>
        <v>0.9046947212427866</v>
      </c>
      <c r="N10" s="180">
        <f t="shared" si="3"/>
        <v>1.9593923315494813E-6</v>
      </c>
      <c r="O10" s="180">
        <f t="shared" si="4"/>
        <v>3.499757663747554E-2</v>
      </c>
      <c r="P10" s="205">
        <f t="shared" si="5"/>
        <v>100</v>
      </c>
      <c r="Q10" s="236">
        <f>VLOOKUP(B:B,'پیوست 4'!$C$14:$J$173,8,0)</f>
        <v>13100682.192596</v>
      </c>
      <c r="R10" s="1">
        <f t="shared" si="6"/>
        <v>0.28587067170440522</v>
      </c>
      <c r="S10" s="232">
        <f t="shared" si="7"/>
        <v>28.587067170440523</v>
      </c>
      <c r="T10" s="249">
        <f t="shared" si="8"/>
        <v>2.7694751442995553</v>
      </c>
      <c r="U10" s="232" t="str">
        <f>VLOOKUP(D10:D167,پیوست1!$E$5:G208,3,0)</f>
        <v>در اوراق بهادار با درآمد ثابت و با پیش بینی سود</v>
      </c>
    </row>
    <row r="11" spans="1:21" x14ac:dyDescent="0.55000000000000004">
      <c r="A11" s="305">
        <v>11394</v>
      </c>
      <c r="B11" s="191">
        <v>217</v>
      </c>
      <c r="C11" s="179">
        <v>8</v>
      </c>
      <c r="D11" s="179" t="s">
        <v>463</v>
      </c>
      <c r="E11" s="335">
        <v>4574652.2981559997</v>
      </c>
      <c r="F11" s="336">
        <v>24.093445493413419</v>
      </c>
      <c r="G11" s="336">
        <v>35.852733881380956</v>
      </c>
      <c r="H11" s="336">
        <v>38.313392131621121</v>
      </c>
      <c r="I11" s="336">
        <v>1.3297868551251936E-3</v>
      </c>
      <c r="J11" s="336">
        <v>1.7390987067293755</v>
      </c>
      <c r="K11" s="180">
        <f t="shared" si="0"/>
        <v>5.1386714715462793E-2</v>
      </c>
      <c r="L11" s="180">
        <f t="shared" si="1"/>
        <v>7.6467029517865617E-2</v>
      </c>
      <c r="M11" s="180">
        <f t="shared" si="2"/>
        <v>8.1715143306817409E-2</v>
      </c>
      <c r="N11" s="180">
        <f t="shared" si="3"/>
        <v>2.836181225112511E-6</v>
      </c>
      <c r="O11" s="180">
        <f t="shared" si="4"/>
        <v>3.7091651805950059E-3</v>
      </c>
      <c r="P11" s="205">
        <f t="shared" si="5"/>
        <v>100</v>
      </c>
      <c r="Q11" s="236">
        <f>VLOOKUP(B:B,'پیوست 4'!$C$14:$J$173,8,0)</f>
        <v>499886.95643700002</v>
      </c>
      <c r="R11" s="1">
        <f t="shared" si="6"/>
        <v>0.10927321331907561</v>
      </c>
      <c r="S11" s="232">
        <f t="shared" si="7"/>
        <v>10.92732133190756</v>
      </c>
      <c r="T11" s="249">
        <f t="shared" si="8"/>
        <v>-13.166124161505859</v>
      </c>
      <c r="U11" s="232" t="str">
        <f>VLOOKUP(D11:D170,پیوست1!$E$5:G212,3,0)</f>
        <v>در اوراق بهادار با درآمد ثابت و با پیش بینی سود</v>
      </c>
    </row>
    <row r="12" spans="1:21" x14ac:dyDescent="0.55000000000000004">
      <c r="A12" s="305">
        <v>11161</v>
      </c>
      <c r="B12" s="191">
        <v>138</v>
      </c>
      <c r="C12" s="181">
        <v>9</v>
      </c>
      <c r="D12" s="181" t="s">
        <v>443</v>
      </c>
      <c r="E12" s="333">
        <v>20041895.044064</v>
      </c>
      <c r="F12" s="334">
        <v>22.347183013761921</v>
      </c>
      <c r="G12" s="334">
        <v>25.902343267114279</v>
      </c>
      <c r="H12" s="334">
        <v>49.98617773119684</v>
      </c>
      <c r="I12" s="334">
        <v>0</v>
      </c>
      <c r="J12" s="334">
        <v>1.764295987926958</v>
      </c>
      <c r="K12" s="180">
        <f t="shared" si="0"/>
        <v>0.20881198442929644</v>
      </c>
      <c r="L12" s="180">
        <f t="shared" si="1"/>
        <v>0.24203138693785886</v>
      </c>
      <c r="M12" s="180">
        <f t="shared" si="2"/>
        <v>0.46707063524109188</v>
      </c>
      <c r="N12" s="180">
        <f t="shared" si="3"/>
        <v>0</v>
      </c>
      <c r="O12" s="180">
        <f t="shared" si="4"/>
        <v>1.6485574317478893E-2</v>
      </c>
      <c r="P12" s="205">
        <f t="shared" si="5"/>
        <v>99.999999999999986</v>
      </c>
      <c r="Q12" s="236">
        <f>VLOOKUP(B:B,'پیوست 4'!$C$14:$J$173,8,0)</f>
        <v>5085626.9721130002</v>
      </c>
      <c r="R12" s="1">
        <f t="shared" si="6"/>
        <v>0.25374980564122152</v>
      </c>
      <c r="S12" s="232">
        <f t="shared" si="7"/>
        <v>25.374980564122151</v>
      </c>
      <c r="T12" s="249">
        <f t="shared" si="8"/>
        <v>3.0277975503602299</v>
      </c>
      <c r="U12" s="232" t="str">
        <f>VLOOKUP(D12:D170,پیوست1!$E$5:G215,3,0)</f>
        <v>در اوراق بهادار با درآمد ثابت و با پیش بینی سود</v>
      </c>
    </row>
    <row r="13" spans="1:21" x14ac:dyDescent="0.55000000000000004">
      <c r="A13" s="305">
        <v>11411</v>
      </c>
      <c r="B13" s="191">
        <v>220</v>
      </c>
      <c r="C13" s="179">
        <v>10</v>
      </c>
      <c r="D13" s="179" t="s">
        <v>464</v>
      </c>
      <c r="E13" s="335">
        <v>995155</v>
      </c>
      <c r="F13" s="336">
        <v>22.02685809642891</v>
      </c>
      <c r="G13" s="336">
        <v>30.560253341268197</v>
      </c>
      <c r="H13" s="336">
        <v>39.862888267486802</v>
      </c>
      <c r="I13" s="336">
        <v>2.7468988116696624E-2</v>
      </c>
      <c r="J13" s="336">
        <v>7.5225313066993911</v>
      </c>
      <c r="K13" s="180">
        <f t="shared" si="0"/>
        <v>1.0219676176823896E-2</v>
      </c>
      <c r="L13" s="180">
        <f t="shared" si="1"/>
        <v>1.4178867075014001E-2</v>
      </c>
      <c r="M13" s="180">
        <f t="shared" si="2"/>
        <v>1.8494957736740258E-2</v>
      </c>
      <c r="N13" s="180">
        <f t="shared" si="3"/>
        <v>1.2744630315804114E-5</v>
      </c>
      <c r="O13" s="180">
        <f t="shared" si="4"/>
        <v>3.4901861013464952E-3</v>
      </c>
      <c r="P13" s="205">
        <f t="shared" si="5"/>
        <v>99.999999999999986</v>
      </c>
      <c r="Q13" s="236" t="e">
        <f>VLOOKUP(B:B,'پیوست 4'!$C$14:$J$173,8,0)</f>
        <v>#N/A</v>
      </c>
      <c r="R13" s="1" t="e">
        <f t="shared" si="6"/>
        <v>#N/A</v>
      </c>
      <c r="S13" s="232" t="e">
        <f t="shared" si="7"/>
        <v>#N/A</v>
      </c>
      <c r="T13" s="249" t="e">
        <f t="shared" si="8"/>
        <v>#N/A</v>
      </c>
      <c r="U13" s="232" t="str">
        <f>VLOOKUP(D13:D170,پیوست1!$E$5:G199,3,0)</f>
        <v>در اوارق بهادار با درآمد ثابت</v>
      </c>
    </row>
    <row r="14" spans="1:21" x14ac:dyDescent="0.55000000000000004">
      <c r="A14" s="305">
        <v>11338</v>
      </c>
      <c r="B14" s="191">
        <v>195</v>
      </c>
      <c r="C14" s="181">
        <v>11</v>
      </c>
      <c r="D14" s="181" t="s">
        <v>453</v>
      </c>
      <c r="E14" s="333">
        <v>35831442.124843001</v>
      </c>
      <c r="F14" s="334">
        <v>21.158404680051312</v>
      </c>
      <c r="G14" s="334">
        <v>42.138338270401491</v>
      </c>
      <c r="H14" s="334">
        <v>35.096713612592936</v>
      </c>
      <c r="I14" s="334">
        <v>6.6591583358899045E-2</v>
      </c>
      <c r="J14" s="334">
        <v>1.53995185359536</v>
      </c>
      <c r="K14" s="180">
        <f t="shared" si="0"/>
        <v>0.35346063925302401</v>
      </c>
      <c r="L14" s="180">
        <f t="shared" si="1"/>
        <v>0.70393983891228584</v>
      </c>
      <c r="M14" s="180">
        <f t="shared" si="2"/>
        <v>0.5863063409919298</v>
      </c>
      <c r="N14" s="180">
        <f t="shared" si="3"/>
        <v>1.1124422648508682E-3</v>
      </c>
      <c r="O14" s="180">
        <f t="shared" si="4"/>
        <v>2.5725586348383195E-2</v>
      </c>
      <c r="P14" s="205">
        <f t="shared" si="5"/>
        <v>99.999999999999986</v>
      </c>
      <c r="Q14" s="236">
        <f>VLOOKUP(B:B,'پیوست 4'!$C$14:$J$173,8,0)</f>
        <v>7641037.5900980001</v>
      </c>
      <c r="R14" s="1">
        <f t="shared" si="6"/>
        <v>0.21324951319222071</v>
      </c>
      <c r="S14" s="232">
        <f t="shared" si="7"/>
        <v>21.32495131922207</v>
      </c>
      <c r="T14" s="249">
        <f t="shared" si="8"/>
        <v>0.16654663917075752</v>
      </c>
      <c r="U14" s="232" t="str">
        <f>VLOOKUP(D14:D171,پیوست1!$E$5:G216,3,0)</f>
        <v>در اوراق بهادار با درآمد ثابت و با پیش بینی سود</v>
      </c>
    </row>
    <row r="15" spans="1:21" x14ac:dyDescent="0.55000000000000004">
      <c r="A15" s="305">
        <v>11442</v>
      </c>
      <c r="B15" s="191">
        <v>230</v>
      </c>
      <c r="C15" s="179">
        <v>12</v>
      </c>
      <c r="D15" s="179" t="s">
        <v>470</v>
      </c>
      <c r="E15" s="335">
        <v>2029048.1101850001</v>
      </c>
      <c r="F15" s="336">
        <v>20.333167200238726</v>
      </c>
      <c r="G15" s="336">
        <v>77.135258628241019</v>
      </c>
      <c r="H15" s="336">
        <v>1.2296929475461069</v>
      </c>
      <c r="I15" s="336">
        <v>1.4653820453724472E-3</v>
      </c>
      <c r="J15" s="336">
        <v>1.3004158419287739</v>
      </c>
      <c r="K15" s="180">
        <f t="shared" si="0"/>
        <v>1.9234957363675264E-2</v>
      </c>
      <c r="L15" s="180">
        <f t="shared" si="1"/>
        <v>7.2969124600168578E-2</v>
      </c>
      <c r="M15" s="180">
        <f t="shared" si="2"/>
        <v>1.1632762954992975E-3</v>
      </c>
      <c r="N15" s="180">
        <f t="shared" si="3"/>
        <v>1.386235645763211E-6</v>
      </c>
      <c r="O15" s="180">
        <f t="shared" si="4"/>
        <v>1.2301793925274052E-3</v>
      </c>
      <c r="P15" s="205">
        <f t="shared" si="5"/>
        <v>100</v>
      </c>
      <c r="Q15" s="236" t="e">
        <f>VLOOKUP(B:B,'پیوست 4'!$C$14:$J$173,8,0)</f>
        <v>#N/A</v>
      </c>
      <c r="R15" s="1" t="e">
        <f t="shared" si="6"/>
        <v>#N/A</v>
      </c>
      <c r="S15" s="232" t="e">
        <f t="shared" si="7"/>
        <v>#N/A</v>
      </c>
      <c r="T15" s="249" t="e">
        <f t="shared" si="8"/>
        <v>#N/A</v>
      </c>
      <c r="U15" s="232" t="str">
        <f>VLOOKUP(D15:D174,پیوست1!$E$5:G188,3,0)</f>
        <v>در اوراق بهادار با درآمد ثابت</v>
      </c>
    </row>
    <row r="16" spans="1:21" x14ac:dyDescent="0.55000000000000004">
      <c r="A16" s="305">
        <v>11500</v>
      </c>
      <c r="B16" s="191">
        <v>247</v>
      </c>
      <c r="C16" s="181">
        <v>13</v>
      </c>
      <c r="D16" s="181" t="s">
        <v>476</v>
      </c>
      <c r="E16" s="333">
        <v>5013778.457227</v>
      </c>
      <c r="F16" s="334">
        <v>20.329325101392339</v>
      </c>
      <c r="G16" s="334">
        <v>20.678460584529446</v>
      </c>
      <c r="H16" s="334">
        <v>56.99763492274468</v>
      </c>
      <c r="I16" s="334">
        <v>3.5132003875396522E-4</v>
      </c>
      <c r="J16" s="334">
        <v>1.9942280712947829</v>
      </c>
      <c r="K16" s="180">
        <f t="shared" si="0"/>
        <v>4.7520604056600822E-2</v>
      </c>
      <c r="L16" s="180">
        <f t="shared" si="1"/>
        <v>4.8336722101519701E-2</v>
      </c>
      <c r="M16" s="180">
        <f t="shared" si="2"/>
        <v>0.13323423319847083</v>
      </c>
      <c r="N16" s="180">
        <f t="shared" si="3"/>
        <v>8.2122453035262915E-7</v>
      </c>
      <c r="O16" s="180">
        <f t="shared" si="4"/>
        <v>4.6615872441366779E-3</v>
      </c>
      <c r="P16" s="205">
        <f t="shared" si="5"/>
        <v>100.00000000000001</v>
      </c>
      <c r="Q16" s="236">
        <f>VLOOKUP(B:B,'پیوست 4'!$C$14:$J$173,8,0)</f>
        <v>1083332.4407009999</v>
      </c>
      <c r="R16" s="1">
        <f t="shared" si="6"/>
        <v>0.21607106296040152</v>
      </c>
      <c r="S16" s="232">
        <f t="shared" si="7"/>
        <v>21.607106296040151</v>
      </c>
      <c r="T16" s="249">
        <f t="shared" si="8"/>
        <v>1.2777811946478117</v>
      </c>
      <c r="U16" s="232" t="str">
        <f>VLOOKUP(D16:D176,پیوست1!$E$5:G178,3,0)</f>
        <v>در اوراق بهادار با درآمد ثابت و با پیش بینی سود</v>
      </c>
    </row>
    <row r="17" spans="1:22" x14ac:dyDescent="0.55000000000000004">
      <c r="A17" s="305">
        <v>11148</v>
      </c>
      <c r="B17" s="191">
        <v>131</v>
      </c>
      <c r="C17" s="179">
        <v>14</v>
      </c>
      <c r="D17" s="179" t="s">
        <v>441</v>
      </c>
      <c r="E17" s="335">
        <v>718819.14807500003</v>
      </c>
      <c r="F17" s="336">
        <v>19.876818245193917</v>
      </c>
      <c r="G17" s="336">
        <v>23.863595399935694</v>
      </c>
      <c r="H17" s="336">
        <v>54.704856568703121</v>
      </c>
      <c r="I17" s="336">
        <v>0.29225424704970665</v>
      </c>
      <c r="J17" s="336">
        <v>1.2624755391175546</v>
      </c>
      <c r="K17" s="180">
        <f t="shared" si="0"/>
        <v>6.6613208963850314E-3</v>
      </c>
      <c r="L17" s="180">
        <f t="shared" si="1"/>
        <v>7.9974100854348536E-3</v>
      </c>
      <c r="M17" s="180">
        <f t="shared" si="2"/>
        <v>1.8333246282158825E-2</v>
      </c>
      <c r="N17" s="180">
        <f t="shared" si="3"/>
        <v>9.7943206951656232E-5</v>
      </c>
      <c r="O17" s="180">
        <f t="shared" si="4"/>
        <v>4.2309360513130155E-4</v>
      </c>
      <c r="P17" s="205">
        <f t="shared" si="5"/>
        <v>100</v>
      </c>
      <c r="Q17" s="236" t="e">
        <f>VLOOKUP(B:B,'پیوست 4'!$C$14:$J$173,8,0)</f>
        <v>#N/A</v>
      </c>
      <c r="R17" s="1" t="e">
        <f t="shared" si="6"/>
        <v>#N/A</v>
      </c>
      <c r="S17" s="232" t="e">
        <f t="shared" si="7"/>
        <v>#N/A</v>
      </c>
      <c r="T17" s="249" t="e">
        <f t="shared" si="8"/>
        <v>#N/A</v>
      </c>
      <c r="U17" s="232" t="str">
        <f>VLOOKUP(D17:D232,پیوست1!$E$5:G321,3,0)</f>
        <v>در اوارق بهادار با درآمد ثابت</v>
      </c>
    </row>
    <row r="18" spans="1:22" x14ac:dyDescent="0.55000000000000004">
      <c r="A18" s="305">
        <v>11495</v>
      </c>
      <c r="B18" s="191">
        <v>248</v>
      </c>
      <c r="C18" s="181">
        <v>15</v>
      </c>
      <c r="D18" s="181" t="s">
        <v>404</v>
      </c>
      <c r="E18" s="333">
        <v>24887429.194524001</v>
      </c>
      <c r="F18" s="334">
        <v>19.840129782678428</v>
      </c>
      <c r="G18" s="334">
        <v>23.516587883703686</v>
      </c>
      <c r="H18" s="334">
        <v>54.974508648798789</v>
      </c>
      <c r="I18" s="334">
        <v>7.7822102441877305E-4</v>
      </c>
      <c r="J18" s="334">
        <v>1.6679954637946772</v>
      </c>
      <c r="K18" s="180">
        <f t="shared" si="0"/>
        <v>0.23020693238058476</v>
      </c>
      <c r="L18" s="180">
        <f t="shared" si="1"/>
        <v>0.27286522901137011</v>
      </c>
      <c r="M18" s="180">
        <f t="shared" si="2"/>
        <v>0.6378745065578596</v>
      </c>
      <c r="N18" s="180">
        <f t="shared" si="3"/>
        <v>9.0297733284956525E-6</v>
      </c>
      <c r="O18" s="180">
        <f t="shared" si="4"/>
        <v>1.9353911650323154E-2</v>
      </c>
      <c r="P18" s="205">
        <f t="shared" si="5"/>
        <v>100</v>
      </c>
      <c r="Q18" s="236">
        <f>VLOOKUP(B:B,'پیوست 4'!$C$14:$J$173,8,0)</f>
        <v>5409563.9621400004</v>
      </c>
      <c r="R18" s="1">
        <f t="shared" si="6"/>
        <v>0.21736129995018813</v>
      </c>
      <c r="S18" s="232">
        <f t="shared" si="7"/>
        <v>21.736129995018814</v>
      </c>
      <c r="T18" s="249">
        <f t="shared" si="8"/>
        <v>1.8960002123403861</v>
      </c>
      <c r="U18" s="232" t="str">
        <f>VLOOKUP(D18:D175,پیوست1!$E$5:G197,3,0)</f>
        <v>در اوراق بهادار با درآمد ثابت و با پیش بینی سود</v>
      </c>
      <c r="V18" s="232">
        <f>100-P18</f>
        <v>0</v>
      </c>
    </row>
    <row r="19" spans="1:22" x14ac:dyDescent="0.55000000000000004">
      <c r="A19" s="305">
        <v>11310</v>
      </c>
      <c r="B19" s="191">
        <v>183</v>
      </c>
      <c r="C19" s="179">
        <v>16</v>
      </c>
      <c r="D19" s="179" t="s">
        <v>451</v>
      </c>
      <c r="E19" s="335">
        <v>57502302</v>
      </c>
      <c r="F19" s="336">
        <v>19.812845442350643</v>
      </c>
      <c r="G19" s="336">
        <v>42.30048509646074</v>
      </c>
      <c r="H19" s="336">
        <v>36.709676958790155</v>
      </c>
      <c r="I19" s="336">
        <v>6.4559474669364866E-5</v>
      </c>
      <c r="J19" s="336">
        <v>1.1769279429237904</v>
      </c>
      <c r="K19" s="180">
        <f t="shared" si="0"/>
        <v>0.53116069979911751</v>
      </c>
      <c r="L19" s="180">
        <f t="shared" si="1"/>
        <v>1.1340297046708565</v>
      </c>
      <c r="M19" s="180">
        <f t="shared" si="2"/>
        <v>0.98414625802063194</v>
      </c>
      <c r="N19" s="180">
        <f t="shared" si="3"/>
        <v>1.7307688511385682E-6</v>
      </c>
      <c r="O19" s="180">
        <f t="shared" si="4"/>
        <v>3.1552149921902813E-2</v>
      </c>
      <c r="P19" s="205">
        <f t="shared" si="5"/>
        <v>100</v>
      </c>
      <c r="Q19" s="236">
        <f>VLOOKUP(B:B,'پیوست 4'!$C$14:$J$173,8,0)</f>
        <v>15359841.607088</v>
      </c>
      <c r="R19" s="1">
        <f t="shared" si="6"/>
        <v>0.26711698615279783</v>
      </c>
      <c r="S19" s="232">
        <f t="shared" si="7"/>
        <v>26.711698615279783</v>
      </c>
      <c r="T19" s="249">
        <f t="shared" si="8"/>
        <v>6.8988531729291402</v>
      </c>
      <c r="U19" s="232" t="str">
        <f>VLOOKUP(D19:D176,پیوست1!$E$5:G176,3,0)</f>
        <v>در اوراق بهادار با درآمد ثابت و با پیش بینی سود</v>
      </c>
    </row>
    <row r="20" spans="1:22" x14ac:dyDescent="0.55000000000000004">
      <c r="A20" s="305">
        <v>11416</v>
      </c>
      <c r="B20" s="191">
        <v>231</v>
      </c>
      <c r="C20" s="181">
        <v>17</v>
      </c>
      <c r="D20" s="181" t="s">
        <v>471</v>
      </c>
      <c r="E20" s="333">
        <v>45807181.270989001</v>
      </c>
      <c r="F20" s="334">
        <v>19.673279240614832</v>
      </c>
      <c r="G20" s="334">
        <v>42.670442599784408</v>
      </c>
      <c r="H20" s="334">
        <v>35.225741761701315</v>
      </c>
      <c r="I20" s="334">
        <v>2.8359214548172158E-2</v>
      </c>
      <c r="J20" s="334">
        <v>2.4021771833512706</v>
      </c>
      <c r="K20" s="180">
        <f t="shared" si="0"/>
        <v>0.42014981464224788</v>
      </c>
      <c r="L20" s="180">
        <f t="shared" si="1"/>
        <v>0.91128572566541832</v>
      </c>
      <c r="M20" s="180">
        <f t="shared" si="2"/>
        <v>0.7522939460575645</v>
      </c>
      <c r="N20" s="180">
        <f t="shared" si="3"/>
        <v>6.0564985583165531E-4</v>
      </c>
      <c r="O20" s="180">
        <f t="shared" si="4"/>
        <v>5.1301782787653426E-2</v>
      </c>
      <c r="P20" s="205">
        <f t="shared" si="5"/>
        <v>100</v>
      </c>
      <c r="Q20" s="236">
        <f>VLOOKUP(B:B,'پیوست 4'!$C$14:$J$173,8,0)</f>
        <v>8962201.312686</v>
      </c>
      <c r="R20" s="1">
        <f t="shared" si="6"/>
        <v>0.19565057408066316</v>
      </c>
      <c r="S20" s="232">
        <f t="shared" si="7"/>
        <v>19.565057408066316</v>
      </c>
      <c r="T20" s="249">
        <f t="shared" si="8"/>
        <v>-0.10822183254851581</v>
      </c>
      <c r="U20" s="232" t="str">
        <f>VLOOKUP(D20:D177,پیوست1!$E$5:G232,3,0)</f>
        <v>در اوراق بهادار با درآمد ثابت و قابل معامله</v>
      </c>
      <c r="V20" s="232">
        <f>100-P20</f>
        <v>0</v>
      </c>
    </row>
    <row r="21" spans="1:22" x14ac:dyDescent="0.55000000000000004">
      <c r="A21" s="305">
        <v>11569</v>
      </c>
      <c r="B21" s="191">
        <v>263</v>
      </c>
      <c r="C21" s="179">
        <v>18</v>
      </c>
      <c r="D21" s="179" t="s">
        <v>484</v>
      </c>
      <c r="E21" s="335">
        <v>5317198.3452399997</v>
      </c>
      <c r="F21" s="336">
        <v>19.571198343142751</v>
      </c>
      <c r="G21" s="336">
        <v>29.109932272045775</v>
      </c>
      <c r="H21" s="336">
        <v>49.872467518057846</v>
      </c>
      <c r="I21" s="336">
        <v>0</v>
      </c>
      <c r="J21" s="336">
        <v>1.4464018667536316</v>
      </c>
      <c r="K21" s="180">
        <f t="shared" si="0"/>
        <v>4.8517021434477552E-2</v>
      </c>
      <c r="L21" s="180">
        <f t="shared" si="1"/>
        <v>7.216355295351029E-2</v>
      </c>
      <c r="M21" s="180">
        <f t="shared" si="2"/>
        <v>0.12363389983279621</v>
      </c>
      <c r="N21" s="180">
        <f t="shared" si="3"/>
        <v>0</v>
      </c>
      <c r="O21" s="180">
        <f t="shared" si="4"/>
        <v>3.5856317605989546E-3</v>
      </c>
      <c r="P21" s="205">
        <f t="shared" si="5"/>
        <v>100</v>
      </c>
      <c r="Q21" s="236">
        <f>VLOOKUP(B:B,'پیوست 4'!$C$14:$J$173,8,0)</f>
        <v>947980.18645599997</v>
      </c>
      <c r="R21" s="1">
        <f t="shared" si="6"/>
        <v>0.17828565438124755</v>
      </c>
      <c r="S21" s="232">
        <f t="shared" si="7"/>
        <v>17.828565438124755</v>
      </c>
      <c r="T21" s="249">
        <f t="shared" si="8"/>
        <v>-1.7426329050179952</v>
      </c>
      <c r="U21" s="232" t="str">
        <f>VLOOKUP(D21:D180,پیوست1!$E$5:G243,3,0)</f>
        <v>در اوراق بهادار با درآمد ثابت و قابل معامله</v>
      </c>
    </row>
    <row r="22" spans="1:22" x14ac:dyDescent="0.55000000000000004">
      <c r="A22" s="305">
        <v>11379</v>
      </c>
      <c r="B22" s="191">
        <v>208</v>
      </c>
      <c r="C22" s="181">
        <v>19</v>
      </c>
      <c r="D22" s="181" t="s">
        <v>458</v>
      </c>
      <c r="E22" s="333">
        <v>32640829.220979001</v>
      </c>
      <c r="F22" s="334">
        <v>19.319125118657457</v>
      </c>
      <c r="G22" s="334">
        <v>20.052430402133602</v>
      </c>
      <c r="H22" s="334">
        <v>58.320399437580051</v>
      </c>
      <c r="I22" s="334">
        <v>1.5904412405821515E-4</v>
      </c>
      <c r="J22" s="334">
        <v>2.30788599750483</v>
      </c>
      <c r="K22" s="180">
        <f t="shared" si="0"/>
        <v>0.29399672318303727</v>
      </c>
      <c r="L22" s="180">
        <f t="shared" si="1"/>
        <v>0.30515609759107348</v>
      </c>
      <c r="M22" s="180">
        <f t="shared" si="2"/>
        <v>0.88751463764865934</v>
      </c>
      <c r="N22" s="180">
        <f t="shared" si="3"/>
        <v>2.4203192964196248E-6</v>
      </c>
      <c r="O22" s="180">
        <f t="shared" si="4"/>
        <v>3.5121203293577874E-2</v>
      </c>
      <c r="P22" s="205">
        <f t="shared" si="5"/>
        <v>100</v>
      </c>
      <c r="Q22" s="236">
        <f>VLOOKUP(B:B,'پیوست 4'!$C$14:$J$173,8,0)</f>
        <v>12177688.125082999</v>
      </c>
      <c r="R22" s="1">
        <f t="shared" si="6"/>
        <v>0.37308145704999807</v>
      </c>
      <c r="S22" s="232">
        <f t="shared" si="7"/>
        <v>37.308145704999809</v>
      </c>
      <c r="T22" s="249">
        <f t="shared" si="8"/>
        <v>17.989020586342352</v>
      </c>
      <c r="U22" s="232" t="str">
        <f>VLOOKUP(D22:D182,پیوست1!$E$5:G181,3,0)</f>
        <v>در اوراق بهادار با درآمد ثابت و با پیش بینی سود</v>
      </c>
    </row>
    <row r="23" spans="1:22" x14ac:dyDescent="0.55000000000000004">
      <c r="A23" s="305">
        <v>11290</v>
      </c>
      <c r="B23" s="191">
        <v>175</v>
      </c>
      <c r="C23" s="179">
        <v>20</v>
      </c>
      <c r="D23" s="179" t="s">
        <v>449</v>
      </c>
      <c r="E23" s="335">
        <v>76526.218531999999</v>
      </c>
      <c r="F23" s="336">
        <v>19.295718698232143</v>
      </c>
      <c r="G23" s="336">
        <v>40.334862620282863</v>
      </c>
      <c r="H23" s="336">
        <v>33.307004379403352</v>
      </c>
      <c r="I23" s="336">
        <v>6.076577970896114E-3</v>
      </c>
      <c r="J23" s="336">
        <v>7.0563377241107457</v>
      </c>
      <c r="K23" s="180">
        <f t="shared" si="0"/>
        <v>6.8843836467148895E-4</v>
      </c>
      <c r="L23" s="180">
        <f t="shared" si="1"/>
        <v>1.4390791706608362E-3</v>
      </c>
      <c r="M23" s="180">
        <f t="shared" si="2"/>
        <v>1.1883371635783317E-3</v>
      </c>
      <c r="N23" s="180">
        <f t="shared" si="3"/>
        <v>2.1680194796091166E-7</v>
      </c>
      <c r="O23" s="180">
        <f t="shared" si="4"/>
        <v>2.517581065172561E-4</v>
      </c>
      <c r="P23" s="205">
        <f t="shared" si="5"/>
        <v>100.00000000000001</v>
      </c>
      <c r="Q23" s="236">
        <f>VLOOKUP(B:B,'پیوست 4'!$C$14:$J$173,8,0)</f>
        <v>10874.186555</v>
      </c>
      <c r="R23" s="1">
        <f t="shared" si="6"/>
        <v>0.14209752897241198</v>
      </c>
      <c r="S23" s="232">
        <f t="shared" si="7"/>
        <v>14.209752897241199</v>
      </c>
      <c r="T23" s="249">
        <f t="shared" si="8"/>
        <v>-5.0859658009909445</v>
      </c>
      <c r="U23" s="232" t="str">
        <f>VLOOKUP(D23:D182,پیوست1!$E$5:G200,3,0)</f>
        <v>در اوراق بهادار با درآمد ثابت و با پیش بینی سود</v>
      </c>
    </row>
    <row r="24" spans="1:22" x14ac:dyDescent="0.55000000000000004">
      <c r="A24" s="305">
        <v>10915</v>
      </c>
      <c r="B24" s="191">
        <v>105</v>
      </c>
      <c r="C24" s="181">
        <v>21</v>
      </c>
      <c r="D24" s="181" t="s">
        <v>428</v>
      </c>
      <c r="E24" s="333">
        <v>87463307.813192993</v>
      </c>
      <c r="F24" s="334">
        <v>19.048342346865962</v>
      </c>
      <c r="G24" s="334">
        <v>24.558845791344194</v>
      </c>
      <c r="H24" s="334">
        <v>55.479816330605878</v>
      </c>
      <c r="I24" s="334">
        <v>9.1131472415233091E-5</v>
      </c>
      <c r="J24" s="334">
        <v>0.91290439971155479</v>
      </c>
      <c r="K24" s="180">
        <f t="shared" si="0"/>
        <v>0.77674226555555259</v>
      </c>
      <c r="L24" s="180">
        <f t="shared" si="1"/>
        <v>1.001446381634185</v>
      </c>
      <c r="M24" s="180">
        <f t="shared" si="2"/>
        <v>2.2623237993373717</v>
      </c>
      <c r="N24" s="180">
        <f t="shared" si="3"/>
        <v>3.7161063707398095E-6</v>
      </c>
      <c r="O24" s="180">
        <f t="shared" si="4"/>
        <v>3.7225886576122573E-2</v>
      </c>
      <c r="P24" s="205">
        <f t="shared" si="5"/>
        <v>100</v>
      </c>
      <c r="Q24" s="236">
        <f>VLOOKUP(B:B,'پیوست 4'!$C$14:$J$173,8,0)</f>
        <v>16247011.886774</v>
      </c>
      <c r="R24" s="1">
        <f t="shared" si="6"/>
        <v>0.18575803148761422</v>
      </c>
      <c r="S24" s="232">
        <f t="shared" si="7"/>
        <v>18.575803148761423</v>
      </c>
      <c r="T24" s="249">
        <f t="shared" si="8"/>
        <v>-0.47253919810453837</v>
      </c>
      <c r="U24" s="232" t="str">
        <f>VLOOKUP(D24:D182,پیوست1!$E$5:G248,3,0)</f>
        <v>در اوراق بهادار با درآمد ثابت و با پیش بینی سود</v>
      </c>
    </row>
    <row r="25" spans="1:22" x14ac:dyDescent="0.55000000000000004">
      <c r="A25" s="305">
        <v>10748</v>
      </c>
      <c r="B25" s="191">
        <v>6</v>
      </c>
      <c r="C25" s="179">
        <v>22</v>
      </c>
      <c r="D25" s="179" t="s">
        <v>419</v>
      </c>
      <c r="E25" s="335">
        <v>4432216.9069250003</v>
      </c>
      <c r="F25" s="336">
        <v>18.755023979559311</v>
      </c>
      <c r="G25" s="336">
        <v>68.823838409967721</v>
      </c>
      <c r="H25" s="336">
        <v>10.289854783641839</v>
      </c>
      <c r="I25" s="336">
        <v>1.9597640386464338E-3</v>
      </c>
      <c r="J25" s="336">
        <v>2.1293230627924835</v>
      </c>
      <c r="K25" s="180">
        <f t="shared" si="0"/>
        <v>3.875542299283783E-2</v>
      </c>
      <c r="L25" s="180">
        <f t="shared" si="1"/>
        <v>0.14221773176488853</v>
      </c>
      <c r="M25" s="180">
        <f t="shared" si="2"/>
        <v>2.1262978661586635E-2</v>
      </c>
      <c r="N25" s="180">
        <f t="shared" si="3"/>
        <v>4.0496607397928461E-6</v>
      </c>
      <c r="O25" s="180">
        <f t="shared" si="4"/>
        <v>4.4000378819492574E-3</v>
      </c>
      <c r="P25" s="205">
        <f t="shared" si="5"/>
        <v>100</v>
      </c>
      <c r="Q25" s="236">
        <f>VLOOKUP(B:B,'پیوست 4'!$C$14:$J$173,8,0)</f>
        <v>957004.19079599995</v>
      </c>
      <c r="R25" s="1">
        <f t="shared" si="6"/>
        <v>0.21591998110488547</v>
      </c>
      <c r="S25" s="232">
        <f t="shared" si="7"/>
        <v>21.591998110488547</v>
      </c>
      <c r="T25" s="249">
        <f t="shared" si="8"/>
        <v>2.8369741309292351</v>
      </c>
      <c r="U25" s="232" t="str">
        <f>VLOOKUP(D25:D182,پیوست1!$E$5:G184,3,0)</f>
        <v>در اوراق بهادار با درآمد ثابت و با پیش بینی سود</v>
      </c>
    </row>
    <row r="26" spans="1:22" x14ac:dyDescent="0.55000000000000004">
      <c r="A26" s="305">
        <v>11145</v>
      </c>
      <c r="B26" s="191">
        <v>132</v>
      </c>
      <c r="C26" s="181">
        <v>23</v>
      </c>
      <c r="D26" s="181" t="s">
        <v>440</v>
      </c>
      <c r="E26" s="333">
        <v>84527231.155588999</v>
      </c>
      <c r="F26" s="334">
        <v>18.719348027887122</v>
      </c>
      <c r="G26" s="334">
        <v>36.571908098261822</v>
      </c>
      <c r="H26" s="334">
        <v>41.663346085608509</v>
      </c>
      <c r="I26" s="334">
        <v>1.8312308494263414E-2</v>
      </c>
      <c r="J26" s="334">
        <v>3.0270854797482789</v>
      </c>
      <c r="K26" s="180">
        <f t="shared" si="0"/>
        <v>0.73770242880304093</v>
      </c>
      <c r="L26" s="180">
        <f t="shared" si="1"/>
        <v>1.4412459979833243</v>
      </c>
      <c r="M26" s="180">
        <f t="shared" si="2"/>
        <v>1.6418922044521751</v>
      </c>
      <c r="N26" s="180">
        <f t="shared" si="3"/>
        <v>7.2166158955341896E-4</v>
      </c>
      <c r="O26" s="180">
        <f t="shared" si="4"/>
        <v>0.11929306016844089</v>
      </c>
      <c r="P26" s="205">
        <f t="shared" si="5"/>
        <v>99.999999999999986</v>
      </c>
      <c r="Q26" s="236">
        <f>VLOOKUP(B:B,'پیوست 4'!$C$14:$J$173,8,0)</f>
        <v>14098553.305228001</v>
      </c>
      <c r="R26" s="1">
        <f t="shared" si="6"/>
        <v>0.16679303358791961</v>
      </c>
      <c r="S26" s="232">
        <f t="shared" si="7"/>
        <v>16.679303358791962</v>
      </c>
      <c r="T26" s="249">
        <f t="shared" si="8"/>
        <v>-2.0400446690951597</v>
      </c>
      <c r="U26" s="232" t="str">
        <f>VLOOKUP(D26:D183,پیوست1!$E$5:G245,3,0)</f>
        <v>در اوراق بهادار با درآمد ثابت و با پیش بینی سود</v>
      </c>
      <c r="V26" s="232">
        <f>100-P26</f>
        <v>0</v>
      </c>
    </row>
    <row r="27" spans="1:22" x14ac:dyDescent="0.55000000000000004">
      <c r="A27" s="305">
        <v>10581</v>
      </c>
      <c r="B27" s="191">
        <v>7</v>
      </c>
      <c r="C27" s="179">
        <v>24</v>
      </c>
      <c r="D27" s="179" t="s">
        <v>416</v>
      </c>
      <c r="E27" s="335">
        <v>19570275.526372001</v>
      </c>
      <c r="F27" s="336">
        <v>18.684831273871005</v>
      </c>
      <c r="G27" s="336">
        <v>39.082003007525103</v>
      </c>
      <c r="H27" s="336">
        <v>40.891854638773637</v>
      </c>
      <c r="I27" s="336">
        <v>2.13362212728352E-4</v>
      </c>
      <c r="J27" s="336">
        <v>1.3410977176175309</v>
      </c>
      <c r="K27" s="180">
        <f t="shared" si="0"/>
        <v>0.17048256543114709</v>
      </c>
      <c r="L27" s="180">
        <f t="shared" si="1"/>
        <v>0.35658872361496735</v>
      </c>
      <c r="M27" s="180">
        <f t="shared" si="2"/>
        <v>0.37310201959406847</v>
      </c>
      <c r="N27" s="180">
        <f t="shared" si="3"/>
        <v>1.9467415498079451E-6</v>
      </c>
      <c r="O27" s="180">
        <f t="shared" si="4"/>
        <v>1.2236330959702901E-2</v>
      </c>
      <c r="P27" s="205">
        <f t="shared" si="5"/>
        <v>100</v>
      </c>
      <c r="Q27" s="236">
        <f>VLOOKUP(B:B,'پیوست 4'!$C$14:$J$173,8,0)</f>
        <v>3563581.8325939998</v>
      </c>
      <c r="R27" s="1">
        <f t="shared" si="6"/>
        <v>0.18209155143431074</v>
      </c>
      <c r="S27" s="232">
        <f t="shared" si="7"/>
        <v>18.209155143431076</v>
      </c>
      <c r="T27" s="249">
        <f t="shared" si="8"/>
        <v>-0.47567613043992907</v>
      </c>
      <c r="U27" s="232" t="str">
        <f>VLOOKUP(D27:D184,پیوست1!$E$5:G204,3,0)</f>
        <v>در اوراق بهادار با درآمد ثابت و با پیس بینی سود</v>
      </c>
      <c r="V27" s="232">
        <v>1.4359000000000037</v>
      </c>
    </row>
    <row r="28" spans="1:22" x14ac:dyDescent="0.55000000000000004">
      <c r="A28" s="305">
        <v>10883</v>
      </c>
      <c r="B28" s="191">
        <v>16</v>
      </c>
      <c r="C28" s="181">
        <v>25</v>
      </c>
      <c r="D28" s="181" t="s">
        <v>426</v>
      </c>
      <c r="E28" s="333">
        <v>33272402.097323999</v>
      </c>
      <c r="F28" s="334">
        <v>18.436619485714235</v>
      </c>
      <c r="G28" s="334">
        <v>21.974155031624178</v>
      </c>
      <c r="H28" s="334">
        <v>57.976204276654201</v>
      </c>
      <c r="I28" s="334">
        <v>3.7749185586239613E-4</v>
      </c>
      <c r="J28" s="334">
        <v>1.6126437141515237</v>
      </c>
      <c r="K28" s="180">
        <f t="shared" si="0"/>
        <v>0.28599556581145269</v>
      </c>
      <c r="L28" s="180">
        <f t="shared" si="1"/>
        <v>0.34087110743743132</v>
      </c>
      <c r="M28" s="180">
        <f t="shared" si="2"/>
        <v>0.89934802627726596</v>
      </c>
      <c r="N28" s="180">
        <f t="shared" si="3"/>
        <v>5.8557913499400352E-6</v>
      </c>
      <c r="O28" s="180">
        <f t="shared" si="4"/>
        <v>2.5015917470033976E-2</v>
      </c>
      <c r="P28" s="205">
        <f t="shared" si="5"/>
        <v>99.999999999999986</v>
      </c>
      <c r="Q28" s="236">
        <f>VLOOKUP(B:B,'پیوست 4'!$C$14:$J$173,8,0)</f>
        <v>7143715.036634</v>
      </c>
      <c r="R28" s="1">
        <f t="shared" si="6"/>
        <v>0.21470391634899566</v>
      </c>
      <c r="S28" s="232">
        <f t="shared" si="7"/>
        <v>21.470391634899567</v>
      </c>
      <c r="T28" s="249">
        <f t="shared" si="8"/>
        <v>3.0337721491853316</v>
      </c>
      <c r="U28" s="232" t="str">
        <f>VLOOKUP(D28:D190,پیوست1!$E$5:G183,3,0)</f>
        <v>در اوراق بهادار با درآمد ثابت و با پیش بینی سود</v>
      </c>
    </row>
    <row r="29" spans="1:22" x14ac:dyDescent="0.55000000000000004">
      <c r="A29" s="305">
        <v>11217</v>
      </c>
      <c r="B29" s="191">
        <v>154</v>
      </c>
      <c r="C29" s="179">
        <v>26</v>
      </c>
      <c r="D29" s="179" t="s">
        <v>446</v>
      </c>
      <c r="E29" s="335">
        <v>9461796.511922</v>
      </c>
      <c r="F29" s="336">
        <v>18.038815743096048</v>
      </c>
      <c r="G29" s="336">
        <v>37.90913514431039</v>
      </c>
      <c r="H29" s="336">
        <v>31.976883961696299</v>
      </c>
      <c r="I29" s="336">
        <v>10.128687224218341</v>
      </c>
      <c r="J29" s="336">
        <v>1.9464779266789241</v>
      </c>
      <c r="K29" s="180">
        <f t="shared" si="0"/>
        <v>7.9574785710040966E-2</v>
      </c>
      <c r="L29" s="180">
        <f t="shared" si="1"/>
        <v>0.16722889953105832</v>
      </c>
      <c r="M29" s="180">
        <f t="shared" si="2"/>
        <v>0.14105990798762383</v>
      </c>
      <c r="N29" s="180">
        <f t="shared" si="3"/>
        <v>4.4680766568596833E-2</v>
      </c>
      <c r="O29" s="180">
        <f t="shared" si="4"/>
        <v>8.5865151077936536E-3</v>
      </c>
      <c r="P29" s="205">
        <f t="shared" si="5"/>
        <v>100</v>
      </c>
      <c r="Q29" s="236">
        <f>VLOOKUP(B:B,'پیوست 4'!$C$14:$J$173,8,0)</f>
        <v>1716189.319045</v>
      </c>
      <c r="R29" s="1">
        <f t="shared" si="6"/>
        <v>0.18138091607471971</v>
      </c>
      <c r="S29" s="232">
        <f t="shared" si="7"/>
        <v>18.138091607471971</v>
      </c>
      <c r="T29" s="249">
        <f t="shared" si="8"/>
        <v>9.9275864375922396E-2</v>
      </c>
      <c r="U29" s="232" t="str">
        <f>VLOOKUP(D29:D186,پیوست1!$E$5:G221,3,0)</f>
        <v>در اوراق بهادار با درآمد ثابت و با پیش بینی سود</v>
      </c>
      <c r="V29" s="232">
        <v>1.7831999999999937</v>
      </c>
    </row>
    <row r="30" spans="1:22" x14ac:dyDescent="0.55000000000000004">
      <c r="A30" s="305">
        <v>11427</v>
      </c>
      <c r="B30" s="191">
        <v>227</v>
      </c>
      <c r="C30" s="181">
        <v>27</v>
      </c>
      <c r="D30" s="181" t="s">
        <v>469</v>
      </c>
      <c r="E30" s="333">
        <v>109316.393428</v>
      </c>
      <c r="F30" s="334">
        <v>17.944916046594496</v>
      </c>
      <c r="G30" s="334">
        <v>40.553362764308879</v>
      </c>
      <c r="H30" s="334">
        <v>40.813210051524813</v>
      </c>
      <c r="I30" s="334">
        <v>4.6102523318088701E-2</v>
      </c>
      <c r="J30" s="334">
        <v>0.64240861425372131</v>
      </c>
      <c r="K30" s="180">
        <f t="shared" si="0"/>
        <v>9.1457763584515558E-4</v>
      </c>
      <c r="L30" s="180">
        <f t="shared" si="1"/>
        <v>2.0668360078280328E-3</v>
      </c>
      <c r="M30" s="180">
        <f t="shared" si="2"/>
        <v>2.0800793418734895E-3</v>
      </c>
      <c r="N30" s="180">
        <f t="shared" si="3"/>
        <v>2.3496536107091722E-6</v>
      </c>
      <c r="O30" s="180">
        <f t="shared" si="4"/>
        <v>3.274089163444318E-5</v>
      </c>
      <c r="P30" s="205">
        <f t="shared" si="5"/>
        <v>99.999999999999986</v>
      </c>
      <c r="Q30" s="236">
        <f>VLOOKUP(B:B,'پیوست 4'!$C$14:$J$173,8,0)</f>
        <v>20212.817104000002</v>
      </c>
      <c r="R30" s="1">
        <f t="shared" si="6"/>
        <v>0.18490197554233204</v>
      </c>
      <c r="S30" s="232">
        <f t="shared" si="7"/>
        <v>18.490197554233205</v>
      </c>
      <c r="T30" s="249">
        <f t="shared" si="8"/>
        <v>0.54528150763870897</v>
      </c>
      <c r="U30" s="232" t="str">
        <f>VLOOKUP(D30:D187,پیوست1!$E$5:G239,3,0)</f>
        <v>در اوراق بهادار با درآمد ثابت</v>
      </c>
      <c r="V30" s="232">
        <f>100-P30</f>
        <v>0</v>
      </c>
    </row>
    <row r="31" spans="1:22" x14ac:dyDescent="0.55000000000000004">
      <c r="A31" s="305">
        <v>10923</v>
      </c>
      <c r="B31" s="191">
        <v>108</v>
      </c>
      <c r="C31" s="179">
        <v>28</v>
      </c>
      <c r="D31" s="179" t="s">
        <v>432</v>
      </c>
      <c r="E31" s="335">
        <v>1678879.241525</v>
      </c>
      <c r="F31" s="336">
        <v>17.591446229097308</v>
      </c>
      <c r="G31" s="336">
        <v>54.056370727389755</v>
      </c>
      <c r="H31" s="336">
        <v>26.731593554988169</v>
      </c>
      <c r="I31" s="336">
        <v>3.1065134586068513E-3</v>
      </c>
      <c r="J31" s="336">
        <v>1.6174829750661615</v>
      </c>
      <c r="K31" s="180">
        <f t="shared" si="0"/>
        <v>1.3769394916427816E-2</v>
      </c>
      <c r="L31" s="180">
        <f t="shared" si="1"/>
        <v>4.2311672764181386E-2</v>
      </c>
      <c r="M31" s="180">
        <f t="shared" si="2"/>
        <v>2.0923684364009015E-2</v>
      </c>
      <c r="N31" s="180">
        <f t="shared" si="3"/>
        <v>2.431568733331525E-6</v>
      </c>
      <c r="O31" s="180">
        <f t="shared" si="4"/>
        <v>1.2660563301183114E-3</v>
      </c>
      <c r="P31" s="205">
        <f t="shared" si="5"/>
        <v>100</v>
      </c>
      <c r="Q31" s="236">
        <f>VLOOKUP(B:B,'پیوست 4'!$C$14:$J$173,8,0)</f>
        <v>327922.29553599999</v>
      </c>
      <c r="R31" s="1">
        <f t="shared" si="6"/>
        <v>0.19532214552735414</v>
      </c>
      <c r="S31" s="232">
        <f t="shared" si="7"/>
        <v>19.532214552735415</v>
      </c>
      <c r="T31" s="249">
        <f t="shared" si="8"/>
        <v>1.9407683236381068</v>
      </c>
      <c r="U31" s="232" t="str">
        <f>VLOOKUP(D31:D188,پیوست1!$E$5:G218,3,0)</f>
        <v>در اوراق بهادار با درآمد ثابت و با پیش بینی سود</v>
      </c>
    </row>
    <row r="32" spans="1:22" x14ac:dyDescent="0.55000000000000004">
      <c r="A32" s="305">
        <v>11499</v>
      </c>
      <c r="B32" s="191">
        <v>249</v>
      </c>
      <c r="C32" s="181">
        <v>29</v>
      </c>
      <c r="D32" s="181" t="s">
        <v>477</v>
      </c>
      <c r="E32" s="333">
        <v>1067690.7487999999</v>
      </c>
      <c r="F32" s="334">
        <v>17.224998442920104</v>
      </c>
      <c r="G32" s="334">
        <v>67.237422377520772</v>
      </c>
      <c r="H32" s="334">
        <v>12.026271863736488</v>
      </c>
      <c r="I32" s="334">
        <v>0.55458777732165643</v>
      </c>
      <c r="J32" s="334">
        <v>2.956719538500975</v>
      </c>
      <c r="K32" s="180">
        <f t="shared" si="0"/>
        <v>8.5742969969556382E-3</v>
      </c>
      <c r="L32" s="180">
        <f t="shared" si="1"/>
        <v>3.3469589601709107E-2</v>
      </c>
      <c r="M32" s="180">
        <f t="shared" si="2"/>
        <v>5.9864636311878104E-3</v>
      </c>
      <c r="N32" s="180">
        <f t="shared" si="3"/>
        <v>2.7606390383111385E-4</v>
      </c>
      <c r="O32" s="180">
        <f t="shared" si="4"/>
        <v>1.471802249725554E-3</v>
      </c>
      <c r="P32" s="205">
        <f t="shared" si="5"/>
        <v>100</v>
      </c>
      <c r="Q32" s="236" t="e">
        <f>VLOOKUP(B:B,'پیوست 4'!$C$14:$J$173,8,0)</f>
        <v>#N/A</v>
      </c>
      <c r="R32" s="1" t="e">
        <f t="shared" si="6"/>
        <v>#N/A</v>
      </c>
      <c r="S32" s="232" t="e">
        <f t="shared" si="7"/>
        <v>#N/A</v>
      </c>
      <c r="T32" s="249" t="e">
        <f t="shared" si="8"/>
        <v>#N/A</v>
      </c>
      <c r="U32" s="232" t="str">
        <f>VLOOKUP(D32:D191,پیوست1!$E$5:G206,3,0)</f>
        <v>در اوراق بهادار با درامد ثابت و با پیش بینی سود و قابل معامله</v>
      </c>
    </row>
    <row r="33" spans="1:22" x14ac:dyDescent="0.55000000000000004">
      <c r="A33" s="305">
        <v>10778</v>
      </c>
      <c r="B33" s="191">
        <v>2</v>
      </c>
      <c r="C33" s="179">
        <v>30</v>
      </c>
      <c r="D33" s="179" t="s">
        <v>422</v>
      </c>
      <c r="E33" s="335">
        <v>3743312.5608120002</v>
      </c>
      <c r="F33" s="336">
        <v>16.609676932872791</v>
      </c>
      <c r="G33" s="336">
        <v>33.617719758205276</v>
      </c>
      <c r="H33" s="336">
        <v>47.675774470319482</v>
      </c>
      <c r="I33" s="336">
        <v>1.1511366307968637E-5</v>
      </c>
      <c r="J33" s="336">
        <v>2.0968173272361437</v>
      </c>
      <c r="K33" s="180">
        <f t="shared" si="0"/>
        <v>2.8987524474912568E-2</v>
      </c>
      <c r="L33" s="180">
        <f t="shared" si="1"/>
        <v>5.8670284691273632E-2</v>
      </c>
      <c r="M33" s="180">
        <f t="shared" si="2"/>
        <v>8.320466947696184E-2</v>
      </c>
      <c r="N33" s="180">
        <f t="shared" si="3"/>
        <v>2.0089855687169636E-8</v>
      </c>
      <c r="O33" s="180">
        <f t="shared" si="4"/>
        <v>3.6594055283750643E-3</v>
      </c>
      <c r="P33" s="205">
        <f t="shared" si="5"/>
        <v>100</v>
      </c>
      <c r="Q33" s="236">
        <f>VLOOKUP(B:B,'پیوست 4'!$C$14:$J$173,8,0)</f>
        <v>836878.29605799995</v>
      </c>
      <c r="R33" s="1">
        <f t="shared" si="6"/>
        <v>0.22356623510927554</v>
      </c>
      <c r="S33" s="232">
        <f t="shared" si="7"/>
        <v>22.356623510927555</v>
      </c>
      <c r="T33" s="249">
        <f t="shared" si="8"/>
        <v>5.7469465780547644</v>
      </c>
      <c r="U33" s="232" t="str">
        <f>VLOOKUP(D33:D192,پیوست1!$E$5:G174,3,0)</f>
        <v>در اوراق بهادار با درآمد ثابت و با پیش بینی سود</v>
      </c>
    </row>
    <row r="34" spans="1:22" x14ac:dyDescent="0.55000000000000004">
      <c r="A34" s="305">
        <v>10929</v>
      </c>
      <c r="B34" s="191">
        <v>110</v>
      </c>
      <c r="C34" s="181">
        <v>31</v>
      </c>
      <c r="D34" s="181" t="s">
        <v>430</v>
      </c>
      <c r="E34" s="333">
        <v>3404036.3428270002</v>
      </c>
      <c r="F34" s="334">
        <v>16.482067843853606</v>
      </c>
      <c r="G34" s="334">
        <v>25.084932139741749</v>
      </c>
      <c r="H34" s="334">
        <v>56.844726587589832</v>
      </c>
      <c r="I34" s="334">
        <v>1.232846844363044E-5</v>
      </c>
      <c r="J34" s="334">
        <v>1.5882611003463665</v>
      </c>
      <c r="K34" s="180">
        <f t="shared" si="0"/>
        <v>2.6157710993167674E-2</v>
      </c>
      <c r="L34" s="180">
        <f t="shared" si="1"/>
        <v>3.9810805986900524E-2</v>
      </c>
      <c r="M34" s="180">
        <f t="shared" si="2"/>
        <v>9.0214889518144131E-2</v>
      </c>
      <c r="N34" s="180">
        <f t="shared" si="3"/>
        <v>1.9565780070316338E-8</v>
      </c>
      <c r="O34" s="180">
        <f t="shared" si="4"/>
        <v>2.5206348643955828E-3</v>
      </c>
      <c r="P34" s="205">
        <f t="shared" si="5"/>
        <v>100</v>
      </c>
      <c r="Q34" s="236">
        <f>VLOOKUP(B:B,'پیوست 4'!$C$14:$J$173,8,0)</f>
        <v>539261.70244400005</v>
      </c>
      <c r="R34" s="1">
        <f t="shared" si="6"/>
        <v>0.15841831523929956</v>
      </c>
      <c r="S34" s="232">
        <f t="shared" si="7"/>
        <v>15.841831523929956</v>
      </c>
      <c r="T34" s="249">
        <f t="shared" si="8"/>
        <v>-0.64023631992365004</v>
      </c>
      <c r="U34" s="232" t="str">
        <f>VLOOKUP(D34:D191,پیوست1!$E$5:G223,3,0)</f>
        <v>در اوراق بهادار با درآمد ثابت و با پیش بینی سود</v>
      </c>
    </row>
    <row r="35" spans="1:22" x14ac:dyDescent="0.55000000000000004">
      <c r="A35" s="305">
        <v>11049</v>
      </c>
      <c r="B35" s="191">
        <v>115</v>
      </c>
      <c r="C35" s="179">
        <v>32</v>
      </c>
      <c r="D35" s="179" t="s">
        <v>435</v>
      </c>
      <c r="E35" s="335">
        <v>35456415.319219001</v>
      </c>
      <c r="F35" s="336">
        <v>16.441178984021008</v>
      </c>
      <c r="G35" s="336">
        <v>58.717508403570712</v>
      </c>
      <c r="H35" s="336">
        <v>23.254106951114675</v>
      </c>
      <c r="I35" s="336">
        <v>7.3292263369786656E-2</v>
      </c>
      <c r="J35" s="336">
        <v>1.5139133979238188</v>
      </c>
      <c r="K35" s="180">
        <f t="shared" si="0"/>
        <v>0.27178259099860519</v>
      </c>
      <c r="L35" s="180">
        <f t="shared" si="1"/>
        <v>0.97063577900432829</v>
      </c>
      <c r="M35" s="180">
        <f t="shared" si="2"/>
        <v>0.38440439366757195</v>
      </c>
      <c r="N35" s="180">
        <f t="shared" si="3"/>
        <v>1.2115652568561155E-3</v>
      </c>
      <c r="O35" s="180">
        <f t="shared" si="4"/>
        <v>2.502590028580837E-2</v>
      </c>
      <c r="P35" s="205">
        <f t="shared" si="5"/>
        <v>100</v>
      </c>
      <c r="Q35" s="236">
        <f>VLOOKUP(B:B,'پیوست 4'!$C$14:$J$173,8,0)</f>
        <v>5585622.054947</v>
      </c>
      <c r="R35" s="1">
        <f t="shared" si="6"/>
        <v>0.15753487781150108</v>
      </c>
      <c r="S35" s="232">
        <f t="shared" si="7"/>
        <v>15.753487781150108</v>
      </c>
      <c r="T35" s="249">
        <f t="shared" si="8"/>
        <v>-0.68769120287089969</v>
      </c>
      <c r="U35" s="232" t="str">
        <f>VLOOKUP(D35:D192,پیوست1!$E$5:G236,3,0)</f>
        <v>در اوراق بهادار با درآمد ثابت و با پیش بینی سود</v>
      </c>
    </row>
    <row r="36" spans="1:22" x14ac:dyDescent="0.55000000000000004">
      <c r="A36" s="305">
        <v>10784</v>
      </c>
      <c r="B36" s="191">
        <v>42</v>
      </c>
      <c r="C36" s="181">
        <v>33</v>
      </c>
      <c r="D36" s="181" t="s">
        <v>423</v>
      </c>
      <c r="E36" s="333">
        <v>13446309.374057001</v>
      </c>
      <c r="F36" s="334">
        <v>16.095103787954866</v>
      </c>
      <c r="G36" s="334">
        <v>58.68300002391328</v>
      </c>
      <c r="H36" s="334">
        <v>22.909940525153207</v>
      </c>
      <c r="I36" s="334">
        <v>0</v>
      </c>
      <c r="J36" s="334">
        <v>2.3119556629786486</v>
      </c>
      <c r="K36" s="180">
        <f t="shared" ref="K36:K67" si="9">E36/$E$85*F36</f>
        <v>0.10089989920202404</v>
      </c>
      <c r="L36" s="180">
        <f t="shared" ref="L36:L67" si="10">E36/$E$85*G36</f>
        <v>0.36788260984787313</v>
      </c>
      <c r="M36" s="180">
        <f t="shared" ref="M36:M67" si="11">E36/$E$85*H36</f>
        <v>0.14362198095561649</v>
      </c>
      <c r="N36" s="180">
        <f t="shared" ref="N36:N67" si="12">E36/$E$85*I36</f>
        <v>0</v>
      </c>
      <c r="O36" s="180">
        <f t="shared" ref="O36:O67" si="13">E36/$E$85*J36</f>
        <v>1.4493606032455145E-2</v>
      </c>
      <c r="P36" s="205">
        <f t="shared" ref="P36:P67" si="14">SUM(F36:J36)</f>
        <v>100</v>
      </c>
      <c r="Q36" s="236">
        <f>VLOOKUP(B:B,'پیوست 4'!$C$14:$J$173,8,0)</f>
        <v>2172953.5743109998</v>
      </c>
      <c r="R36" s="1">
        <f t="shared" ref="R36:R63" si="15">Q36/E36</f>
        <v>0.1616022295681703</v>
      </c>
      <c r="S36" s="232">
        <f t="shared" ref="S36:S63" si="16">R36*100</f>
        <v>16.16022295681703</v>
      </c>
      <c r="T36" s="249">
        <f t="shared" ref="T36:T63" si="17">S36-F36</f>
        <v>6.51191688621644E-2</v>
      </c>
      <c r="U36" s="232" t="str">
        <f>VLOOKUP(D36:D194,پیوست1!$E$5:G202,3,0)</f>
        <v>در اوراق بهادار با درآمد ثابت و با پیش بینی سود</v>
      </c>
    </row>
    <row r="37" spans="1:22" x14ac:dyDescent="0.55000000000000004">
      <c r="A37" s="305">
        <v>10845</v>
      </c>
      <c r="B37" s="191">
        <v>3</v>
      </c>
      <c r="C37" s="179">
        <v>34</v>
      </c>
      <c r="D37" s="179" t="s">
        <v>425</v>
      </c>
      <c r="E37" s="335">
        <v>16739146.902675999</v>
      </c>
      <c r="F37" s="336">
        <v>15.933668547074227</v>
      </c>
      <c r="G37" s="336">
        <v>51.60069648944279</v>
      </c>
      <c r="H37" s="336">
        <v>31.110852498469743</v>
      </c>
      <c r="I37" s="336">
        <v>6.3179037990340374E-3</v>
      </c>
      <c r="J37" s="336">
        <v>1.3484645612142081</v>
      </c>
      <c r="K37" s="180">
        <f t="shared" si="9"/>
        <v>0.12434918722612963</v>
      </c>
      <c r="L37" s="180">
        <f t="shared" si="10"/>
        <v>0.40270102580630268</v>
      </c>
      <c r="M37" s="180">
        <f t="shared" si="11"/>
        <v>0.24279463393300463</v>
      </c>
      <c r="N37" s="180">
        <f t="shared" si="12"/>
        <v>4.9306046505342768E-5</v>
      </c>
      <c r="O37" s="180">
        <f t="shared" si="13"/>
        <v>1.0523657605581115E-2</v>
      </c>
      <c r="P37" s="205">
        <f t="shared" si="14"/>
        <v>100</v>
      </c>
      <c r="Q37" s="236">
        <f>VLOOKUP(B:B,'پیوست 4'!$C$14:$J$173,8,0)</f>
        <v>2695834.7492979998</v>
      </c>
      <c r="R37" s="1">
        <f t="shared" si="15"/>
        <v>0.16104970969978349</v>
      </c>
      <c r="S37" s="232">
        <f t="shared" si="16"/>
        <v>16.10497096997835</v>
      </c>
      <c r="T37" s="249">
        <f t="shared" si="17"/>
        <v>0.17130242290412312</v>
      </c>
      <c r="U37" s="232" t="str">
        <f>VLOOKUP(D37:D195,پیوست1!$E$5:G238,3,0)</f>
        <v>در اوراق بهادار با درآمد ثابت و با پیش بینی سود</v>
      </c>
    </row>
    <row r="38" spans="1:22" x14ac:dyDescent="0.55000000000000004">
      <c r="A38" s="305">
        <v>11661</v>
      </c>
      <c r="B38" s="191">
        <v>277</v>
      </c>
      <c r="C38" s="181">
        <v>35</v>
      </c>
      <c r="D38" s="181" t="s">
        <v>618</v>
      </c>
      <c r="E38" s="333">
        <v>1008504.280642</v>
      </c>
      <c r="F38" s="334">
        <v>15.551084776042579</v>
      </c>
      <c r="G38" s="334">
        <v>75.463096586996173</v>
      </c>
      <c r="H38" s="334">
        <v>8.1422394546779771</v>
      </c>
      <c r="I38" s="334">
        <v>0</v>
      </c>
      <c r="J38" s="334">
        <v>0.84357918228327744</v>
      </c>
      <c r="K38" s="180">
        <f t="shared" si="9"/>
        <v>7.3119343991585551E-3</v>
      </c>
      <c r="L38" s="180">
        <f t="shared" si="10"/>
        <v>3.5481847070342992E-2</v>
      </c>
      <c r="M38" s="180">
        <f t="shared" si="11"/>
        <v>3.8283837823689377E-3</v>
      </c>
      <c r="N38" s="180">
        <f t="shared" si="12"/>
        <v>0</v>
      </c>
      <c r="O38" s="180">
        <f t="shared" si="13"/>
        <v>3.9664086011887952E-4</v>
      </c>
      <c r="P38" s="205">
        <f t="shared" si="14"/>
        <v>100</v>
      </c>
      <c r="Q38" s="236" t="e">
        <f>VLOOKUP(B:B,'پیوست 4'!$C$14:$J$173,8,0)</f>
        <v>#N/A</v>
      </c>
      <c r="R38" s="1" t="e">
        <f t="shared" si="15"/>
        <v>#N/A</v>
      </c>
      <c r="S38" s="232" t="e">
        <f t="shared" si="16"/>
        <v>#N/A</v>
      </c>
      <c r="T38" s="249" t="e">
        <f t="shared" si="17"/>
        <v>#N/A</v>
      </c>
      <c r="U38" s="232" t="str">
        <f>VLOOKUP(D38:D198,پیوست1!$E$5:G180,3,0)</f>
        <v>در اوراق بهادار با درآمد ثابت</v>
      </c>
    </row>
    <row r="39" spans="1:22" x14ac:dyDescent="0.55000000000000004">
      <c r="A39" s="305">
        <v>11380</v>
      </c>
      <c r="B39" s="191">
        <v>212</v>
      </c>
      <c r="C39" s="179">
        <v>36</v>
      </c>
      <c r="D39" s="179" t="s">
        <v>461</v>
      </c>
      <c r="E39" s="335">
        <v>295304.58429999999</v>
      </c>
      <c r="F39" s="336">
        <v>14.822948525016898</v>
      </c>
      <c r="G39" s="336">
        <v>73.610461637493685</v>
      </c>
      <c r="H39" s="336">
        <v>11.085337112921852</v>
      </c>
      <c r="I39" s="336">
        <v>4.0824444604956669E-3</v>
      </c>
      <c r="J39" s="336">
        <v>0.47717028010707652</v>
      </c>
      <c r="K39" s="180">
        <f t="shared" si="9"/>
        <v>2.0407915198093229E-3</v>
      </c>
      <c r="L39" s="180">
        <f t="shared" si="10"/>
        <v>1.0134529282450932E-2</v>
      </c>
      <c r="M39" s="180">
        <f t="shared" si="11"/>
        <v>1.526205257752704E-3</v>
      </c>
      <c r="N39" s="180">
        <f t="shared" si="12"/>
        <v>5.620621309593737E-7</v>
      </c>
      <c r="O39" s="180">
        <f t="shared" si="13"/>
        <v>6.5695772976884893E-5</v>
      </c>
      <c r="P39" s="205">
        <f t="shared" si="14"/>
        <v>100</v>
      </c>
      <c r="Q39" s="236" t="e">
        <f>VLOOKUP(B:B,'پیوست 4'!$C$14:$J$173,8,0)</f>
        <v>#N/A</v>
      </c>
      <c r="R39" s="1" t="e">
        <f t="shared" si="15"/>
        <v>#N/A</v>
      </c>
      <c r="S39" s="232" t="e">
        <f t="shared" si="16"/>
        <v>#N/A</v>
      </c>
      <c r="T39" s="249" t="e">
        <f t="shared" si="17"/>
        <v>#N/A</v>
      </c>
      <c r="U39" s="232" t="str">
        <f>VLOOKUP(D39:D196,پیوست1!$E$5:G198,3,0)</f>
        <v>در اوراق بهادار با درآمد ثابت و با پیش بینی سود</v>
      </c>
    </row>
    <row r="40" spans="1:22" x14ac:dyDescent="0.55000000000000004">
      <c r="A40" s="305">
        <v>10639</v>
      </c>
      <c r="B40" s="191">
        <v>11</v>
      </c>
      <c r="C40" s="181">
        <v>37</v>
      </c>
      <c r="D40" s="181" t="s">
        <v>417</v>
      </c>
      <c r="E40" s="333">
        <v>31172258.653783001</v>
      </c>
      <c r="F40" s="334">
        <v>14.710893498531558</v>
      </c>
      <c r="G40" s="334">
        <v>35.263711472030138</v>
      </c>
      <c r="H40" s="334">
        <v>48.304871839686605</v>
      </c>
      <c r="I40" s="334">
        <v>1.4967245368586354E-4</v>
      </c>
      <c r="J40" s="334">
        <v>1.720373517298007</v>
      </c>
      <c r="K40" s="180">
        <f t="shared" si="9"/>
        <v>0.21379678691300491</v>
      </c>
      <c r="L40" s="180">
        <f t="shared" si="10"/>
        <v>0.51249560117472703</v>
      </c>
      <c r="M40" s="180">
        <f t="shared" si="11"/>
        <v>0.70202577379819742</v>
      </c>
      <c r="N40" s="180">
        <f t="shared" si="12"/>
        <v>2.1752240739569866E-6</v>
      </c>
      <c r="O40" s="180">
        <f t="shared" si="13"/>
        <v>2.5002582632064708E-2</v>
      </c>
      <c r="P40" s="205">
        <f t="shared" si="14"/>
        <v>99.999999999999986</v>
      </c>
      <c r="Q40" s="236">
        <f>VLOOKUP(B:B,'پیوست 4'!$C$14:$J$173,8,0)</f>
        <v>4899807.7621950004</v>
      </c>
      <c r="R40" s="1">
        <f t="shared" si="15"/>
        <v>0.15718488084598162</v>
      </c>
      <c r="S40" s="232">
        <f t="shared" si="16"/>
        <v>15.718488084598162</v>
      </c>
      <c r="T40" s="249">
        <f t="shared" si="17"/>
        <v>1.0075945860666042</v>
      </c>
      <c r="U40" s="232" t="str">
        <f>VLOOKUP(D40:D199,پیوست1!$E$5:G211,3,0)</f>
        <v>در اوراق بهادار با درآمد ثابت و با پیش بینی سود</v>
      </c>
    </row>
    <row r="41" spans="1:22" x14ac:dyDescent="0.55000000000000004">
      <c r="A41" s="305">
        <v>11385</v>
      </c>
      <c r="B41" s="191">
        <v>210</v>
      </c>
      <c r="C41" s="179">
        <v>38</v>
      </c>
      <c r="D41" s="179" t="s">
        <v>459</v>
      </c>
      <c r="E41" s="335">
        <v>61853418.434564002</v>
      </c>
      <c r="F41" s="336">
        <v>14.653170452646494</v>
      </c>
      <c r="G41" s="336">
        <v>32.01294218516373</v>
      </c>
      <c r="H41" s="336">
        <v>49.200369041129179</v>
      </c>
      <c r="I41" s="336">
        <v>2.5324468761205225</v>
      </c>
      <c r="J41" s="336">
        <v>1.6010714449400754</v>
      </c>
      <c r="K41" s="180">
        <f t="shared" si="9"/>
        <v>0.42256075489871092</v>
      </c>
      <c r="L41" s="180">
        <f t="shared" si="10"/>
        <v>0.92317311533412227</v>
      </c>
      <c r="M41" s="180">
        <f t="shared" si="11"/>
        <v>1.4188154809568756</v>
      </c>
      <c r="N41" s="180">
        <f t="shared" si="12"/>
        <v>7.302942848938869E-2</v>
      </c>
      <c r="O41" s="180">
        <f t="shared" si="13"/>
        <v>4.6170892545541721E-2</v>
      </c>
      <c r="P41" s="205">
        <f t="shared" si="14"/>
        <v>100</v>
      </c>
      <c r="Q41" s="236">
        <f>VLOOKUP(B:B,'پیوست 4'!$C$14:$J$173,8,0)</f>
        <v>7430155.1372530004</v>
      </c>
      <c r="R41" s="1">
        <f t="shared" si="15"/>
        <v>0.12012521418057942</v>
      </c>
      <c r="S41" s="232">
        <f t="shared" si="16"/>
        <v>12.012521418057942</v>
      </c>
      <c r="T41" s="249">
        <f t="shared" si="17"/>
        <v>-2.6406490345885523</v>
      </c>
      <c r="U41" s="232" t="str">
        <f>VLOOKUP(D41:D200,پیوست1!$E$5:G192,3,0)</f>
        <v>در اوراق بهادار با درآمد ثابت و با پیش بینی سود</v>
      </c>
    </row>
    <row r="42" spans="1:22" x14ac:dyDescent="0.55000000000000004">
      <c r="A42" s="305">
        <v>10920</v>
      </c>
      <c r="B42" s="191">
        <v>106</v>
      </c>
      <c r="C42" s="181">
        <v>39</v>
      </c>
      <c r="D42" s="181" t="s">
        <v>429</v>
      </c>
      <c r="E42" s="333">
        <v>716705.08075700002</v>
      </c>
      <c r="F42" s="334">
        <v>13.876090828646987</v>
      </c>
      <c r="G42" s="334">
        <v>66.266527945646871</v>
      </c>
      <c r="H42" s="334">
        <v>15.380388241311501</v>
      </c>
      <c r="I42" s="334">
        <v>6.9508716849059626E-3</v>
      </c>
      <c r="J42" s="334">
        <v>4.4700421127097396</v>
      </c>
      <c r="K42" s="180">
        <f t="shared" si="9"/>
        <v>4.6366196205701281E-3</v>
      </c>
      <c r="L42" s="180">
        <f t="shared" si="10"/>
        <v>2.2142596748179703E-2</v>
      </c>
      <c r="M42" s="180">
        <f t="shared" si="11"/>
        <v>5.1392723478305806E-3</v>
      </c>
      <c r="N42" s="180">
        <f t="shared" si="12"/>
        <v>2.3225956382301105E-6</v>
      </c>
      <c r="O42" s="180">
        <f t="shared" si="13"/>
        <v>1.4936400475108191E-3</v>
      </c>
      <c r="P42" s="205">
        <f t="shared" si="14"/>
        <v>99.999999999999986</v>
      </c>
      <c r="Q42" s="236">
        <f>VLOOKUP(B:B,'پیوست 4'!$C$14:$J$173,8,0)</f>
        <v>99815.472487999999</v>
      </c>
      <c r="R42" s="1">
        <f t="shared" si="15"/>
        <v>0.13926993845581875</v>
      </c>
      <c r="S42" s="232">
        <f t="shared" si="16"/>
        <v>13.926993845581876</v>
      </c>
      <c r="T42" s="249">
        <f t="shared" si="17"/>
        <v>5.0903016934888967E-2</v>
      </c>
      <c r="U42" s="232" t="str">
        <f>VLOOKUP(D42:D199,پیوست1!$E$5:G190,3,0)</f>
        <v>در اوراق بهادار با درآمد ثابت و قابل معامله</v>
      </c>
    </row>
    <row r="43" spans="1:22" x14ac:dyDescent="0.55000000000000004">
      <c r="A43" s="305">
        <v>11460</v>
      </c>
      <c r="B43" s="191">
        <v>243</v>
      </c>
      <c r="C43" s="179">
        <v>40</v>
      </c>
      <c r="D43" s="179" t="s">
        <v>474</v>
      </c>
      <c r="E43" s="335">
        <v>32299994.850000001</v>
      </c>
      <c r="F43" s="336">
        <v>13.855441288623208</v>
      </c>
      <c r="G43" s="336">
        <v>24.501853889875061</v>
      </c>
      <c r="H43" s="336">
        <v>60.334506431851793</v>
      </c>
      <c r="I43" s="336">
        <v>2.9363627014705204E-8</v>
      </c>
      <c r="J43" s="336">
        <v>1.3081983602863054</v>
      </c>
      <c r="K43" s="180">
        <f t="shared" si="9"/>
        <v>0.20864917266670835</v>
      </c>
      <c r="L43" s="180">
        <f t="shared" si="10"/>
        <v>0.36897356326865871</v>
      </c>
      <c r="M43" s="180">
        <f t="shared" si="11"/>
        <v>0.90857769074426886</v>
      </c>
      <c r="N43" s="180">
        <f t="shared" si="12"/>
        <v>4.4218703363441179E-10</v>
      </c>
      <c r="O43" s="180">
        <f t="shared" si="13"/>
        <v>1.9700166878250699E-2</v>
      </c>
      <c r="P43" s="205">
        <f t="shared" si="14"/>
        <v>100.00000000000001</v>
      </c>
      <c r="Q43" s="236">
        <f>VLOOKUP(B:B,'پیوست 4'!$C$14:$J$173,8,0)</f>
        <v>4718572.839005</v>
      </c>
      <c r="R43" s="1">
        <f t="shared" si="15"/>
        <v>0.14608586970115259</v>
      </c>
      <c r="S43" s="232">
        <f t="shared" si="16"/>
        <v>14.608586970115258</v>
      </c>
      <c r="T43" s="249">
        <f t="shared" si="17"/>
        <v>0.7531456814920503</v>
      </c>
      <c r="U43" s="232" t="str">
        <f>VLOOKUP(D43:D200,پیوست1!$E$5:G217,3,0)</f>
        <v>در اوراق بهادار با درآمد ثابت و قابل معامله</v>
      </c>
      <c r="V43" s="232">
        <f>100-P43</f>
        <v>0</v>
      </c>
    </row>
    <row r="44" spans="1:22" x14ac:dyDescent="0.55000000000000004">
      <c r="A44" s="305">
        <v>10765</v>
      </c>
      <c r="B44" s="191">
        <v>5</v>
      </c>
      <c r="C44" s="181">
        <v>41</v>
      </c>
      <c r="D44" s="181" t="s">
        <v>421</v>
      </c>
      <c r="E44" s="333">
        <v>99819985.799410999</v>
      </c>
      <c r="F44" s="334">
        <v>13.76699415561918</v>
      </c>
      <c r="G44" s="334">
        <v>34.811413230518234</v>
      </c>
      <c r="H44" s="334">
        <v>49.516767299470047</v>
      </c>
      <c r="I44" s="334">
        <v>4.6750079223140727E-5</v>
      </c>
      <c r="J44" s="334">
        <v>1.9047785643133137</v>
      </c>
      <c r="K44" s="180">
        <f t="shared" si="9"/>
        <v>0.6406937438907262</v>
      </c>
      <c r="L44" s="180">
        <f t="shared" si="10"/>
        <v>1.6200671272664438</v>
      </c>
      <c r="M44" s="180">
        <f t="shared" si="11"/>
        <v>2.3044306308152485</v>
      </c>
      <c r="N44" s="180">
        <f t="shared" si="12"/>
        <v>2.1756734219602019E-6</v>
      </c>
      <c r="O44" s="180">
        <f t="shared" si="13"/>
        <v>8.8645327793255818E-2</v>
      </c>
      <c r="P44" s="205">
        <f t="shared" si="14"/>
        <v>100</v>
      </c>
      <c r="Q44" s="236">
        <f>VLOOKUP(B:B,'پیوست 4'!$C$14:$J$173,8,0)</f>
        <v>14328050.873803999</v>
      </c>
      <c r="R44" s="1">
        <f t="shared" si="15"/>
        <v>0.14353889913986087</v>
      </c>
      <c r="S44" s="232">
        <f t="shared" si="16"/>
        <v>14.353889913986087</v>
      </c>
      <c r="T44" s="249">
        <f t="shared" si="17"/>
        <v>0.58689575836690722</v>
      </c>
      <c r="U44" s="232" t="str">
        <f>VLOOKUP(D44:D202,پیوست1!$E$5:G214,3,0)</f>
        <v>در اوراق بهادار با درآمد ثابت و با پیش بینی سود</v>
      </c>
    </row>
    <row r="45" spans="1:22" x14ac:dyDescent="0.55000000000000004">
      <c r="A45" s="305">
        <v>11256</v>
      </c>
      <c r="B45" s="191">
        <v>164</v>
      </c>
      <c r="C45" s="179">
        <v>42</v>
      </c>
      <c r="D45" s="179" t="s">
        <v>447</v>
      </c>
      <c r="E45" s="335">
        <v>54883.831632000001</v>
      </c>
      <c r="F45" s="336">
        <v>13.735159582876721</v>
      </c>
      <c r="G45" s="336">
        <v>49.526461783518684</v>
      </c>
      <c r="H45" s="336">
        <v>29.163669591724254</v>
      </c>
      <c r="I45" s="336">
        <v>0.11982778382231192</v>
      </c>
      <c r="J45" s="336">
        <v>7.4548812580580321</v>
      </c>
      <c r="K45" s="180">
        <f t="shared" si="9"/>
        <v>3.5145682757133225E-4</v>
      </c>
      <c r="L45" s="180">
        <f t="shared" si="10"/>
        <v>1.2672887442071255E-3</v>
      </c>
      <c r="M45" s="180">
        <f t="shared" si="11"/>
        <v>7.4624329868173283E-4</v>
      </c>
      <c r="N45" s="180">
        <f t="shared" si="12"/>
        <v>3.0661669784744251E-6</v>
      </c>
      <c r="O45" s="180">
        <f t="shared" si="13"/>
        <v>1.907563505956227E-4</v>
      </c>
      <c r="P45" s="205">
        <f t="shared" si="14"/>
        <v>100.00000000000001</v>
      </c>
      <c r="Q45" s="236">
        <f>VLOOKUP(B:B,'پیوست 4'!$C$14:$J$173,8,0)</f>
        <v>7661.2767960000001</v>
      </c>
      <c r="R45" s="1">
        <f t="shared" si="15"/>
        <v>0.13959077870818873</v>
      </c>
      <c r="S45" s="232">
        <f t="shared" si="16"/>
        <v>13.959077870818874</v>
      </c>
      <c r="T45" s="249">
        <f t="shared" si="17"/>
        <v>0.22391828794215307</v>
      </c>
      <c r="U45" s="232" t="str">
        <f>VLOOKUP(D45:D202,پیوست1!$E$5:G242,3,0)</f>
        <v>در اوراق بهادار با درآمد ثابت و با پیش بینی سود</v>
      </c>
    </row>
    <row r="46" spans="1:22" x14ac:dyDescent="0.55000000000000004">
      <c r="A46" s="305">
        <v>11098</v>
      </c>
      <c r="B46" s="191">
        <v>123</v>
      </c>
      <c r="C46" s="181">
        <v>43</v>
      </c>
      <c r="D46" s="181" t="s">
        <v>438</v>
      </c>
      <c r="E46" s="333">
        <v>199962517.64603901</v>
      </c>
      <c r="F46" s="334">
        <v>13.280899590850089</v>
      </c>
      <c r="G46" s="334">
        <v>28.705865762434954</v>
      </c>
      <c r="H46" s="334">
        <v>56.343440471175271</v>
      </c>
      <c r="I46" s="334">
        <v>2.936801157575504E-2</v>
      </c>
      <c r="J46" s="334">
        <v>1.6404261639639284</v>
      </c>
      <c r="K46" s="180">
        <f t="shared" si="9"/>
        <v>1.2381405318280378</v>
      </c>
      <c r="L46" s="180">
        <f t="shared" si="10"/>
        <v>2.6761662987176082</v>
      </c>
      <c r="M46" s="180">
        <f t="shared" si="11"/>
        <v>5.2527388579960688</v>
      </c>
      <c r="N46" s="180">
        <f t="shared" si="12"/>
        <v>2.737896271438482E-3</v>
      </c>
      <c r="O46" s="180">
        <f t="shared" si="13"/>
        <v>0.15293227007560867</v>
      </c>
      <c r="P46" s="205">
        <f t="shared" si="14"/>
        <v>99.999999999999986</v>
      </c>
      <c r="Q46" s="236">
        <f>VLOOKUP(B:B,'پیوست 4'!$C$14:$J$173,8,0)</f>
        <v>27164720.371158998</v>
      </c>
      <c r="R46" s="1">
        <f t="shared" si="15"/>
        <v>0.13584906156884996</v>
      </c>
      <c r="S46" s="232">
        <f t="shared" si="16"/>
        <v>13.584906156884996</v>
      </c>
      <c r="T46" s="249">
        <f t="shared" si="17"/>
        <v>0.30400656603490717</v>
      </c>
      <c r="U46" s="232" t="str">
        <f>VLOOKUP(D46:D204,پیوست1!$E$5:G229,3,0)</f>
        <v>در اوراق بهادار با درآمد ثابت و با پیش بینی سود</v>
      </c>
    </row>
    <row r="47" spans="1:22" x14ac:dyDescent="0.55000000000000004">
      <c r="A47" s="305">
        <v>10911</v>
      </c>
      <c r="B47" s="191">
        <v>107</v>
      </c>
      <c r="C47" s="179">
        <v>44</v>
      </c>
      <c r="D47" s="179" t="s">
        <v>431</v>
      </c>
      <c r="E47" s="335">
        <v>70806553.707390994</v>
      </c>
      <c r="F47" s="336">
        <v>13.258840266677769</v>
      </c>
      <c r="G47" s="336">
        <v>31.72421528845576</v>
      </c>
      <c r="H47" s="336">
        <v>53.806763831087586</v>
      </c>
      <c r="I47" s="336">
        <v>0</v>
      </c>
      <c r="J47" s="336">
        <v>1.2101806137788826</v>
      </c>
      <c r="K47" s="180">
        <f t="shared" si="9"/>
        <v>0.43769627141266176</v>
      </c>
      <c r="L47" s="180">
        <f t="shared" si="10"/>
        <v>1.0472688761585718</v>
      </c>
      <c r="M47" s="180">
        <f t="shared" si="11"/>
        <v>1.776250368204324</v>
      </c>
      <c r="N47" s="180">
        <f t="shared" si="12"/>
        <v>0</v>
      </c>
      <c r="O47" s="180">
        <f t="shared" si="13"/>
        <v>3.9950065898156167E-2</v>
      </c>
      <c r="P47" s="205">
        <f t="shared" si="14"/>
        <v>100.00000000000001</v>
      </c>
      <c r="Q47" s="236">
        <f>VLOOKUP(B:B,'پیوست 4'!$C$14:$J$173,8,0)</f>
        <v>8952576.1648260001</v>
      </c>
      <c r="R47" s="1">
        <f t="shared" si="15"/>
        <v>0.12643711204788524</v>
      </c>
      <c r="S47" s="232">
        <f t="shared" si="16"/>
        <v>12.643711204788524</v>
      </c>
      <c r="T47" s="249">
        <f t="shared" si="17"/>
        <v>-0.61512906188924532</v>
      </c>
      <c r="U47" s="232" t="str">
        <f>VLOOKUP(D47:D204,پیوست1!$E$5:G224,3,0)</f>
        <v>در اوراق بهادار با درآمد ثابت و با پیش بینی سود</v>
      </c>
    </row>
    <row r="48" spans="1:22" x14ac:dyDescent="0.55000000000000004">
      <c r="A48" s="305">
        <v>11513</v>
      </c>
      <c r="B48" s="191">
        <v>254</v>
      </c>
      <c r="C48" s="181">
        <v>45</v>
      </c>
      <c r="D48" s="181" t="s">
        <v>479</v>
      </c>
      <c r="E48" s="333">
        <v>28697462.514989</v>
      </c>
      <c r="F48" s="334">
        <v>12.331314994795676</v>
      </c>
      <c r="G48" s="334">
        <v>33.798103093017112</v>
      </c>
      <c r="H48" s="334">
        <v>52.688236038090551</v>
      </c>
      <c r="I48" s="334">
        <v>1.0605515864787999E-4</v>
      </c>
      <c r="J48" s="334">
        <v>1.1822398189380106</v>
      </c>
      <c r="K48" s="180">
        <f t="shared" si="9"/>
        <v>0.16498586590105815</v>
      </c>
      <c r="L48" s="180">
        <f t="shared" si="10"/>
        <v>0.45219908071183412</v>
      </c>
      <c r="M48" s="180">
        <f t="shared" si="11"/>
        <v>0.70493813913702097</v>
      </c>
      <c r="N48" s="180">
        <f t="shared" si="12"/>
        <v>1.41895671225488E-6</v>
      </c>
      <c r="O48" s="180">
        <f t="shared" si="13"/>
        <v>1.5817685324924249E-2</v>
      </c>
      <c r="P48" s="205">
        <f t="shared" si="14"/>
        <v>100.00000000000001</v>
      </c>
      <c r="Q48" s="236">
        <f>VLOOKUP(B:B,'پیوست 4'!$C$14:$J$173,8,0)</f>
        <v>2286319.0085820002</v>
      </c>
      <c r="R48" s="1">
        <f t="shared" si="15"/>
        <v>7.9669727154023831E-2</v>
      </c>
      <c r="S48" s="232">
        <f t="shared" si="16"/>
        <v>7.9669727154023828</v>
      </c>
      <c r="T48" s="249">
        <f t="shared" si="17"/>
        <v>-4.3643422793932931</v>
      </c>
      <c r="U48" s="232" t="str">
        <f>VLOOKUP(D48:D206,پیوست1!$E$5:G227,3,0)</f>
        <v>در اوراق بهادار با درآمد ثابت و قابل معامله</v>
      </c>
    </row>
    <row r="49" spans="1:22" x14ac:dyDescent="0.55000000000000004">
      <c r="A49" s="305">
        <v>11660</v>
      </c>
      <c r="B49" s="191">
        <v>279</v>
      </c>
      <c r="C49" s="179">
        <v>46</v>
      </c>
      <c r="D49" s="179" t="s">
        <v>489</v>
      </c>
      <c r="E49" s="335">
        <v>3070050.3920189999</v>
      </c>
      <c r="F49" s="336">
        <v>12.185918999155124</v>
      </c>
      <c r="G49" s="336">
        <v>42.846799398183812</v>
      </c>
      <c r="H49" s="336">
        <v>44.227274992506025</v>
      </c>
      <c r="I49" s="336">
        <v>4.2389991133403686E-3</v>
      </c>
      <c r="J49" s="336">
        <v>0.73576761104170485</v>
      </c>
      <c r="K49" s="180">
        <f t="shared" si="9"/>
        <v>1.7442054637643509E-2</v>
      </c>
      <c r="L49" s="180">
        <f t="shared" si="10"/>
        <v>6.1327850300259466E-2</v>
      </c>
      <c r="M49" s="180">
        <f t="shared" si="11"/>
        <v>6.3303764529114168E-2</v>
      </c>
      <c r="N49" s="180">
        <f t="shared" si="12"/>
        <v>6.0674007556534148E-6</v>
      </c>
      <c r="O49" s="180">
        <f t="shared" si="13"/>
        <v>1.0531252401470594E-3</v>
      </c>
      <c r="P49" s="205">
        <f t="shared" si="14"/>
        <v>100.00000000000001</v>
      </c>
      <c r="Q49" s="236"/>
      <c r="R49" s="1">
        <f t="shared" si="15"/>
        <v>0</v>
      </c>
      <c r="S49" s="232">
        <f t="shared" si="16"/>
        <v>0</v>
      </c>
      <c r="T49" s="249">
        <f t="shared" si="17"/>
        <v>-12.185918999155124</v>
      </c>
      <c r="U49" s="232" t="str">
        <f>VLOOKUP(D49:D207,پیوست1!$E$5:G223,3,0)</f>
        <v>در اوراق بهادار با درآمد ثابت</v>
      </c>
    </row>
    <row r="50" spans="1:22" x14ac:dyDescent="0.55000000000000004">
      <c r="A50" s="305">
        <v>11090</v>
      </c>
      <c r="B50" s="191">
        <v>121</v>
      </c>
      <c r="C50" s="181">
        <v>47</v>
      </c>
      <c r="D50" s="181" t="s">
        <v>437</v>
      </c>
      <c r="E50" s="333">
        <v>68736668.486661002</v>
      </c>
      <c r="F50" s="334">
        <v>12</v>
      </c>
      <c r="G50" s="334">
        <v>32</v>
      </c>
      <c r="H50" s="334">
        <v>54</v>
      </c>
      <c r="I50" s="334">
        <v>0</v>
      </c>
      <c r="J50" s="334">
        <v>2</v>
      </c>
      <c r="K50" s="180">
        <f t="shared" si="9"/>
        <v>0.38455952844951846</v>
      </c>
      <c r="L50" s="180">
        <f t="shared" si="10"/>
        <v>1.0254920758653825</v>
      </c>
      <c r="M50" s="180">
        <f t="shared" si="11"/>
        <v>1.730517878022833</v>
      </c>
      <c r="N50" s="180">
        <f t="shared" si="12"/>
        <v>0</v>
      </c>
      <c r="O50" s="180">
        <f t="shared" si="13"/>
        <v>6.4093254741586406E-2</v>
      </c>
      <c r="P50" s="205">
        <f t="shared" si="14"/>
        <v>100</v>
      </c>
      <c r="Q50" s="236">
        <f>VLOOKUP(B:B,'پیوست 4'!$C$14:$J$173,8,0)</f>
        <v>8526465.3347960003</v>
      </c>
      <c r="R50" s="1">
        <f t="shared" si="15"/>
        <v>0.12404536796034334</v>
      </c>
      <c r="S50" s="232">
        <f t="shared" si="16"/>
        <v>12.404536796034334</v>
      </c>
      <c r="T50" s="249">
        <f t="shared" si="17"/>
        <v>0.40453679603433379</v>
      </c>
      <c r="U50" s="232" t="str">
        <f>VLOOKUP(D50:D207,پیوست1!$E$5:G193,3,0)</f>
        <v>در اوراق بهادار با درآمد ثابت و با پیش بینی سود</v>
      </c>
    </row>
    <row r="51" spans="1:22" x14ac:dyDescent="0.55000000000000004">
      <c r="A51" s="305">
        <v>11517</v>
      </c>
      <c r="B51" s="191">
        <v>250</v>
      </c>
      <c r="C51" s="179">
        <v>48</v>
      </c>
      <c r="D51" s="179" t="s">
        <v>478</v>
      </c>
      <c r="E51" s="335">
        <v>71962603.122204006</v>
      </c>
      <c r="F51" s="336">
        <v>11.939539228901996</v>
      </c>
      <c r="G51" s="336">
        <v>39.738742446354337</v>
      </c>
      <c r="H51" s="336">
        <v>46.496938934575546</v>
      </c>
      <c r="I51" s="336">
        <v>0</v>
      </c>
      <c r="J51" s="336">
        <v>1.8247793901681209</v>
      </c>
      <c r="K51" s="180">
        <f t="shared" si="9"/>
        <v>0.40057909692140231</v>
      </c>
      <c r="L51" s="180">
        <f t="shared" si="10"/>
        <v>1.3332599572535384</v>
      </c>
      <c r="M51" s="180">
        <f t="shared" si="11"/>
        <v>1.5600017262755583</v>
      </c>
      <c r="N51" s="180">
        <f t="shared" si="12"/>
        <v>0</v>
      </c>
      <c r="O51" s="180">
        <f t="shared" si="13"/>
        <v>6.1222503329515482E-2</v>
      </c>
      <c r="P51" s="205">
        <f t="shared" si="14"/>
        <v>100</v>
      </c>
      <c r="Q51" s="236">
        <f>VLOOKUP(B:B,'پیوست 4'!$C$14:$J$173,8,0)</f>
        <v>8064314.615859</v>
      </c>
      <c r="R51" s="1">
        <f t="shared" si="15"/>
        <v>0.11206257508729228</v>
      </c>
      <c r="S51" s="232">
        <f t="shared" si="16"/>
        <v>11.206257508729228</v>
      </c>
      <c r="T51" s="249">
        <f t="shared" si="17"/>
        <v>-0.73328172017276749</v>
      </c>
      <c r="U51" s="232" t="str">
        <f>VLOOKUP(D51:D208,پیوست1!$E$5:G191,3,0)</f>
        <v>در اوراق بهادار با درآمد ثابت و با پیش بینی سود</v>
      </c>
    </row>
    <row r="52" spans="1:22" x14ac:dyDescent="0.55000000000000004">
      <c r="A52" s="305">
        <v>11367</v>
      </c>
      <c r="B52" s="191">
        <v>207</v>
      </c>
      <c r="C52" s="181">
        <v>49</v>
      </c>
      <c r="D52" s="181" t="s">
        <v>457</v>
      </c>
      <c r="E52" s="333">
        <v>5162500</v>
      </c>
      <c r="F52" s="334">
        <v>11.651348825953159</v>
      </c>
      <c r="G52" s="334">
        <v>38.301852258256673</v>
      </c>
      <c r="H52" s="334">
        <v>47.933022885807254</v>
      </c>
      <c r="I52" s="334">
        <v>5.9858629295502151E-5</v>
      </c>
      <c r="J52" s="334">
        <v>2.1137161713536159</v>
      </c>
      <c r="K52" s="180">
        <f t="shared" si="9"/>
        <v>2.8043364756506813E-2</v>
      </c>
      <c r="L52" s="180">
        <f t="shared" si="10"/>
        <v>9.2187851361514486E-2</v>
      </c>
      <c r="M52" s="180">
        <f t="shared" si="11"/>
        <v>0.11536889545993975</v>
      </c>
      <c r="N52" s="180">
        <f t="shared" si="12"/>
        <v>1.4407236451621451E-7</v>
      </c>
      <c r="O52" s="180">
        <f t="shared" si="13"/>
        <v>5.0874550638258277E-3</v>
      </c>
      <c r="P52" s="205">
        <f t="shared" si="14"/>
        <v>100</v>
      </c>
      <c r="Q52" s="236">
        <f>VLOOKUP(B:B,'پیوست 4'!$C$14:$J$173,8,0)</f>
        <v>603408.09313299996</v>
      </c>
      <c r="R52" s="1">
        <f t="shared" si="15"/>
        <v>0.11688292360929781</v>
      </c>
      <c r="S52" s="232">
        <f t="shared" si="16"/>
        <v>11.688292360929781</v>
      </c>
      <c r="T52" s="249">
        <f t="shared" si="17"/>
        <v>3.6943534976622061E-2</v>
      </c>
      <c r="U52" s="232" t="str">
        <f>VLOOKUP(D52:D209,پیوست1!$E$5:G210,3,0)</f>
        <v>در اوراق بهادار با درامد ثابت و قابل معامله</v>
      </c>
    </row>
    <row r="53" spans="1:22" x14ac:dyDescent="0.55000000000000004">
      <c r="A53" s="305">
        <v>11302</v>
      </c>
      <c r="B53" s="191">
        <v>178</v>
      </c>
      <c r="C53" s="179">
        <v>50</v>
      </c>
      <c r="D53" s="179" t="s">
        <v>450</v>
      </c>
      <c r="E53" s="335">
        <v>9841119.5410409998</v>
      </c>
      <c r="F53" s="336">
        <v>11.632463084599971</v>
      </c>
      <c r="G53" s="336">
        <v>33.143146607176618</v>
      </c>
      <c r="H53" s="336">
        <v>53.592507988990519</v>
      </c>
      <c r="I53" s="336">
        <v>1.0868082459827601E-3</v>
      </c>
      <c r="J53" s="336">
        <v>1.6307955109869006</v>
      </c>
      <c r="K53" s="180">
        <f t="shared" si="9"/>
        <v>5.337157778838604E-2</v>
      </c>
      <c r="L53" s="180">
        <f t="shared" si="10"/>
        <v>0.15206599104867397</v>
      </c>
      <c r="M53" s="180">
        <f t="shared" si="11"/>
        <v>0.24589089070876438</v>
      </c>
      <c r="N53" s="180">
        <f t="shared" si="12"/>
        <v>4.9864478760581419E-6</v>
      </c>
      <c r="O53" s="180">
        <f t="shared" si="13"/>
        <v>7.4823473617394486E-3</v>
      </c>
      <c r="P53" s="205">
        <f t="shared" si="14"/>
        <v>100</v>
      </c>
      <c r="Q53" s="236">
        <f>VLOOKUP(B:B,'پیوست 4'!$C$14:$J$173,8,0)</f>
        <v>944526.27382</v>
      </c>
      <c r="R53" s="1">
        <f t="shared" si="15"/>
        <v>9.5977522667109821E-2</v>
      </c>
      <c r="S53" s="232">
        <f t="shared" si="16"/>
        <v>9.597752266710982</v>
      </c>
      <c r="T53" s="249">
        <f t="shared" si="17"/>
        <v>-2.034710817888989</v>
      </c>
      <c r="U53" s="232" t="str">
        <f>VLOOKUP(D53:D210,پیوست1!$E$5:G233,3,0)</f>
        <v>در اوارق بهادار با درآمد ثابت</v>
      </c>
      <c r="V53" s="232">
        <f>100-P53</f>
        <v>0</v>
      </c>
    </row>
    <row r="54" spans="1:22" x14ac:dyDescent="0.55000000000000004">
      <c r="A54" s="305">
        <v>11405</v>
      </c>
      <c r="B54" s="191">
        <v>218</v>
      </c>
      <c r="C54" s="181">
        <v>51</v>
      </c>
      <c r="D54" s="181" t="s">
        <v>414</v>
      </c>
      <c r="E54" s="333">
        <v>19288242.948486999</v>
      </c>
      <c r="F54" s="334">
        <v>10.869466966560953</v>
      </c>
      <c r="G54" s="334">
        <v>34.88395775224236</v>
      </c>
      <c r="H54" s="334">
        <v>51.580614411537411</v>
      </c>
      <c r="I54" s="334">
        <v>6.7701329066812994E-4</v>
      </c>
      <c r="J54" s="334">
        <v>2.6652838563686121</v>
      </c>
      <c r="K54" s="180">
        <f t="shared" si="9"/>
        <v>9.7745048438202628E-2</v>
      </c>
      <c r="L54" s="180">
        <f t="shared" si="10"/>
        <v>0.31369837644283</v>
      </c>
      <c r="M54" s="180">
        <f t="shared" si="11"/>
        <v>0.46384516091161754</v>
      </c>
      <c r="N54" s="180">
        <f t="shared" si="12"/>
        <v>6.0881271448953735E-6</v>
      </c>
      <c r="O54" s="180">
        <f t="shared" si="13"/>
        <v>2.3967900214773477E-2</v>
      </c>
      <c r="P54" s="205">
        <f t="shared" si="14"/>
        <v>100.00000000000001</v>
      </c>
      <c r="Q54" s="236">
        <f>VLOOKUP(B:B,'پیوست 4'!$C$14:$J$173,8,0)</f>
        <v>2300685.4337729998</v>
      </c>
      <c r="R54" s="1">
        <f t="shared" si="15"/>
        <v>0.11927916088144615</v>
      </c>
      <c r="S54" s="232">
        <f t="shared" si="16"/>
        <v>11.927916088144615</v>
      </c>
      <c r="T54" s="249">
        <f t="shared" si="17"/>
        <v>1.0584491215836618</v>
      </c>
      <c r="U54" s="232" t="str">
        <f>VLOOKUP(D54:D211,پیوست1!$E$5:G187,3,0)</f>
        <v>در اوراق بهادار با درآمد ثابت و با پیش بینی سود</v>
      </c>
    </row>
    <row r="55" spans="1:22" x14ac:dyDescent="0.55000000000000004">
      <c r="A55" s="305">
        <v>10895</v>
      </c>
      <c r="B55" s="191">
        <v>102</v>
      </c>
      <c r="C55" s="179">
        <v>52</v>
      </c>
      <c r="D55" s="179" t="s">
        <v>427</v>
      </c>
      <c r="E55" s="335">
        <v>1898213</v>
      </c>
      <c r="F55" s="336">
        <v>10.768336858691841</v>
      </c>
      <c r="G55" s="336">
        <v>77.666389295268331</v>
      </c>
      <c r="H55" s="336">
        <v>9.5806052306790175</v>
      </c>
      <c r="I55" s="336">
        <v>2.6031649822227769E-4</v>
      </c>
      <c r="J55" s="336">
        <v>1.9844082988625906</v>
      </c>
      <c r="K55" s="180">
        <f t="shared" si="9"/>
        <v>9.5298799047387733E-3</v>
      </c>
      <c r="L55" s="180">
        <f t="shared" si="10"/>
        <v>6.8734046151348885E-2</v>
      </c>
      <c r="M55" s="180">
        <f t="shared" si="11"/>
        <v>8.4787482469391006E-3</v>
      </c>
      <c r="N55" s="180">
        <f t="shared" si="12"/>
        <v>2.3037772664755045E-7</v>
      </c>
      <c r="O55" s="180">
        <f t="shared" si="13"/>
        <v>1.7561832452207317E-3</v>
      </c>
      <c r="P55" s="205">
        <f t="shared" si="14"/>
        <v>100</v>
      </c>
      <c r="Q55" s="236">
        <f>VLOOKUP(B:B,'پیوست 4'!$C$14:$J$173,8,0)</f>
        <v>212872.30788800001</v>
      </c>
      <c r="R55" s="1">
        <f t="shared" si="15"/>
        <v>0.11214353072495026</v>
      </c>
      <c r="S55" s="232">
        <f t="shared" si="16"/>
        <v>11.214353072495026</v>
      </c>
      <c r="T55" s="249">
        <f t="shared" si="17"/>
        <v>0.44601621380318512</v>
      </c>
      <c r="U55" s="232" t="str">
        <f>VLOOKUP(D55:D212,پیوست1!$E$5:G189,3,0)</f>
        <v>در اوراق بهادار با درآمد ثابت و با پیش بینی سود</v>
      </c>
      <c r="V55" s="232">
        <f>100-P55</f>
        <v>0</v>
      </c>
    </row>
    <row r="56" spans="1:22" x14ac:dyDescent="0.55000000000000004">
      <c r="A56" s="305">
        <v>11459</v>
      </c>
      <c r="B56" s="191">
        <v>241</v>
      </c>
      <c r="C56" s="181">
        <v>53</v>
      </c>
      <c r="D56" s="181" t="s">
        <v>473</v>
      </c>
      <c r="E56" s="333">
        <v>6970284.6172169996</v>
      </c>
      <c r="F56" s="334">
        <v>10.605155788367995</v>
      </c>
      <c r="G56" s="334">
        <v>25.653081189376714</v>
      </c>
      <c r="H56" s="334">
        <v>62.110637626691457</v>
      </c>
      <c r="I56" s="334">
        <v>7.1546021937139281E-4</v>
      </c>
      <c r="J56" s="334">
        <v>1.6304099353444668</v>
      </c>
      <c r="K56" s="180">
        <f t="shared" si="9"/>
        <v>3.4463661507807573E-2</v>
      </c>
      <c r="L56" s="180">
        <f t="shared" si="10"/>
        <v>8.3365027764390517E-2</v>
      </c>
      <c r="M56" s="180">
        <f t="shared" si="11"/>
        <v>0.20184144711463944</v>
      </c>
      <c r="N56" s="180">
        <f t="shared" si="12"/>
        <v>2.325036926827824E-6</v>
      </c>
      <c r="O56" s="180">
        <f t="shared" si="13"/>
        <v>5.2983565024389973E-3</v>
      </c>
      <c r="P56" s="205">
        <f t="shared" si="14"/>
        <v>100</v>
      </c>
      <c r="Q56" s="236">
        <f>VLOOKUP(B:B,'پیوست 4'!$C$14:$J$173,8,0)</f>
        <v>296304.35544000001</v>
      </c>
      <c r="R56" s="1">
        <f t="shared" si="15"/>
        <v>4.2509649420643655E-2</v>
      </c>
      <c r="S56" s="232">
        <f t="shared" si="16"/>
        <v>4.2509649420643658</v>
      </c>
      <c r="T56" s="249">
        <f t="shared" si="17"/>
        <v>-6.354190846303629</v>
      </c>
      <c r="U56" s="232" t="str">
        <f>VLOOKUP(D56:D213,پیوست1!$E$5:G182,3,0)</f>
        <v>در اوراق بهادار با درآمد ثابت و قابل معامله</v>
      </c>
      <c r="V56" s="232">
        <f>100-P56</f>
        <v>0</v>
      </c>
    </row>
    <row r="57" spans="1:22" x14ac:dyDescent="0.55000000000000004">
      <c r="A57" s="305">
        <v>11409</v>
      </c>
      <c r="B57" s="191">
        <v>219</v>
      </c>
      <c r="C57" s="179">
        <v>54</v>
      </c>
      <c r="D57" s="179" t="s">
        <v>465</v>
      </c>
      <c r="E57" s="335">
        <v>12880402.108023999</v>
      </c>
      <c r="F57" s="336">
        <v>10.596525980265694</v>
      </c>
      <c r="G57" s="336">
        <v>29.055170911021239</v>
      </c>
      <c r="H57" s="336">
        <v>59.708576771694155</v>
      </c>
      <c r="I57" s="336">
        <v>6.66533336127363E-4</v>
      </c>
      <c r="J57" s="336">
        <v>0.63905980368278303</v>
      </c>
      <c r="K57" s="180">
        <f t="shared" si="9"/>
        <v>6.3633641965239685E-2</v>
      </c>
      <c r="L57" s="180">
        <f t="shared" si="10"/>
        <v>0.1744804237194362</v>
      </c>
      <c r="M57" s="180">
        <f t="shared" si="11"/>
        <v>0.35855847507191652</v>
      </c>
      <c r="N57" s="180">
        <f t="shared" si="12"/>
        <v>4.0026272523669023E-6</v>
      </c>
      <c r="O57" s="180">
        <f t="shared" si="13"/>
        <v>3.8376447920440934E-3</v>
      </c>
      <c r="P57" s="205">
        <f t="shared" si="14"/>
        <v>100</v>
      </c>
      <c r="Q57" s="236">
        <f>VLOOKUP(B:B,'پیوست 4'!$C$14:$J$173,8,0)</f>
        <v>1205412.6244369999</v>
      </c>
      <c r="R57" s="1">
        <f t="shared" si="15"/>
        <v>9.3585014996237878E-2</v>
      </c>
      <c r="S57" s="232">
        <f t="shared" si="16"/>
        <v>9.3585014996237881</v>
      </c>
      <c r="T57" s="249">
        <f t="shared" si="17"/>
        <v>-1.2380244806419061</v>
      </c>
      <c r="U57" s="232" t="str">
        <f>VLOOKUP(D57:D214,پیوست1!$E$5:G246,3,0)</f>
        <v>در اوراق بهادار با درآمد ثابت و قابل معامله</v>
      </c>
      <c r="V57" s="232">
        <f>100-P57</f>
        <v>0</v>
      </c>
    </row>
    <row r="58" spans="1:22" x14ac:dyDescent="0.55000000000000004">
      <c r="A58" s="305">
        <v>11476</v>
      </c>
      <c r="B58" s="191">
        <v>246</v>
      </c>
      <c r="C58" s="181">
        <v>55</v>
      </c>
      <c r="D58" s="181" t="s">
        <v>475</v>
      </c>
      <c r="E58" s="333">
        <v>134119.01940799999</v>
      </c>
      <c r="F58" s="334">
        <v>9.9606529234180172</v>
      </c>
      <c r="G58" s="334">
        <v>55.346039165341558</v>
      </c>
      <c r="H58" s="334">
        <v>32.294700303122653</v>
      </c>
      <c r="I58" s="334">
        <v>2.6011162648187534E-3</v>
      </c>
      <c r="J58" s="334">
        <v>2.3960064918529476</v>
      </c>
      <c r="K58" s="180">
        <f t="shared" si="9"/>
        <v>6.228335929214675E-4</v>
      </c>
      <c r="L58" s="180">
        <f t="shared" si="10"/>
        <v>3.460754299176306E-3</v>
      </c>
      <c r="M58" s="180">
        <f t="shared" si="11"/>
        <v>2.0193680451234572E-3</v>
      </c>
      <c r="N58" s="180">
        <f t="shared" si="12"/>
        <v>1.6264622422639378E-7</v>
      </c>
      <c r="O58" s="180">
        <f t="shared" si="13"/>
        <v>1.4982083438279688E-4</v>
      </c>
      <c r="P58" s="205">
        <f t="shared" si="14"/>
        <v>99.999999999999986</v>
      </c>
      <c r="Q58" s="236">
        <f>VLOOKUP(B:B,'پیوست 4'!$C$14:$J$173,8,0)</f>
        <v>11041.188149</v>
      </c>
      <c r="R58" s="1">
        <f t="shared" si="15"/>
        <v>8.2323806106961508E-2</v>
      </c>
      <c r="S58" s="232">
        <f t="shared" si="16"/>
        <v>8.2323806106961506</v>
      </c>
      <c r="T58" s="249">
        <f t="shared" si="17"/>
        <v>-1.7282723127218667</v>
      </c>
      <c r="U58" s="232" t="str">
        <f>VLOOKUP(D58:D217,پیوست1!$E$5:G225,3,0)</f>
        <v>در اوراق بهادار با درآمد ثابت و با پیش بینی سود</v>
      </c>
    </row>
    <row r="59" spans="1:22" x14ac:dyDescent="0.55000000000000004">
      <c r="A59" s="305">
        <v>11075</v>
      </c>
      <c r="B59" s="191">
        <v>118</v>
      </c>
      <c r="C59" s="179">
        <v>56</v>
      </c>
      <c r="D59" s="179" t="s">
        <v>436</v>
      </c>
      <c r="E59" s="335">
        <v>66390030</v>
      </c>
      <c r="F59" s="336">
        <v>9.957319968383052</v>
      </c>
      <c r="G59" s="336">
        <v>33.09357380665724</v>
      </c>
      <c r="H59" s="336">
        <v>55.728667303571065</v>
      </c>
      <c r="I59" s="336">
        <v>0</v>
      </c>
      <c r="J59" s="336">
        <v>1.2204389213886429</v>
      </c>
      <c r="K59" s="180">
        <f t="shared" si="9"/>
        <v>0.30820464473105541</v>
      </c>
      <c r="L59" s="180">
        <f t="shared" si="10"/>
        <v>1.0243311644446478</v>
      </c>
      <c r="M59" s="180">
        <f t="shared" si="11"/>
        <v>1.7249454835407334</v>
      </c>
      <c r="N59" s="180">
        <f t="shared" si="12"/>
        <v>0</v>
      </c>
      <c r="O59" s="180">
        <f t="shared" si="13"/>
        <v>3.7775721316267045E-2</v>
      </c>
      <c r="P59" s="205">
        <f t="shared" si="14"/>
        <v>100</v>
      </c>
      <c r="Q59" s="236">
        <f>VLOOKUP(B:B,'پیوست 4'!$C$14:$J$173,8,0)</f>
        <v>6922409.0006039999</v>
      </c>
      <c r="R59" s="1">
        <f t="shared" si="15"/>
        <v>0.10426880362313437</v>
      </c>
      <c r="S59" s="232">
        <f t="shared" si="16"/>
        <v>10.426880362313437</v>
      </c>
      <c r="T59" s="249">
        <f t="shared" si="17"/>
        <v>0.46956039393038473</v>
      </c>
      <c r="U59" s="232" t="str">
        <f>VLOOKUP(D59:D216,پیوست1!$E$5:G228,3,0)</f>
        <v>در اوراق بهادار با درامد ثابت و با پیش بینی سود</v>
      </c>
    </row>
    <row r="60" spans="1:22" x14ac:dyDescent="0.55000000000000004">
      <c r="A60" s="305">
        <v>11168</v>
      </c>
      <c r="B60" s="191">
        <v>139</v>
      </c>
      <c r="C60" s="181">
        <v>57</v>
      </c>
      <c r="D60" s="181" t="s">
        <v>444</v>
      </c>
      <c r="E60" s="333">
        <v>2754713.871911</v>
      </c>
      <c r="F60" s="334">
        <v>9.9103403193032023</v>
      </c>
      <c r="G60" s="334">
        <v>30.369979025606629</v>
      </c>
      <c r="H60" s="334">
        <v>55.525236519232749</v>
      </c>
      <c r="I60" s="334">
        <v>1.6264879994632692E-2</v>
      </c>
      <c r="J60" s="334">
        <v>4.1781792558627959</v>
      </c>
      <c r="K60" s="180">
        <f t="shared" si="9"/>
        <v>1.2727963342764981E-2</v>
      </c>
      <c r="L60" s="180">
        <f t="shared" si="10"/>
        <v>3.900451117763843E-2</v>
      </c>
      <c r="M60" s="180">
        <f t="shared" si="11"/>
        <v>7.1311695889858182E-2</v>
      </c>
      <c r="N60" s="180">
        <f t="shared" si="12"/>
        <v>2.0889171277289893E-5</v>
      </c>
      <c r="O60" s="180">
        <f t="shared" si="13"/>
        <v>5.3660833729937754E-3</v>
      </c>
      <c r="P60" s="205">
        <f t="shared" si="14"/>
        <v>100.00000000000001</v>
      </c>
      <c r="Q60" s="236" t="e">
        <f>VLOOKUP(B:B,'پیوست 4'!$C$14:$J$173,8,0)</f>
        <v>#N/A</v>
      </c>
      <c r="R60" s="1" t="e">
        <f t="shared" si="15"/>
        <v>#N/A</v>
      </c>
      <c r="S60" s="232" t="e">
        <f t="shared" si="16"/>
        <v>#N/A</v>
      </c>
      <c r="T60" s="249" t="e">
        <f t="shared" si="17"/>
        <v>#N/A</v>
      </c>
      <c r="U60" s="232" t="str">
        <f>VLOOKUP(D60:D220,پیوست1!$E$5:G179,3,0)</f>
        <v>در اوراق بهادار با درآمد ثابت و با پیش بینی سود</v>
      </c>
    </row>
    <row r="61" spans="1:22" x14ac:dyDescent="0.55000000000000004">
      <c r="A61" s="305">
        <v>10919</v>
      </c>
      <c r="B61" s="191">
        <v>104</v>
      </c>
      <c r="C61" s="179">
        <v>58</v>
      </c>
      <c r="D61" s="179" t="s">
        <v>403</v>
      </c>
      <c r="E61" s="335">
        <v>296743619.116359</v>
      </c>
      <c r="F61" s="336">
        <v>9.6606058559549481</v>
      </c>
      <c r="G61" s="336">
        <v>22.573788478906195</v>
      </c>
      <c r="H61" s="336">
        <v>65.477497634491243</v>
      </c>
      <c r="I61" s="336">
        <v>4.5184902473930561E-5</v>
      </c>
      <c r="J61" s="336">
        <v>2.2880628457451371</v>
      </c>
      <c r="K61" s="180">
        <f t="shared" si="9"/>
        <v>1.3365327475325475</v>
      </c>
      <c r="L61" s="180">
        <f t="shared" si="10"/>
        <v>3.1230554261080252</v>
      </c>
      <c r="M61" s="180">
        <f t="shared" si="11"/>
        <v>9.0587299719963426</v>
      </c>
      <c r="N61" s="180">
        <f t="shared" si="12"/>
        <v>6.2512747907261529E-6</v>
      </c>
      <c r="O61" s="180">
        <f t="shared" si="13"/>
        <v>0.31655063536888267</v>
      </c>
      <c r="P61" s="205">
        <f t="shared" si="14"/>
        <v>100</v>
      </c>
      <c r="Q61" s="236">
        <f>VLOOKUP(B:B,'پیوست 4'!$C$14:$J$173,8,0)</f>
        <v>34154794.448155001</v>
      </c>
      <c r="R61" s="1">
        <f t="shared" si="15"/>
        <v>0.11509866513679688</v>
      </c>
      <c r="S61" s="232">
        <f t="shared" si="16"/>
        <v>11.509866513679688</v>
      </c>
      <c r="T61" s="249">
        <f t="shared" si="17"/>
        <v>1.8492606577247397</v>
      </c>
      <c r="U61" s="232" t="str">
        <f>VLOOKUP(D61:D218,پیوست1!$E$5:G201,3,0)</f>
        <v>در اوراق بهادار با درآمد ثابت و با پیش بینی سود</v>
      </c>
    </row>
    <row r="62" spans="1:22" x14ac:dyDescent="0.55000000000000004">
      <c r="A62" s="305">
        <v>11323</v>
      </c>
      <c r="B62" s="191">
        <v>197</v>
      </c>
      <c r="C62" s="181">
        <v>59</v>
      </c>
      <c r="D62" s="181" t="s">
        <v>455</v>
      </c>
      <c r="E62" s="333">
        <v>2213815.4817639999</v>
      </c>
      <c r="F62" s="334">
        <v>9.5011374362151138</v>
      </c>
      <c r="G62" s="334">
        <v>65.502438405881094</v>
      </c>
      <c r="H62" s="334">
        <v>23.320002841772023</v>
      </c>
      <c r="I62" s="334">
        <v>1.3450354604779891E-3</v>
      </c>
      <c r="J62" s="334">
        <v>1.6750762806712851</v>
      </c>
      <c r="K62" s="180">
        <f t="shared" si="9"/>
        <v>9.8064286330490705E-3</v>
      </c>
      <c r="L62" s="180">
        <f t="shared" si="10"/>
        <v>6.76071672292166E-2</v>
      </c>
      <c r="M62" s="180">
        <f t="shared" si="11"/>
        <v>2.4069322765363395E-2</v>
      </c>
      <c r="N62" s="180">
        <f t="shared" si="12"/>
        <v>1.3882542317324984E-6</v>
      </c>
      <c r="O62" s="180">
        <f t="shared" si="13"/>
        <v>1.7288999460952877E-3</v>
      </c>
      <c r="P62" s="205">
        <f t="shared" si="14"/>
        <v>100</v>
      </c>
      <c r="Q62" s="236">
        <f>VLOOKUP(B:B,'پیوست 4'!$C$14:$J$173,8,0)</f>
        <v>211986.33258300001</v>
      </c>
      <c r="R62" s="1">
        <f t="shared" si="15"/>
        <v>9.575609816139069E-2</v>
      </c>
      <c r="S62" s="232">
        <f t="shared" si="16"/>
        <v>9.5756098161390693</v>
      </c>
      <c r="T62" s="249">
        <f t="shared" si="17"/>
        <v>7.4472379923955501E-2</v>
      </c>
      <c r="U62" s="232" t="str">
        <f>VLOOKUP(D62:D219,پیوست1!$E$5:G196,3,0)</f>
        <v>در اوراق بهادار با درامد ثابت و قابل معامله</v>
      </c>
    </row>
    <row r="63" spans="1:22" x14ac:dyDescent="0.55000000000000004">
      <c r="A63" s="305">
        <v>10837</v>
      </c>
      <c r="B63" s="191">
        <v>1</v>
      </c>
      <c r="C63" s="179">
        <v>60</v>
      </c>
      <c r="D63" s="179" t="s">
        <v>424</v>
      </c>
      <c r="E63" s="335">
        <v>62226938.733542003</v>
      </c>
      <c r="F63" s="336">
        <v>9.0071295542185084</v>
      </c>
      <c r="G63" s="336">
        <v>41.839689975905095</v>
      </c>
      <c r="H63" s="336">
        <v>44.422711868610939</v>
      </c>
      <c r="I63" s="336">
        <v>1.706029222860745</v>
      </c>
      <c r="J63" s="336">
        <v>3.0244393784047165</v>
      </c>
      <c r="K63" s="180">
        <f t="shared" si="9"/>
        <v>0.26131160491985311</v>
      </c>
      <c r="L63" s="180">
        <f t="shared" si="10"/>
        <v>1.213838045865818</v>
      </c>
      <c r="M63" s="180">
        <f t="shared" si="11"/>
        <v>1.2887757485227045</v>
      </c>
      <c r="N63" s="180">
        <f t="shared" si="12"/>
        <v>4.9494706563548561E-2</v>
      </c>
      <c r="O63" s="180">
        <f t="shared" si="13"/>
        <v>8.7743948079839804E-2</v>
      </c>
      <c r="P63" s="205">
        <f t="shared" si="14"/>
        <v>100.00000000000001</v>
      </c>
      <c r="Q63" s="236">
        <f>VLOOKUP(B:B,'پیوست 4'!$C$14:$J$173,8,0)</f>
        <v>3914967.4763730001</v>
      </c>
      <c r="R63" s="1">
        <f t="shared" si="15"/>
        <v>6.2914351180555939E-2</v>
      </c>
      <c r="S63" s="232">
        <f t="shared" si="16"/>
        <v>6.2914351180555936</v>
      </c>
      <c r="T63" s="249">
        <f t="shared" si="17"/>
        <v>-2.7156944361629147</v>
      </c>
      <c r="U63" s="232" t="str">
        <f>VLOOKUP(D63:D220,پیوست1!$E$5:G205,3,0)</f>
        <v>در اوراق بهادار با درآمد ثابت و با پیش بینی سود</v>
      </c>
    </row>
    <row r="64" spans="1:22" x14ac:dyDescent="0.55000000000000004">
      <c r="A64" s="305">
        <v>10766</v>
      </c>
      <c r="B64" s="191">
        <v>56</v>
      </c>
      <c r="C64" s="181">
        <v>61</v>
      </c>
      <c r="D64" s="181" t="s">
        <v>420</v>
      </c>
      <c r="E64" s="333">
        <v>14666578.982266</v>
      </c>
      <c r="F64" s="334">
        <v>8.3818913428094746</v>
      </c>
      <c r="G64" s="334">
        <v>46.60248495938535</v>
      </c>
      <c r="H64" s="334">
        <v>43.54033311850057</v>
      </c>
      <c r="I64" s="334">
        <v>1.1572300889746551E-2</v>
      </c>
      <c r="J64" s="334">
        <v>1.4637182784148615</v>
      </c>
      <c r="K64" s="180">
        <f t="shared" si="9"/>
        <v>5.7314525789777505E-2</v>
      </c>
      <c r="L64" s="180">
        <f t="shared" si="10"/>
        <v>0.31866308173557567</v>
      </c>
      <c r="M64" s="180">
        <f t="shared" si="11"/>
        <v>0.29772439695923753</v>
      </c>
      <c r="N64" s="180">
        <f t="shared" si="12"/>
        <v>7.9130223796259515E-5</v>
      </c>
      <c r="O64" s="180">
        <f t="shared" si="13"/>
        <v>1.0008757640260456E-2</v>
      </c>
      <c r="P64" s="205">
        <f t="shared" si="14"/>
        <v>100</v>
      </c>
      <c r="Q64" s="236">
        <f>VLOOKUP(B:B,'پیوست 4'!$C$14:$J$173,8,0)</f>
        <v>1087790.0740700001</v>
      </c>
      <c r="T64" s="249"/>
      <c r="V64" s="232">
        <f>100-P64</f>
        <v>0</v>
      </c>
    </row>
    <row r="65" spans="1:22" x14ac:dyDescent="0.55000000000000004">
      <c r="A65" s="305">
        <v>11343</v>
      </c>
      <c r="B65" s="191">
        <v>196</v>
      </c>
      <c r="C65" s="179">
        <v>62</v>
      </c>
      <c r="D65" s="179" t="s">
        <v>454</v>
      </c>
      <c r="E65" s="335">
        <v>34178577.194637999</v>
      </c>
      <c r="F65" s="336">
        <v>7.9712142357053697</v>
      </c>
      <c r="G65" s="336">
        <v>33.840846572209536</v>
      </c>
      <c r="H65" s="336">
        <v>53.486690791820976</v>
      </c>
      <c r="I65" s="336">
        <v>1.4713337894399221E-3</v>
      </c>
      <c r="J65" s="336">
        <v>4.6997770664746827</v>
      </c>
      <c r="K65" s="180">
        <f t="shared" si="9"/>
        <v>0.1270200597439784</v>
      </c>
      <c r="L65" s="180">
        <f t="shared" si="10"/>
        <v>0.53924862966733356</v>
      </c>
      <c r="M65" s="180">
        <f t="shared" si="11"/>
        <v>0.85230210341769996</v>
      </c>
      <c r="N65" s="180">
        <f t="shared" si="12"/>
        <v>2.3445475220182101E-5</v>
      </c>
      <c r="O65" s="180">
        <f t="shared" si="13"/>
        <v>7.4890216987646738E-2</v>
      </c>
      <c r="P65" s="205">
        <f t="shared" si="14"/>
        <v>100</v>
      </c>
      <c r="Q65" s="236">
        <f>VLOOKUP(B:B,'پیوست 4'!$C$14:$J$173,8,0)</f>
        <v>2784988.6355059999</v>
      </c>
      <c r="R65" s="1">
        <f t="shared" ref="R65:R70" si="18">Q65/E65</f>
        <v>8.148345730269059E-2</v>
      </c>
      <c r="S65" s="232">
        <f t="shared" ref="S65:S70" si="19">R65*100</f>
        <v>8.1483457302690585</v>
      </c>
      <c r="T65" s="249">
        <f t="shared" ref="T65:T70" si="20">S65-F65</f>
        <v>0.17713149456368882</v>
      </c>
      <c r="U65" s="232" t="str">
        <f>VLOOKUP(D65:D222,پیوست1!$E$5:G203,3,0)</f>
        <v>در اوراق بهادار با درآمد ثابت و با پیش بینی سود</v>
      </c>
    </row>
    <row r="66" spans="1:22" x14ac:dyDescent="0.55000000000000004">
      <c r="A66" s="305">
        <v>11014</v>
      </c>
      <c r="B66" s="191">
        <v>114</v>
      </c>
      <c r="C66" s="181">
        <v>63</v>
      </c>
      <c r="D66" s="181" t="s">
        <v>434</v>
      </c>
      <c r="E66" s="333">
        <v>5347892</v>
      </c>
      <c r="F66" s="334">
        <v>7.94346357888067</v>
      </c>
      <c r="G66" s="334">
        <v>78.055886490263887</v>
      </c>
      <c r="H66" s="334">
        <v>12.725782082424191</v>
      </c>
      <c r="I66" s="334">
        <v>0</v>
      </c>
      <c r="J66" s="334">
        <v>1.2748678484312532</v>
      </c>
      <c r="K66" s="180">
        <f t="shared" si="9"/>
        <v>1.9805526332984141E-2</v>
      </c>
      <c r="L66" s="180">
        <f t="shared" si="10"/>
        <v>0.19461761232688674</v>
      </c>
      <c r="M66" s="180">
        <f t="shared" si="11"/>
        <v>3.1729334394051026E-2</v>
      </c>
      <c r="N66" s="180">
        <f t="shared" si="12"/>
        <v>0</v>
      </c>
      <c r="O66" s="180">
        <f t="shared" si="13"/>
        <v>3.178642224823793E-3</v>
      </c>
      <c r="P66" s="205">
        <f t="shared" si="14"/>
        <v>100</v>
      </c>
      <c r="Q66" s="236">
        <f>VLOOKUP(B:B,'پیوست 4'!$C$14:$J$173,8,0)</f>
        <v>440988.58986100001</v>
      </c>
      <c r="R66" s="1">
        <f t="shared" si="18"/>
        <v>8.2460264691396168E-2</v>
      </c>
      <c r="S66" s="232">
        <f t="shared" si="19"/>
        <v>8.2460264691396166</v>
      </c>
      <c r="T66" s="249">
        <f t="shared" si="20"/>
        <v>0.30256289025894656</v>
      </c>
      <c r="U66" s="232" t="str">
        <f>VLOOKUP(D66:D223,پیوست1!$E$5:G207,3,0)</f>
        <v>در اوراق بهادار با درامد ثابت و با پیش بینی سود</v>
      </c>
    </row>
    <row r="67" spans="1:22" x14ac:dyDescent="0.55000000000000004">
      <c r="A67" s="305">
        <v>11665</v>
      </c>
      <c r="B67" s="191">
        <v>280</v>
      </c>
      <c r="C67" s="179">
        <v>64</v>
      </c>
      <c r="D67" s="179" t="s">
        <v>490</v>
      </c>
      <c r="E67" s="335">
        <v>1022337.4257669999</v>
      </c>
      <c r="F67" s="336">
        <v>7.5008521121738312</v>
      </c>
      <c r="G67" s="336">
        <v>38.741318946786059</v>
      </c>
      <c r="H67" s="336">
        <v>49.470367230929305</v>
      </c>
      <c r="I67" s="336">
        <v>2.0243211472463836</v>
      </c>
      <c r="J67" s="336">
        <v>2.2631405628644186</v>
      </c>
      <c r="K67" s="180">
        <f t="shared" si="9"/>
        <v>3.5751866025489371E-3</v>
      </c>
      <c r="L67" s="180">
        <f t="shared" si="10"/>
        <v>1.8465561297872836E-2</v>
      </c>
      <c r="M67" s="180">
        <f t="shared" si="11"/>
        <v>2.3579426910729576E-2</v>
      </c>
      <c r="N67" s="180">
        <f t="shared" si="12"/>
        <v>9.6486715597893669E-4</v>
      </c>
      <c r="O67" s="180">
        <f t="shared" si="13"/>
        <v>1.0786974198446133E-3</v>
      </c>
      <c r="P67" s="205">
        <f t="shared" si="14"/>
        <v>100</v>
      </c>
      <c r="Q67" s="236"/>
      <c r="R67" s="1">
        <f t="shared" si="18"/>
        <v>0</v>
      </c>
      <c r="S67" s="232">
        <f t="shared" si="19"/>
        <v>0</v>
      </c>
      <c r="T67" s="249">
        <f t="shared" si="20"/>
        <v>-7.5008521121738312</v>
      </c>
      <c r="U67" s="232" t="str">
        <f>VLOOKUP(D67:D225,پیوست1!$E$5:G224,3,0)</f>
        <v>در اوراق بهادار با درآمد ثابت</v>
      </c>
      <c r="V67" s="232">
        <f>100-P67</f>
        <v>0</v>
      </c>
    </row>
    <row r="68" spans="1:22" x14ac:dyDescent="0.55000000000000004">
      <c r="A68" s="305">
        <v>11391</v>
      </c>
      <c r="B68" s="191">
        <v>215</v>
      </c>
      <c r="C68" s="181">
        <v>65</v>
      </c>
      <c r="D68" s="181" t="s">
        <v>462</v>
      </c>
      <c r="E68" s="333">
        <v>269986.111034</v>
      </c>
      <c r="F68" s="334">
        <v>7.269491981738752</v>
      </c>
      <c r="G68" s="334">
        <v>66.995987565714074</v>
      </c>
      <c r="H68" s="334">
        <v>23.196667657075881</v>
      </c>
      <c r="I68" s="334">
        <v>1.8382704733043622E-2</v>
      </c>
      <c r="J68" s="334">
        <v>2.5194700907382548</v>
      </c>
      <c r="K68" s="180">
        <f t="shared" ref="K68:K83" si="21">E68/$E$85*F68</f>
        <v>9.150384353278473E-4</v>
      </c>
      <c r="L68" s="180">
        <f t="shared" ref="L68:L83" si="22">E68/$E$85*G68</f>
        <v>8.4330382080856151E-3</v>
      </c>
      <c r="M68" s="180">
        <f t="shared" ref="M68:M83" si="23">E68/$E$85*H68</f>
        <v>2.9198522442931284E-3</v>
      </c>
      <c r="N68" s="180">
        <f t="shared" ref="N68:N83" si="24">E68/$E$85*I68</f>
        <v>2.3139005336649053E-6</v>
      </c>
      <c r="O68" s="180">
        <f t="shared" ref="O68:O83" si="25">E68/$E$85*J68</f>
        <v>3.1713522423241228E-4</v>
      </c>
      <c r="P68" s="205">
        <f t="shared" ref="P68:P83" si="26">SUM(F68:J68)</f>
        <v>100</v>
      </c>
      <c r="Q68" s="236">
        <f>VLOOKUP(B:B,'پیوست 4'!$C$14:$J$173,8,0)</f>
        <v>20043.407905</v>
      </c>
      <c r="R68" s="1">
        <f t="shared" si="18"/>
        <v>7.4238662975059058E-2</v>
      </c>
      <c r="S68" s="232">
        <f t="shared" si="19"/>
        <v>7.4238662975059055</v>
      </c>
      <c r="T68" s="249">
        <f t="shared" si="20"/>
        <v>0.15437431576715355</v>
      </c>
      <c r="U68" s="232" t="str">
        <f>VLOOKUP(D68:D225,پیوست1!$E$5:G241,3,0)</f>
        <v>در اوراق بهادار با درآمد ثابت و با پیش بینی سود</v>
      </c>
      <c r="V68" s="232">
        <f>100-P68</f>
        <v>0</v>
      </c>
    </row>
    <row r="69" spans="1:22" x14ac:dyDescent="0.55000000000000004">
      <c r="A69" s="305">
        <v>11142</v>
      </c>
      <c r="B69" s="191">
        <v>130</v>
      </c>
      <c r="C69" s="179">
        <v>66</v>
      </c>
      <c r="D69" s="179" t="s">
        <v>439</v>
      </c>
      <c r="E69" s="335">
        <v>148707846.45393801</v>
      </c>
      <c r="F69" s="336">
        <v>7.1594962302220218</v>
      </c>
      <c r="G69" s="336">
        <v>31.581158300587635</v>
      </c>
      <c r="H69" s="336">
        <v>60.269201368463499</v>
      </c>
      <c r="I69" s="336">
        <v>4.9520975907278676E-4</v>
      </c>
      <c r="J69" s="336">
        <v>0.9896488909677752</v>
      </c>
      <c r="K69" s="180">
        <f t="shared" si="21"/>
        <v>0.49637534348493695</v>
      </c>
      <c r="L69" s="180">
        <f t="shared" si="22"/>
        <v>2.1895546551073783</v>
      </c>
      <c r="M69" s="180">
        <f t="shared" si="23"/>
        <v>4.1785266126058396</v>
      </c>
      <c r="N69" s="180">
        <f t="shared" si="24"/>
        <v>3.433340927246003E-5</v>
      </c>
      <c r="O69" s="180">
        <f t="shared" si="25"/>
        <v>6.8613390158651241E-2</v>
      </c>
      <c r="P69" s="205">
        <f t="shared" si="26"/>
        <v>100</v>
      </c>
      <c r="Q69" s="236">
        <f>VLOOKUP(B:B,'پیوست 4'!$C$14:$J$173,8,0)</f>
        <v>10783188.650427001</v>
      </c>
      <c r="R69" s="1">
        <f t="shared" si="18"/>
        <v>7.251257352964946E-2</v>
      </c>
      <c r="S69" s="232">
        <f t="shared" si="19"/>
        <v>7.251257352964946</v>
      </c>
      <c r="T69" s="249">
        <f t="shared" si="20"/>
        <v>9.176112274292425E-2</v>
      </c>
      <c r="U69" s="232" t="str">
        <f>VLOOKUP(D69:D227,پیوست1!$E$5:G240,3,0)</f>
        <v>در اوراق بهادار با درآمد ثابت و با پیش بینی سود</v>
      </c>
    </row>
    <row r="70" spans="1:22" x14ac:dyDescent="0.55000000000000004">
      <c r="A70" s="305">
        <v>11551</v>
      </c>
      <c r="B70" s="191">
        <v>262</v>
      </c>
      <c r="C70" s="181">
        <v>67</v>
      </c>
      <c r="D70" s="181" t="s">
        <v>482</v>
      </c>
      <c r="E70" s="333">
        <v>4596289.3195900004</v>
      </c>
      <c r="F70" s="334">
        <v>6.4002126576753176</v>
      </c>
      <c r="G70" s="334">
        <v>43.849184679687617</v>
      </c>
      <c r="H70" s="334">
        <v>48.183860682087591</v>
      </c>
      <c r="I70" s="334">
        <v>4.0682141319189992E-2</v>
      </c>
      <c r="J70" s="334">
        <v>1.526059839230282</v>
      </c>
      <c r="K70" s="180">
        <f t="shared" si="21"/>
        <v>1.3714993749537469E-2</v>
      </c>
      <c r="L70" s="180">
        <f t="shared" si="22"/>
        <v>9.3964267434617846E-2</v>
      </c>
      <c r="M70" s="180">
        <f t="shared" si="23"/>
        <v>0.10325302977095858</v>
      </c>
      <c r="N70" s="180">
        <f t="shared" si="24"/>
        <v>8.7177621081289353E-5</v>
      </c>
      <c r="O70" s="180">
        <f t="shared" si="25"/>
        <v>3.2701883946565022E-3</v>
      </c>
      <c r="P70" s="205">
        <f t="shared" si="26"/>
        <v>100.00000000000001</v>
      </c>
      <c r="Q70" s="236" t="e">
        <f>VLOOKUP(B:B,'پیوست 4'!$C$14:$J$173,8,0)</f>
        <v>#N/A</v>
      </c>
      <c r="R70" s="1" t="e">
        <f t="shared" si="18"/>
        <v>#N/A</v>
      </c>
      <c r="S70" s="232" t="e">
        <f t="shared" si="19"/>
        <v>#N/A</v>
      </c>
      <c r="T70" s="249" t="e">
        <f t="shared" si="20"/>
        <v>#N/A</v>
      </c>
      <c r="U70" s="232" t="str">
        <f>VLOOKUP(D70:D228,پیوست1!$E$5:G234,3,0)</f>
        <v>در اوراق بهادار با درآمد ثابت و با پیش بینی سود</v>
      </c>
    </row>
    <row r="71" spans="1:22" x14ac:dyDescent="0.55000000000000004">
      <c r="A71" s="305">
        <v>11692</v>
      </c>
      <c r="B71" s="191">
        <v>300</v>
      </c>
      <c r="C71" s="179">
        <v>68</v>
      </c>
      <c r="D71" s="179" t="s">
        <v>590</v>
      </c>
      <c r="E71" s="335">
        <v>1102910.502443</v>
      </c>
      <c r="F71" s="336">
        <v>5.8115203135407372</v>
      </c>
      <c r="G71" s="336">
        <v>24.117821509930401</v>
      </c>
      <c r="H71" s="336">
        <v>69.157756961478626</v>
      </c>
      <c r="I71" s="336">
        <v>0.12707293819089593</v>
      </c>
      <c r="J71" s="336">
        <v>0.78582827685933387</v>
      </c>
      <c r="K71" s="180">
        <f t="shared" si="21"/>
        <v>2.9882978612293157E-3</v>
      </c>
      <c r="L71" s="180">
        <f t="shared" si="22"/>
        <v>1.2401442401863543E-2</v>
      </c>
      <c r="M71" s="180">
        <f t="shared" si="23"/>
        <v>3.5561086611687491E-2</v>
      </c>
      <c r="N71" s="180">
        <f t="shared" si="24"/>
        <v>6.5341213474073417E-5</v>
      </c>
      <c r="O71" s="180">
        <f t="shared" si="25"/>
        <v>4.0407480871413205E-4</v>
      </c>
      <c r="P71" s="205">
        <f t="shared" si="26"/>
        <v>99.999999999999986</v>
      </c>
      <c r="Q71" s="236"/>
      <c r="T71" s="249"/>
    </row>
    <row r="72" spans="1:22" x14ac:dyDescent="0.55000000000000004">
      <c r="A72" s="305">
        <v>11626</v>
      </c>
      <c r="B72" s="191">
        <v>272</v>
      </c>
      <c r="C72" s="181">
        <v>69</v>
      </c>
      <c r="D72" s="181" t="s">
        <v>487</v>
      </c>
      <c r="E72" s="333">
        <v>9690008.6567759998</v>
      </c>
      <c r="F72" s="334">
        <v>5.7187480471635812</v>
      </c>
      <c r="G72" s="334">
        <v>15.97709146370976</v>
      </c>
      <c r="H72" s="334">
        <v>74.119305841325414</v>
      </c>
      <c r="I72" s="334">
        <v>3.0306835953522349</v>
      </c>
      <c r="J72" s="334">
        <v>1.1541710524490056</v>
      </c>
      <c r="K72" s="180">
        <f t="shared" si="21"/>
        <v>2.58356254435873E-2</v>
      </c>
      <c r="L72" s="180">
        <f t="shared" si="22"/>
        <v>7.2179810568691424E-2</v>
      </c>
      <c r="M72" s="180">
        <f t="shared" si="23"/>
        <v>0.33484927261395059</v>
      </c>
      <c r="N72" s="180">
        <f t="shared" si="24"/>
        <v>1.3691739094255138E-2</v>
      </c>
      <c r="O72" s="180">
        <f t="shared" si="25"/>
        <v>5.2142061099707182E-3</v>
      </c>
      <c r="P72" s="205">
        <f t="shared" si="26"/>
        <v>99.999999999999986</v>
      </c>
      <c r="Q72" s="236">
        <f>VLOOKUP(B:B,'پیوست 4'!$C$14:$J$173,8,0)</f>
        <v>584667.699715</v>
      </c>
      <c r="R72" s="1">
        <f t="shared" ref="R72:R80" si="27">Q72/E72</f>
        <v>6.0337170009250235E-2</v>
      </c>
      <c r="S72" s="232">
        <f t="shared" ref="S72:S80" si="28">R72*100</f>
        <v>6.0337170009250238</v>
      </c>
      <c r="T72" s="249">
        <f t="shared" ref="T72:T80" si="29">S72-F72</f>
        <v>0.31496895376144263</v>
      </c>
      <c r="U72" s="232" t="str">
        <f>VLOOKUP(D72:D229,پیوست1!$E$5:G226,3,0)</f>
        <v>در اوراق بهادار با درآمد ثابت و قابل معامله</v>
      </c>
      <c r="V72" s="232">
        <f>100-P72</f>
        <v>0</v>
      </c>
    </row>
    <row r="73" spans="1:22" x14ac:dyDescent="0.55000000000000004">
      <c r="A73" s="305">
        <v>11421</v>
      </c>
      <c r="B73" s="191">
        <v>225</v>
      </c>
      <c r="C73" s="179">
        <v>70</v>
      </c>
      <c r="D73" s="179" t="s">
        <v>468</v>
      </c>
      <c r="E73" s="335">
        <v>1990905.1713370001</v>
      </c>
      <c r="F73" s="336">
        <v>5.5566927328624134</v>
      </c>
      <c r="G73" s="336">
        <v>50.057013206852211</v>
      </c>
      <c r="H73" s="336">
        <v>42.39128601915656</v>
      </c>
      <c r="I73" s="336">
        <v>1.0236661034207584</v>
      </c>
      <c r="J73" s="336">
        <v>0.9713419377080541</v>
      </c>
      <c r="K73" s="180">
        <f t="shared" si="21"/>
        <v>5.1577561853286312E-3</v>
      </c>
      <c r="L73" s="180">
        <f t="shared" si="22"/>
        <v>4.6463225860919978E-2</v>
      </c>
      <c r="M73" s="180">
        <f t="shared" si="23"/>
        <v>3.9347850993500959E-2</v>
      </c>
      <c r="N73" s="180">
        <f t="shared" si="24"/>
        <v>9.5017313903370839E-4</v>
      </c>
      <c r="O73" s="180">
        <f t="shared" si="25"/>
        <v>9.0160552834852301E-4</v>
      </c>
      <c r="P73" s="205">
        <f t="shared" si="26"/>
        <v>100</v>
      </c>
      <c r="Q73" s="236">
        <f>VLOOKUP(B:B,'پیوست 4'!$C$14:$J$173,8,0)</f>
        <v>120873.78127000001</v>
      </c>
      <c r="R73" s="1">
        <f t="shared" si="27"/>
        <v>6.0712977699900569E-2</v>
      </c>
      <c r="S73" s="232">
        <f t="shared" si="28"/>
        <v>6.071297769990057</v>
      </c>
      <c r="T73" s="249">
        <f t="shared" si="29"/>
        <v>0.51460503712764361</v>
      </c>
      <c r="U73" s="232" t="str">
        <f>VLOOKUP(D73:D230,پیوست1!$E$5:G194,3,0)</f>
        <v>در اوراق بهادار با درآمد ثابت</v>
      </c>
    </row>
    <row r="74" spans="1:22" x14ac:dyDescent="0.55000000000000004">
      <c r="A74" s="305">
        <v>11449</v>
      </c>
      <c r="B74" s="191">
        <v>235</v>
      </c>
      <c r="C74" s="181">
        <v>71</v>
      </c>
      <c r="D74" s="181" t="s">
        <v>472</v>
      </c>
      <c r="E74" s="333">
        <v>3470501.1468429998</v>
      </c>
      <c r="F74" s="334">
        <v>5.1849632519413476</v>
      </c>
      <c r="G74" s="334">
        <v>42.830739280524888</v>
      </c>
      <c r="H74" s="334">
        <v>49.421932974916658</v>
      </c>
      <c r="I74" s="334">
        <v>1.0660261519877321E-2</v>
      </c>
      <c r="J74" s="334">
        <v>2.5517042310972293</v>
      </c>
      <c r="K74" s="180">
        <f t="shared" si="21"/>
        <v>8.3894159321735058E-3</v>
      </c>
      <c r="L74" s="180">
        <f t="shared" si="22"/>
        <v>6.9301337164205959E-2</v>
      </c>
      <c r="M74" s="180">
        <f t="shared" si="23"/>
        <v>7.9966073384094866E-2</v>
      </c>
      <c r="N74" s="180">
        <f t="shared" si="24"/>
        <v>1.7248602061453265E-5</v>
      </c>
      <c r="O74" s="180">
        <f t="shared" si="25"/>
        <v>4.1287289977506294E-3</v>
      </c>
      <c r="P74" s="205">
        <f t="shared" si="26"/>
        <v>100</v>
      </c>
      <c r="Q74" s="236">
        <f>VLOOKUP(B:B,'پیوست 4'!$C$14:$J$173,8,0)</f>
        <v>178351.89483100001</v>
      </c>
      <c r="R74" s="1">
        <f t="shared" si="27"/>
        <v>5.1390818583431627E-2</v>
      </c>
      <c r="S74" s="232">
        <f t="shared" si="28"/>
        <v>5.1390818583431628</v>
      </c>
      <c r="T74" s="249">
        <f t="shared" si="29"/>
        <v>-4.5881393598184772E-2</v>
      </c>
      <c r="U74" s="232" t="str">
        <f>VLOOKUP(D74:D232,پیوست1!$E$5:G230,3,0)</f>
        <v>در اوراق بهادار با درآمد ثابت و با پیش بینی سود</v>
      </c>
      <c r="V74" s="232">
        <f>100-P74</f>
        <v>0</v>
      </c>
    </row>
    <row r="75" spans="1:22" x14ac:dyDescent="0.55000000000000004">
      <c r="A75" s="305">
        <v>11673</v>
      </c>
      <c r="B75" s="191">
        <v>283</v>
      </c>
      <c r="C75" s="179">
        <v>72</v>
      </c>
      <c r="D75" s="179" t="s">
        <v>491</v>
      </c>
      <c r="E75" s="335">
        <v>3645647.1045269999</v>
      </c>
      <c r="F75" s="336">
        <v>4.9924039342192206</v>
      </c>
      <c r="G75" s="336">
        <v>11.875520516671738</v>
      </c>
      <c r="H75" s="336">
        <v>81.695582667805127</v>
      </c>
      <c r="I75" s="336">
        <v>8.019352209435982E-4</v>
      </c>
      <c r="J75" s="336">
        <v>1.4356909460829705</v>
      </c>
      <c r="K75" s="180">
        <f t="shared" si="21"/>
        <v>8.4855148005191887E-3</v>
      </c>
      <c r="L75" s="180">
        <f t="shared" si="22"/>
        <v>2.0184645801070798E-2</v>
      </c>
      <c r="M75" s="180">
        <f t="shared" si="23"/>
        <v>0.13885676820201365</v>
      </c>
      <c r="N75" s="180">
        <f t="shared" si="24"/>
        <v>1.3630373815973608E-6</v>
      </c>
      <c r="O75" s="180">
        <f t="shared" si="25"/>
        <v>2.4402225726279738E-3</v>
      </c>
      <c r="P75" s="205">
        <f t="shared" si="26"/>
        <v>100.00000000000001</v>
      </c>
      <c r="Q75" s="236"/>
      <c r="R75" s="1">
        <f t="shared" si="27"/>
        <v>0</v>
      </c>
      <c r="S75" s="232">
        <f t="shared" si="28"/>
        <v>0</v>
      </c>
      <c r="T75" s="249">
        <f t="shared" si="29"/>
        <v>-4.9924039342192206</v>
      </c>
      <c r="U75" s="232" t="str">
        <f>VLOOKUP(D75:D233,پیوست1!$E$5:G225,3,0)</f>
        <v>در اوراق بهادار با درآمد ثابت و قابل معامله</v>
      </c>
    </row>
    <row r="76" spans="1:22" x14ac:dyDescent="0.55000000000000004">
      <c r="A76" s="305">
        <v>11588</v>
      </c>
      <c r="B76" s="191">
        <v>253</v>
      </c>
      <c r="C76" s="181">
        <v>73</v>
      </c>
      <c r="D76" s="181" t="s">
        <v>485</v>
      </c>
      <c r="E76" s="333">
        <v>19051680.479561001</v>
      </c>
      <c r="F76" s="334">
        <v>4.7900936242308934</v>
      </c>
      <c r="G76" s="334">
        <v>36.674257346682957</v>
      </c>
      <c r="H76" s="334">
        <v>56.240868295371001</v>
      </c>
      <c r="I76" s="334">
        <v>0</v>
      </c>
      <c r="J76" s="334">
        <v>2.2947807337151489</v>
      </c>
      <c r="K76" s="180">
        <f t="shared" si="21"/>
        <v>4.2547215473612128E-2</v>
      </c>
      <c r="L76" s="180">
        <f t="shared" si="22"/>
        <v>0.32575303367156239</v>
      </c>
      <c r="M76" s="180">
        <f t="shared" si="23"/>
        <v>0.49955022375379943</v>
      </c>
      <c r="N76" s="180">
        <f t="shared" si="24"/>
        <v>0</v>
      </c>
      <c r="O76" s="180">
        <f t="shared" si="25"/>
        <v>2.0383010855606998E-2</v>
      </c>
      <c r="P76" s="205">
        <f t="shared" si="26"/>
        <v>99.999999999999986</v>
      </c>
      <c r="Q76" s="236">
        <f>VLOOKUP(B:B,'پیوست 4'!$C$14:$J$173,8,0)</f>
        <v>915415.85550599999</v>
      </c>
      <c r="R76" s="1">
        <f t="shared" si="27"/>
        <v>4.8049087138957385E-2</v>
      </c>
      <c r="S76" s="232">
        <f t="shared" si="28"/>
        <v>4.8049087138957383</v>
      </c>
      <c r="T76" s="249">
        <f t="shared" si="29"/>
        <v>1.4815089664844905E-2</v>
      </c>
      <c r="U76" s="232" t="str">
        <f>VLOOKUP(D76:D234,پیوست1!$E$5:G249,3,0)</f>
        <v>در اوراق بهادار با درآمد ثابت و قابل معامله</v>
      </c>
    </row>
    <row r="77" spans="1:22" x14ac:dyDescent="0.55000000000000004">
      <c r="A77" s="305">
        <v>11315</v>
      </c>
      <c r="B77" s="191">
        <v>191</v>
      </c>
      <c r="C77" s="179">
        <v>74</v>
      </c>
      <c r="D77" s="179" t="s">
        <v>452</v>
      </c>
      <c r="E77" s="335">
        <v>15325493.209426001</v>
      </c>
      <c r="F77" s="336">
        <v>4.2222991049906584</v>
      </c>
      <c r="G77" s="336">
        <v>36.074409123791348</v>
      </c>
      <c r="H77" s="336">
        <v>57.676811964915927</v>
      </c>
      <c r="I77" s="336">
        <v>3.5574141678035726E-5</v>
      </c>
      <c r="J77" s="336">
        <v>2.0264442321603884</v>
      </c>
      <c r="K77" s="180">
        <f t="shared" si="21"/>
        <v>3.0168749344409069E-2</v>
      </c>
      <c r="L77" s="180">
        <f t="shared" si="22"/>
        <v>0.25775526071020322</v>
      </c>
      <c r="M77" s="180">
        <f t="shared" si="23"/>
        <v>0.41210658929810995</v>
      </c>
      <c r="N77" s="180">
        <f t="shared" si="24"/>
        <v>2.5418079978242805E-7</v>
      </c>
      <c r="O77" s="180">
        <f t="shared" si="25"/>
        <v>1.4479146687691969E-2</v>
      </c>
      <c r="P77" s="205">
        <f t="shared" si="26"/>
        <v>100</v>
      </c>
      <c r="Q77" s="236">
        <f>VLOOKUP(B:B,'پیوست 4'!$C$14:$J$173,8,0)</f>
        <v>659902.03089199995</v>
      </c>
      <c r="R77" s="1">
        <f t="shared" si="27"/>
        <v>4.3059105627094911E-2</v>
      </c>
      <c r="S77" s="232">
        <f t="shared" si="28"/>
        <v>4.3059105627094914</v>
      </c>
      <c r="T77" s="249">
        <f t="shared" si="29"/>
        <v>8.3611457718832938E-2</v>
      </c>
      <c r="U77" s="232" t="str">
        <f>VLOOKUP(D77:D235,پیوست1!$E$5:G222,3,0)</f>
        <v>در اوراق بهادار با درآمد ثابت نوع دوم و قابل معامله</v>
      </c>
    </row>
    <row r="78" spans="1:22" x14ac:dyDescent="0.55000000000000004">
      <c r="A78" s="305">
        <v>11277</v>
      </c>
      <c r="B78" s="191">
        <v>172</v>
      </c>
      <c r="C78" s="181">
        <v>75</v>
      </c>
      <c r="D78" s="181" t="s">
        <v>448</v>
      </c>
      <c r="E78" s="333">
        <v>60531596.921240002</v>
      </c>
      <c r="F78" s="334">
        <v>4</v>
      </c>
      <c r="G78" s="334">
        <v>50</v>
      </c>
      <c r="H78" s="334">
        <v>46</v>
      </c>
      <c r="I78" s="334">
        <v>0</v>
      </c>
      <c r="J78" s="334">
        <v>0</v>
      </c>
      <c r="K78" s="180">
        <f t="shared" si="21"/>
        <v>0.11288493163269758</v>
      </c>
      <c r="L78" s="180">
        <f t="shared" si="22"/>
        <v>1.4110616454087197</v>
      </c>
      <c r="M78" s="180">
        <f t="shared" si="23"/>
        <v>1.2981767137760223</v>
      </c>
      <c r="N78" s="180">
        <f t="shared" si="24"/>
        <v>0</v>
      </c>
      <c r="O78" s="180">
        <f t="shared" si="25"/>
        <v>0</v>
      </c>
      <c r="P78" s="205">
        <f t="shared" si="26"/>
        <v>100</v>
      </c>
      <c r="Q78" s="236">
        <f>VLOOKUP(B:B,'پیوست 4'!$C$14:$J$173,8,0)</f>
        <v>2761542.1663870001</v>
      </c>
      <c r="R78" s="1">
        <f t="shared" si="27"/>
        <v>4.562149863616103E-2</v>
      </c>
      <c r="S78" s="232">
        <f t="shared" si="28"/>
        <v>4.5621498636161029</v>
      </c>
      <c r="T78" s="249">
        <f t="shared" si="29"/>
        <v>0.56214986361610286</v>
      </c>
      <c r="U78" s="232" t="str">
        <f>VLOOKUP(D78:D235,پیوست1!$E$5:G219,3,0)</f>
        <v>در اوارق بهادار با درآمد ثابت</v>
      </c>
      <c r="V78" s="232">
        <f>100-P78</f>
        <v>0</v>
      </c>
    </row>
    <row r="79" spans="1:22" x14ac:dyDescent="0.55000000000000004">
      <c r="A79" s="305">
        <v>11518</v>
      </c>
      <c r="B79" s="191">
        <v>259</v>
      </c>
      <c r="C79" s="179">
        <v>76</v>
      </c>
      <c r="D79" s="179" t="s">
        <v>481</v>
      </c>
      <c r="E79" s="335">
        <v>1831196.480006</v>
      </c>
      <c r="F79" s="336">
        <v>3.5752734126121801</v>
      </c>
      <c r="G79" s="336">
        <v>95.995279662332138</v>
      </c>
      <c r="H79" s="336">
        <v>0.30763747900708965</v>
      </c>
      <c r="I79" s="336">
        <v>5.4357936290725186E-4</v>
      </c>
      <c r="J79" s="336">
        <v>0.12126586668568383</v>
      </c>
      <c r="K79" s="180">
        <f t="shared" si="21"/>
        <v>3.0523761792511385E-3</v>
      </c>
      <c r="L79" s="180">
        <f t="shared" si="22"/>
        <v>8.1955607626598578E-2</v>
      </c>
      <c r="M79" s="180">
        <f t="shared" si="23"/>
        <v>2.6264433636140805E-4</v>
      </c>
      <c r="N79" s="180">
        <f t="shared" si="24"/>
        <v>4.6407882905334169E-7</v>
      </c>
      <c r="O79" s="180">
        <f t="shared" si="25"/>
        <v>1.0353027590054597E-4</v>
      </c>
      <c r="P79" s="205">
        <f t="shared" si="26"/>
        <v>100</v>
      </c>
      <c r="Q79" s="236">
        <f>VLOOKUP(B:B,'پیوست 4'!$C$14:$J$173,8,0)</f>
        <v>4230.7039320000003</v>
      </c>
      <c r="R79" s="1">
        <f t="shared" si="27"/>
        <v>2.3103495327744068E-3</v>
      </c>
      <c r="S79" s="232">
        <f t="shared" si="28"/>
        <v>0.23103495327744067</v>
      </c>
      <c r="T79" s="249">
        <f t="shared" si="29"/>
        <v>-3.3442384593347394</v>
      </c>
      <c r="U79" s="232" t="str">
        <f>VLOOKUP(D79:D237,پیوست1!$E$5:G244,3,0)</f>
        <v>در اوراق بهادار با درآمد ثابت و قابل معامله</v>
      </c>
    </row>
    <row r="80" spans="1:22" x14ac:dyDescent="0.55000000000000004">
      <c r="A80" s="305">
        <v>11198</v>
      </c>
      <c r="B80" s="191">
        <v>150</v>
      </c>
      <c r="C80" s="181">
        <v>77</v>
      </c>
      <c r="D80" s="181" t="s">
        <v>445</v>
      </c>
      <c r="E80" s="333">
        <v>52407</v>
      </c>
      <c r="F80" s="334">
        <v>3</v>
      </c>
      <c r="G80" s="334">
        <v>90</v>
      </c>
      <c r="H80" s="334">
        <v>6</v>
      </c>
      <c r="I80" s="334">
        <v>0</v>
      </c>
      <c r="J80" s="334">
        <v>1</v>
      </c>
      <c r="K80" s="180">
        <f t="shared" si="21"/>
        <v>7.3300072767437481E-5</v>
      </c>
      <c r="L80" s="180">
        <f t="shared" si="22"/>
        <v>2.1990021830231242E-3</v>
      </c>
      <c r="M80" s="180">
        <f t="shared" si="23"/>
        <v>1.4660014553487496E-4</v>
      </c>
      <c r="N80" s="180">
        <f t="shared" si="24"/>
        <v>0</v>
      </c>
      <c r="O80" s="180">
        <f t="shared" si="25"/>
        <v>2.4433357589145826E-5</v>
      </c>
      <c r="P80" s="205">
        <f t="shared" si="26"/>
        <v>100</v>
      </c>
      <c r="Q80" s="236">
        <f>VLOOKUP(B:B,'پیوست 4'!$C$14:$J$173,8,0)</f>
        <v>1700.1937519999999</v>
      </c>
      <c r="R80" s="1">
        <f t="shared" si="27"/>
        <v>3.2442111778960822E-2</v>
      </c>
      <c r="S80" s="232">
        <f t="shared" si="28"/>
        <v>3.2442111778960823</v>
      </c>
      <c r="T80" s="249">
        <f t="shared" si="29"/>
        <v>0.24421117789608227</v>
      </c>
      <c r="U80" s="232" t="str">
        <f>VLOOKUP(D80:D235,پیوست1!$E$5:G247,3,0)</f>
        <v>در اوراق بهادار با درآمد ثابت و با پیش بینی سود</v>
      </c>
    </row>
    <row r="81" spans="1:22" x14ac:dyDescent="0.55000000000000004">
      <c r="A81" s="305">
        <v>11698</v>
      </c>
      <c r="B81" s="191">
        <v>295</v>
      </c>
      <c r="C81" s="179">
        <v>78</v>
      </c>
      <c r="D81" s="179" t="s">
        <v>619</v>
      </c>
      <c r="E81" s="335">
        <v>5352359.2524699997</v>
      </c>
      <c r="F81" s="336">
        <v>2.52</v>
      </c>
      <c r="G81" s="336">
        <v>47.57</v>
      </c>
      <c r="H81" s="336">
        <v>49.6</v>
      </c>
      <c r="I81" s="336">
        <v>0</v>
      </c>
      <c r="J81" s="336">
        <v>0.31</v>
      </c>
      <c r="K81" s="180">
        <f t="shared" si="21"/>
        <v>6.2883926012585207E-3</v>
      </c>
      <c r="L81" s="180">
        <f t="shared" si="22"/>
        <v>0.11870588731820153</v>
      </c>
      <c r="M81" s="180">
        <f t="shared" si="23"/>
        <v>0.12377153691365979</v>
      </c>
      <c r="N81" s="180">
        <f t="shared" si="24"/>
        <v>0</v>
      </c>
      <c r="O81" s="180">
        <f t="shared" si="25"/>
        <v>7.7357210571037365E-4</v>
      </c>
      <c r="P81" s="205">
        <f t="shared" si="26"/>
        <v>100</v>
      </c>
      <c r="Q81" s="236">
        <f>VLOOKUP(B:B,'پیوست 4'!$C$14:$J$173,8,0)</f>
        <v>132611</v>
      </c>
      <c r="T81" s="249"/>
    </row>
    <row r="82" spans="1:22" x14ac:dyDescent="0.55000000000000004">
      <c r="A82" s="305">
        <v>11562</v>
      </c>
      <c r="B82" s="191">
        <v>261</v>
      </c>
      <c r="C82" s="181">
        <v>79</v>
      </c>
      <c r="D82" s="181" t="s">
        <v>483</v>
      </c>
      <c r="E82" s="333">
        <v>1330533.26</v>
      </c>
      <c r="F82" s="334">
        <v>1.8441339185158472</v>
      </c>
      <c r="G82" s="334">
        <v>59.150670814211637</v>
      </c>
      <c r="H82" s="334">
        <v>7.2569981657312818E-6</v>
      </c>
      <c r="I82" s="334">
        <v>37.876784758917857</v>
      </c>
      <c r="J82" s="334">
        <v>1.1284032513564906</v>
      </c>
      <c r="K82" s="180">
        <f t="shared" si="21"/>
        <v>1.1439631700565507E-3</v>
      </c>
      <c r="L82" s="180">
        <f t="shared" si="22"/>
        <v>3.6692665438340051E-2</v>
      </c>
      <c r="M82" s="180">
        <f t="shared" si="23"/>
        <v>4.5017005237047762E-9</v>
      </c>
      <c r="N82" s="180">
        <f t="shared" si="24"/>
        <v>2.3495932876302642E-2</v>
      </c>
      <c r="O82" s="180">
        <f t="shared" si="25"/>
        <v>6.9997723460493743E-4</v>
      </c>
      <c r="P82" s="205">
        <f t="shared" si="26"/>
        <v>99.999999999999986</v>
      </c>
      <c r="Q82" s="236">
        <f>VLOOKUP(B:B,'پیوست 4'!$C$14:$J$173,8,0)</f>
        <v>25411.800802000002</v>
      </c>
      <c r="R82" s="1">
        <f>Q82/E82</f>
        <v>1.90989594668231E-2</v>
      </c>
      <c r="S82" s="232">
        <f>R82*100</f>
        <v>1.90989594668231</v>
      </c>
      <c r="T82" s="249">
        <f>S82-F82</f>
        <v>6.5762028166462816E-2</v>
      </c>
      <c r="U82" s="232" t="str">
        <f>VLOOKUP(D82:D240,پیوست1!$E$5:G235,3,0)</f>
        <v>در اوراق بهادار با درآمد ثابت</v>
      </c>
      <c r="V82" s="232">
        <f>100-P82</f>
        <v>0</v>
      </c>
    </row>
    <row r="83" spans="1:22" x14ac:dyDescent="0.55000000000000004">
      <c r="A83" s="305">
        <v>11521</v>
      </c>
      <c r="B83" s="191">
        <v>255</v>
      </c>
      <c r="C83" s="179">
        <v>80</v>
      </c>
      <c r="D83" s="179" t="s">
        <v>480</v>
      </c>
      <c r="E83" s="335">
        <v>3015309.8792050001</v>
      </c>
      <c r="F83" s="336">
        <v>1.4038763892980708</v>
      </c>
      <c r="G83" s="336">
        <v>52.874536095102314</v>
      </c>
      <c r="H83" s="336">
        <v>44.364274331249078</v>
      </c>
      <c r="I83" s="336">
        <v>1.6055274960055841E-3</v>
      </c>
      <c r="J83" s="336">
        <v>1.3557076568545328</v>
      </c>
      <c r="K83" s="180">
        <f t="shared" si="21"/>
        <v>1.9735797125258912E-3</v>
      </c>
      <c r="L83" s="180">
        <f t="shared" si="22"/>
        <v>7.433141018824832E-2</v>
      </c>
      <c r="M83" s="180">
        <f t="shared" si="23"/>
        <v>6.2367621856553902E-2</v>
      </c>
      <c r="N83" s="180">
        <f t="shared" si="24"/>
        <v>2.2570623155813688E-6</v>
      </c>
      <c r="O83" s="180">
        <f t="shared" si="25"/>
        <v>1.9058637555845639E-3</v>
      </c>
      <c r="P83" s="205">
        <f t="shared" si="26"/>
        <v>100</v>
      </c>
      <c r="Q83" s="236">
        <f>VLOOKUP(B:B,'پیوست 4'!$C$14:$J$173,8,0)</f>
        <v>36444.320505000003</v>
      </c>
      <c r="R83" s="1">
        <f>Q83/E83</f>
        <v>1.2086426259648215E-2</v>
      </c>
      <c r="S83" s="232">
        <f>R83*100</f>
        <v>1.2086426259648215</v>
      </c>
      <c r="T83" s="249">
        <f>S83-F83</f>
        <v>-0.19523376333324927</v>
      </c>
      <c r="U83" s="232" t="str">
        <f>VLOOKUP(D83:D240,پیوست1!$E$5:G220,3,0)</f>
        <v>در اوراق بهادار با درآمد ثابت و با پیش بینی سود</v>
      </c>
      <c r="V83" s="232">
        <f>100-P83</f>
        <v>0</v>
      </c>
    </row>
    <row r="84" spans="1:22" x14ac:dyDescent="0.55000000000000004">
      <c r="A84" s="305">
        <v>11419</v>
      </c>
      <c r="B84" s="191">
        <v>224</v>
      </c>
      <c r="C84" s="181">
        <v>81</v>
      </c>
      <c r="D84" s="181" t="s">
        <v>467</v>
      </c>
      <c r="E84" s="333">
        <v>0</v>
      </c>
      <c r="F84" s="334">
        <v>0</v>
      </c>
      <c r="G84" s="334">
        <v>63</v>
      </c>
      <c r="H84" s="334">
        <v>36</v>
      </c>
      <c r="I84" s="334">
        <v>0</v>
      </c>
      <c r="J84" s="334">
        <v>1</v>
      </c>
      <c r="K84" s="180">
        <f t="shared" ref="K84" si="30">E84/$E$85*F84</f>
        <v>0</v>
      </c>
      <c r="L84" s="180">
        <f t="shared" ref="L84" si="31">E84/$E$85*G84</f>
        <v>0</v>
      </c>
      <c r="M84" s="180">
        <f t="shared" ref="M84" si="32">E84/$E$85*H84</f>
        <v>0</v>
      </c>
      <c r="N84" s="180">
        <f t="shared" ref="N84" si="33">E84/$E$85*I84</f>
        <v>0</v>
      </c>
      <c r="O84" s="180">
        <f t="shared" ref="O84" si="34">E84/$E$85*J84</f>
        <v>0</v>
      </c>
      <c r="P84" s="205">
        <f t="shared" ref="P84" si="35">SUM(F84:J84)</f>
        <v>100</v>
      </c>
      <c r="Q84" s="236">
        <f>VLOOKUP(B:B,'پیوست 4'!$C$14:$J$173,8,0)</f>
        <v>0</v>
      </c>
      <c r="R84" s="1" t="e">
        <f t="shared" ref="R84" si="36">Q84/E84</f>
        <v>#DIV/0!</v>
      </c>
      <c r="S84" s="232" t="e">
        <f t="shared" ref="S84" si="37">R84*100</f>
        <v>#DIV/0!</v>
      </c>
      <c r="T84" s="249" t="e">
        <f t="shared" ref="T84" si="38">S84-F84</f>
        <v>#DIV/0!</v>
      </c>
      <c r="U84" s="232" t="str">
        <f>VLOOKUP(D84:D245,پیوست1!$E$5:G177,3,0)</f>
        <v>در اوراق بهادار با درآمد ثابت و با پیش بینی سود</v>
      </c>
    </row>
    <row r="85" spans="1:22" x14ac:dyDescent="0.55000000000000004">
      <c r="A85" s="305" t="e">
        <v>#N/A</v>
      </c>
      <c r="B85" s="184"/>
      <c r="C85" s="119"/>
      <c r="D85" s="372" t="s">
        <v>286</v>
      </c>
      <c r="E85" s="94">
        <f>SUM(E4:E84)</f>
        <v>2144895551.4522109</v>
      </c>
      <c r="F85" s="337">
        <f>K85</f>
        <v>13.486888542057471</v>
      </c>
      <c r="G85" s="337">
        <f>L85</f>
        <v>32.929052748827623</v>
      </c>
      <c r="H85" s="337">
        <f>M85</f>
        <v>51.619110115332298</v>
      </c>
      <c r="I85" s="337">
        <f>N85</f>
        <v>0.21466097547522342</v>
      </c>
      <c r="J85" s="337">
        <f>O85</f>
        <v>1.7502876183073901</v>
      </c>
      <c r="K85" s="188">
        <f>SUM(K4:K84)</f>
        <v>13.486888542057471</v>
      </c>
      <c r="L85" s="188">
        <f t="shared" ref="L85:O85" si="39">SUM(L4:L84)</f>
        <v>32.929052748827623</v>
      </c>
      <c r="M85" s="188">
        <f t="shared" si="39"/>
        <v>51.619110115332298</v>
      </c>
      <c r="N85" s="188">
        <f t="shared" si="39"/>
        <v>0.21466097547522342</v>
      </c>
      <c r="O85" s="188">
        <f t="shared" si="39"/>
        <v>1.7502876183073901</v>
      </c>
      <c r="P85" s="188">
        <f>K85+L85+M85+N85+O85</f>
        <v>100.00000000000001</v>
      </c>
      <c r="Q85" s="236" t="e">
        <f>VLOOKUP(B:B,'پیوست 4'!$C$14:$J$173,8,0)</f>
        <v>#N/A</v>
      </c>
      <c r="R85" s="1" t="e">
        <f t="shared" ref="R85" si="40">Q85/E85</f>
        <v>#N/A</v>
      </c>
      <c r="S85" s="232" t="e">
        <f t="shared" ref="S85" si="41">R85*100</f>
        <v>#N/A</v>
      </c>
      <c r="T85" s="249" t="e">
        <f t="shared" ref="T85" si="42">S85-F85</f>
        <v>#N/A</v>
      </c>
      <c r="U85" s="232" t="e">
        <f>VLOOKUP(D85:D250,پیوست1!$E$5:G251,3,0)</f>
        <v>#N/A</v>
      </c>
      <c r="V85" s="306">
        <f>100-P85</f>
        <v>0</v>
      </c>
    </row>
    <row r="86" spans="1:22" x14ac:dyDescent="0.55000000000000004">
      <c r="A86" s="305">
        <v>10763</v>
      </c>
      <c r="B86" s="191">
        <v>37</v>
      </c>
      <c r="C86" s="181">
        <v>82</v>
      </c>
      <c r="D86" s="181" t="s">
        <v>494</v>
      </c>
      <c r="E86" s="333">
        <v>167323.78312400001</v>
      </c>
      <c r="F86" s="334">
        <v>81.817727696039796</v>
      </c>
      <c r="G86" s="334">
        <v>9.9955091938380427</v>
      </c>
      <c r="H86" s="334">
        <v>7.4092218281350481</v>
      </c>
      <c r="I86" s="334">
        <v>7.7087723345897863E-2</v>
      </c>
      <c r="J86" s="334">
        <v>0.70045355864121517</v>
      </c>
      <c r="K86" s="180">
        <f t="shared" ref="K86:K106" si="43">E86/$E$107*F86</f>
        <v>0.44300030262365458</v>
      </c>
      <c r="L86" s="180">
        <f t="shared" ref="L86:L106" si="44">E86/$E$107*G86</f>
        <v>5.4120466583944288E-2</v>
      </c>
      <c r="M86" s="180">
        <f t="shared" ref="M86:M106" si="45">E86/$E$107*H86</f>
        <v>4.0117070034792535E-2</v>
      </c>
      <c r="N86" s="180">
        <f t="shared" ref="N86:N106" si="46">E86/$E$107*I86</f>
        <v>4.1738979720472319E-4</v>
      </c>
      <c r="O86" s="180">
        <f t="shared" ref="O86:O106" si="47">E86/$E$107*J86</f>
        <v>3.7925905202925055E-3</v>
      </c>
      <c r="P86" s="205">
        <f t="shared" ref="P86:P105" si="48">SUM(F86:J86)</f>
        <v>100</v>
      </c>
      <c r="Q86" s="236">
        <f>VLOOKUP(B:B,'پیوست 4'!$C$14:$J$173,8,0)</f>
        <v>141571.40740699999</v>
      </c>
      <c r="R86" s="1">
        <f t="shared" ref="R86:R105" si="49">Q86/E86</f>
        <v>0.84609255638264236</v>
      </c>
      <c r="S86" s="232">
        <f t="shared" ref="S86:S105" si="50">R86*100</f>
        <v>84.60925563826423</v>
      </c>
      <c r="T86" s="232">
        <f t="shared" ref="T86:T105" si="51">S86-F86</f>
        <v>2.7915279422244339</v>
      </c>
      <c r="U86" s="232" t="str">
        <f>VLOOKUP(D86:D241,پیوست1!$E$5:G271,3,0)</f>
        <v>مختلط</v>
      </c>
    </row>
    <row r="87" spans="1:22" x14ac:dyDescent="0.55000000000000004">
      <c r="A87" s="305">
        <v>11239</v>
      </c>
      <c r="B87" s="191">
        <v>165</v>
      </c>
      <c r="C87" s="179">
        <v>83</v>
      </c>
      <c r="D87" s="179" t="s">
        <v>508</v>
      </c>
      <c r="E87" s="335">
        <v>548507.54567699996</v>
      </c>
      <c r="F87" s="336">
        <v>80.218216923746354</v>
      </c>
      <c r="G87" s="336">
        <v>13.140359886005605</v>
      </c>
      <c r="H87" s="336">
        <v>4.9933552187769727</v>
      </c>
      <c r="I87" s="336">
        <v>0</v>
      </c>
      <c r="J87" s="336">
        <v>1.6480679714710671</v>
      </c>
      <c r="K87" s="180">
        <f t="shared" si="43"/>
        <v>1.4238182151573955</v>
      </c>
      <c r="L87" s="180">
        <f t="shared" si="44"/>
        <v>0.23323235640107975</v>
      </c>
      <c r="M87" s="180">
        <f t="shared" si="45"/>
        <v>8.8628623121904476E-2</v>
      </c>
      <c r="N87" s="180">
        <f t="shared" si="46"/>
        <v>0</v>
      </c>
      <c r="O87" s="180">
        <f t="shared" si="47"/>
        <v>2.9252073750636733E-2</v>
      </c>
      <c r="P87" s="205">
        <f t="shared" si="48"/>
        <v>99.999999999999986</v>
      </c>
      <c r="Q87" s="236">
        <f>VLOOKUP(B:B,'پیوست 4'!$C$14:$J$173,8,0)</f>
        <v>433053.91171700001</v>
      </c>
      <c r="R87" s="1">
        <f t="shared" si="49"/>
        <v>0.78951313455952488</v>
      </c>
      <c r="S87" s="232">
        <f t="shared" si="50"/>
        <v>78.951313455952487</v>
      </c>
      <c r="T87" s="232">
        <f t="shared" si="51"/>
        <v>-1.2669034677938669</v>
      </c>
      <c r="U87" s="232" t="str">
        <f>VLOOKUP(D87:D243,پیوست1!$E$5:G258,3,0)</f>
        <v>مختلط</v>
      </c>
    </row>
    <row r="88" spans="1:22" x14ac:dyDescent="0.55000000000000004">
      <c r="A88" s="305">
        <v>10897</v>
      </c>
      <c r="B88" s="191">
        <v>101</v>
      </c>
      <c r="C88" s="181">
        <v>84</v>
      </c>
      <c r="D88" s="181" t="s">
        <v>496</v>
      </c>
      <c r="E88" s="333">
        <v>1060728.286478</v>
      </c>
      <c r="F88" s="334">
        <v>79.791610277730285</v>
      </c>
      <c r="G88" s="334">
        <v>0</v>
      </c>
      <c r="H88" s="334">
        <v>17.041159210773124</v>
      </c>
      <c r="I88" s="334">
        <v>0.28435070881719116</v>
      </c>
      <c r="J88" s="334">
        <v>2.882879802679406</v>
      </c>
      <c r="K88" s="180">
        <f t="shared" si="43"/>
        <v>2.7387999666632332</v>
      </c>
      <c r="L88" s="180">
        <f t="shared" si="44"/>
        <v>0</v>
      </c>
      <c r="M88" s="180">
        <f t="shared" si="45"/>
        <v>0.58492774009593407</v>
      </c>
      <c r="N88" s="180">
        <f t="shared" si="46"/>
        <v>9.76017038782016E-3</v>
      </c>
      <c r="O88" s="180">
        <f t="shared" si="47"/>
        <v>9.8953149084097677E-2</v>
      </c>
      <c r="P88" s="205">
        <f t="shared" si="48"/>
        <v>100</v>
      </c>
      <c r="Q88" s="236">
        <f>VLOOKUP(B:B,'پیوست 4'!$C$14:$J$173,8,0)</f>
        <v>826852.54378900002</v>
      </c>
      <c r="R88" s="1">
        <f t="shared" si="49"/>
        <v>0.77951399461067294</v>
      </c>
      <c r="S88" s="232">
        <f t="shared" si="50"/>
        <v>77.951399461067297</v>
      </c>
      <c r="T88" s="232">
        <f t="shared" si="51"/>
        <v>-1.8402108166629887</v>
      </c>
      <c r="U88" s="232" t="str">
        <f>VLOOKUP(D88:D243,پیوست1!$E$5:G259,3,0)</f>
        <v>مختلط</v>
      </c>
    </row>
    <row r="89" spans="1:22" x14ac:dyDescent="0.55000000000000004">
      <c r="A89" s="305">
        <v>11304</v>
      </c>
      <c r="B89" s="191">
        <v>179</v>
      </c>
      <c r="C89" s="179">
        <v>85</v>
      </c>
      <c r="D89" s="179" t="s">
        <v>506</v>
      </c>
      <c r="E89" s="335">
        <v>924545.18603400001</v>
      </c>
      <c r="F89" s="336">
        <v>74.960564529020388</v>
      </c>
      <c r="G89" s="336">
        <v>19.856581124542767</v>
      </c>
      <c r="H89" s="336">
        <v>3.4778253434944237</v>
      </c>
      <c r="I89" s="336">
        <v>1.3717793433050771E-2</v>
      </c>
      <c r="J89" s="336">
        <v>1.6913112095093661</v>
      </c>
      <c r="K89" s="180">
        <f t="shared" si="43"/>
        <v>2.2426418593555897</v>
      </c>
      <c r="L89" s="180">
        <f t="shared" si="44"/>
        <v>0.59406169488424543</v>
      </c>
      <c r="M89" s="180">
        <f t="shared" si="45"/>
        <v>0.10404826516252831</v>
      </c>
      <c r="N89" s="180">
        <f t="shared" si="46"/>
        <v>4.1040376315526288E-4</v>
      </c>
      <c r="O89" s="180">
        <f t="shared" si="47"/>
        <v>5.0600010011592221E-2</v>
      </c>
      <c r="P89" s="205">
        <f t="shared" si="48"/>
        <v>100</v>
      </c>
      <c r="Q89" s="236">
        <f>VLOOKUP(B:B,'پیوست 4'!$C$14:$J$173,8,0)</f>
        <v>701293.10413700005</v>
      </c>
      <c r="R89" s="1">
        <f t="shared" si="49"/>
        <v>0.75852766823146933</v>
      </c>
      <c r="S89" s="232">
        <f t="shared" si="50"/>
        <v>75.852766823146936</v>
      </c>
      <c r="T89" s="232">
        <f t="shared" si="51"/>
        <v>0.89220229412654817</v>
      </c>
      <c r="U89" s="232" t="str">
        <f>VLOOKUP(D89:D245,پیوست1!$E$5:G268,3,0)</f>
        <v>مختلط</v>
      </c>
    </row>
    <row r="90" spans="1:22" x14ac:dyDescent="0.55000000000000004">
      <c r="A90" s="305">
        <v>10767</v>
      </c>
      <c r="B90" s="191">
        <v>32</v>
      </c>
      <c r="C90" s="181">
        <v>86</v>
      </c>
      <c r="D90" s="181" t="s">
        <v>493</v>
      </c>
      <c r="E90" s="333">
        <v>394933.68268199998</v>
      </c>
      <c r="F90" s="334">
        <v>73.914598051597409</v>
      </c>
      <c r="G90" s="334">
        <v>18.60217912881669</v>
      </c>
      <c r="H90" s="334">
        <v>6.6971676234823558</v>
      </c>
      <c r="I90" s="334">
        <v>5.1028594388569021E-2</v>
      </c>
      <c r="J90" s="334">
        <v>0.73502660171497436</v>
      </c>
      <c r="K90" s="180">
        <f t="shared" si="43"/>
        <v>0.94461171723571979</v>
      </c>
      <c r="L90" s="180">
        <f t="shared" si="44"/>
        <v>0.23773160964673939</v>
      </c>
      <c r="M90" s="180">
        <f t="shared" si="45"/>
        <v>8.5588275877750156E-2</v>
      </c>
      <c r="N90" s="180">
        <f t="shared" si="46"/>
        <v>6.5213380636748889E-4</v>
      </c>
      <c r="O90" s="180">
        <f t="shared" si="47"/>
        <v>9.3934724501273555E-3</v>
      </c>
      <c r="P90" s="205">
        <f t="shared" si="48"/>
        <v>100</v>
      </c>
      <c r="Q90" s="236">
        <f>VLOOKUP(B:B,'پیوست 4'!$C$14:$J$173,8,0)</f>
        <v>293714.25936299999</v>
      </c>
      <c r="R90" s="1">
        <f t="shared" si="49"/>
        <v>0.74370526557365901</v>
      </c>
      <c r="S90" s="232">
        <f t="shared" si="50"/>
        <v>74.370526557365906</v>
      </c>
      <c r="T90" s="232">
        <f t="shared" si="51"/>
        <v>0.45592850576849742</v>
      </c>
      <c r="U90" s="232" t="str">
        <f>VLOOKUP(D90:D245,پیوست1!$E$5:G252,3,0)</f>
        <v>مختلط</v>
      </c>
    </row>
    <row r="91" spans="1:22" x14ac:dyDescent="0.55000000000000004">
      <c r="A91" s="305">
        <v>11172</v>
      </c>
      <c r="B91" s="191">
        <v>143</v>
      </c>
      <c r="C91" s="179">
        <v>87</v>
      </c>
      <c r="D91" s="179" t="s">
        <v>501</v>
      </c>
      <c r="E91" s="335">
        <v>1529336.9866500001</v>
      </c>
      <c r="F91" s="336">
        <v>67.289552435249334</v>
      </c>
      <c r="G91" s="336">
        <v>13.534668795290891</v>
      </c>
      <c r="H91" s="336">
        <v>19.04095448250683</v>
      </c>
      <c r="I91" s="336">
        <v>3.3833371115373993E-3</v>
      </c>
      <c r="J91" s="336">
        <v>0.13144094984141022</v>
      </c>
      <c r="K91" s="180">
        <f t="shared" si="43"/>
        <v>3.3300424176050885</v>
      </c>
      <c r="L91" s="180">
        <f t="shared" si="44"/>
        <v>0.66980711812469085</v>
      </c>
      <c r="M91" s="180">
        <f t="shared" si="45"/>
        <v>0.94230357913957408</v>
      </c>
      <c r="N91" s="180">
        <f t="shared" si="46"/>
        <v>1.674354440879745E-4</v>
      </c>
      <c r="O91" s="180">
        <f t="shared" si="47"/>
        <v>6.5047830241312405E-3</v>
      </c>
      <c r="P91" s="205">
        <f t="shared" si="48"/>
        <v>100</v>
      </c>
      <c r="Q91" s="236">
        <f>VLOOKUP(B:B,'پیوست 4'!$C$14:$J$173,8,0)</f>
        <v>1033078.7446</v>
      </c>
      <c r="R91" s="1">
        <f t="shared" si="49"/>
        <v>0.6755075916021297</v>
      </c>
      <c r="S91" s="232">
        <f t="shared" si="50"/>
        <v>67.550759160212976</v>
      </c>
      <c r="T91" s="232">
        <f t="shared" si="51"/>
        <v>0.2612067249636425</v>
      </c>
      <c r="U91" s="232" t="str">
        <f>VLOOKUP(D91:D247,پیوست1!$E$5:G262,3,0)</f>
        <v>مختلط و قابل معامله</v>
      </c>
    </row>
    <row r="92" spans="1:22" x14ac:dyDescent="0.55000000000000004">
      <c r="A92" s="305">
        <v>11196</v>
      </c>
      <c r="B92" s="191">
        <v>151</v>
      </c>
      <c r="C92" s="181">
        <v>88</v>
      </c>
      <c r="D92" s="181" t="s">
        <v>503</v>
      </c>
      <c r="E92" s="333">
        <v>1234517.4683060001</v>
      </c>
      <c r="F92" s="334">
        <v>64.816865353285351</v>
      </c>
      <c r="G92" s="334">
        <v>24.570378822670222</v>
      </c>
      <c r="H92" s="334">
        <v>10.140406601411664</v>
      </c>
      <c r="I92" s="334">
        <v>3.9890780118628988E-3</v>
      </c>
      <c r="J92" s="334">
        <v>0.46836014462090086</v>
      </c>
      <c r="K92" s="180">
        <f t="shared" si="43"/>
        <v>2.5893108875071129</v>
      </c>
      <c r="L92" s="180">
        <f t="shared" si="44"/>
        <v>0.98154005209833095</v>
      </c>
      <c r="M92" s="180">
        <f t="shared" si="45"/>
        <v>0.40509001898922226</v>
      </c>
      <c r="N92" s="180">
        <f t="shared" si="46"/>
        <v>1.5935610386175967E-4</v>
      </c>
      <c r="O92" s="180">
        <f t="shared" si="47"/>
        <v>1.8710099834839289E-2</v>
      </c>
      <c r="P92" s="205">
        <f t="shared" si="48"/>
        <v>100.00000000000001</v>
      </c>
      <c r="Q92" s="236">
        <f>VLOOKUP(B:B,'پیوست 4'!$C$14:$J$173,8,0)</f>
        <v>812429.11787900003</v>
      </c>
      <c r="R92" s="1">
        <f t="shared" si="49"/>
        <v>0.65809446908338365</v>
      </c>
      <c r="S92" s="232">
        <f t="shared" si="50"/>
        <v>65.809446908338359</v>
      </c>
      <c r="T92" s="232">
        <f t="shared" si="51"/>
        <v>0.99258155505300749</v>
      </c>
      <c r="U92" s="232" t="str">
        <f>VLOOKUP(D92:D247,پیوست1!$E$5:G254,3,0)</f>
        <v>مختلط و قابل معامله</v>
      </c>
    </row>
    <row r="93" spans="1:22" x14ac:dyDescent="0.55000000000000004">
      <c r="A93" s="305">
        <v>11381</v>
      </c>
      <c r="B93" s="191">
        <v>213</v>
      </c>
      <c r="C93" s="179">
        <v>89</v>
      </c>
      <c r="D93" s="179" t="s">
        <v>510</v>
      </c>
      <c r="E93" s="335">
        <v>1138655.0711079999</v>
      </c>
      <c r="F93" s="336">
        <v>63.734078381564778</v>
      </c>
      <c r="G93" s="336">
        <v>23.027831965292222</v>
      </c>
      <c r="H93" s="336">
        <v>11.253920657949379</v>
      </c>
      <c r="I93" s="336">
        <v>3.9993361852687842E-4</v>
      </c>
      <c r="J93" s="336">
        <v>1.9837690615750911</v>
      </c>
      <c r="K93" s="180">
        <f t="shared" si="43"/>
        <v>2.3483500198216496</v>
      </c>
      <c r="L93" s="180">
        <f t="shared" si="44"/>
        <v>0.84848500245648206</v>
      </c>
      <c r="M93" s="180">
        <f t="shared" si="45"/>
        <v>0.41466269649254234</v>
      </c>
      <c r="N93" s="180">
        <f t="shared" si="46"/>
        <v>1.4735980261175316E-5</v>
      </c>
      <c r="O93" s="180">
        <f t="shared" si="47"/>
        <v>7.3094084567777273E-2</v>
      </c>
      <c r="P93" s="205">
        <f t="shared" si="48"/>
        <v>100</v>
      </c>
      <c r="Q93" s="236">
        <f>VLOOKUP(B:B,'پیوست 4'!$C$14:$J$173,8,0)</f>
        <v>770717.65173599997</v>
      </c>
      <c r="R93" s="1">
        <f t="shared" si="49"/>
        <v>0.67686665724505302</v>
      </c>
      <c r="S93" s="232">
        <f t="shared" si="50"/>
        <v>67.686665724505303</v>
      </c>
      <c r="T93" s="232">
        <f t="shared" si="51"/>
        <v>3.9525873429405252</v>
      </c>
      <c r="U93" s="232" t="str">
        <f>VLOOKUP(D93:D249,پیوست1!$E$5:G257,3,0)</f>
        <v>مختلط</v>
      </c>
    </row>
    <row r="94" spans="1:22" x14ac:dyDescent="0.55000000000000004">
      <c r="A94" s="305">
        <v>10934</v>
      </c>
      <c r="B94" s="191">
        <v>111</v>
      </c>
      <c r="C94" s="181">
        <v>90</v>
      </c>
      <c r="D94" s="181" t="s">
        <v>497</v>
      </c>
      <c r="E94" s="333">
        <v>112862.391273</v>
      </c>
      <c r="F94" s="334">
        <v>63.544419196595626</v>
      </c>
      <c r="G94" s="334">
        <v>25.554370791431147</v>
      </c>
      <c r="H94" s="334">
        <v>8.1666096513187814</v>
      </c>
      <c r="I94" s="334">
        <v>0</v>
      </c>
      <c r="J94" s="334">
        <v>2.7346003606544436</v>
      </c>
      <c r="K94" s="180">
        <f t="shared" si="43"/>
        <v>0.23207352351034582</v>
      </c>
      <c r="L94" s="180">
        <f t="shared" si="44"/>
        <v>9.3328303974411261E-2</v>
      </c>
      <c r="M94" s="180">
        <f t="shared" si="45"/>
        <v>2.9825654256930938E-2</v>
      </c>
      <c r="N94" s="180">
        <f t="shared" si="46"/>
        <v>0</v>
      </c>
      <c r="O94" s="180">
        <f t="shared" si="47"/>
        <v>9.9871609358220276E-3</v>
      </c>
      <c r="P94" s="205">
        <f t="shared" si="48"/>
        <v>99.999999999999986</v>
      </c>
      <c r="Q94" s="236">
        <f>VLOOKUP(B:B,'پیوست 4'!$C$14:$J$173,8,0)</f>
        <v>71373.630447999996</v>
      </c>
      <c r="R94" s="1">
        <f t="shared" si="49"/>
        <v>0.63239516408398722</v>
      </c>
      <c r="S94" s="232">
        <f t="shared" si="50"/>
        <v>63.239516408398721</v>
      </c>
      <c r="T94" s="232">
        <f t="shared" si="51"/>
        <v>-0.30490278819690531</v>
      </c>
      <c r="U94" s="232" t="str">
        <f>VLOOKUP(D94:D249,پیوست1!$E$5:G255,3,0)</f>
        <v>مختلط</v>
      </c>
    </row>
    <row r="95" spans="1:22" x14ac:dyDescent="0.55000000000000004">
      <c r="A95" s="305">
        <v>11327</v>
      </c>
      <c r="B95" s="191">
        <v>204</v>
      </c>
      <c r="C95" s="179">
        <v>91</v>
      </c>
      <c r="D95" s="179" t="s">
        <v>509</v>
      </c>
      <c r="E95" s="335">
        <v>3511647.8381249998</v>
      </c>
      <c r="F95" s="336">
        <v>61.541331784828635</v>
      </c>
      <c r="G95" s="336">
        <v>25.915321010855067</v>
      </c>
      <c r="H95" s="336">
        <v>10.912313523411427</v>
      </c>
      <c r="I95" s="336">
        <v>5.6275224036867388E-4</v>
      </c>
      <c r="J95" s="336">
        <v>1.6304709286645043</v>
      </c>
      <c r="K95" s="180">
        <f t="shared" si="43"/>
        <v>6.993213397251437</v>
      </c>
      <c r="L95" s="180">
        <f t="shared" si="44"/>
        <v>2.9448724106399831</v>
      </c>
      <c r="M95" s="180">
        <f t="shared" si="45"/>
        <v>1.2400143921770237</v>
      </c>
      <c r="N95" s="180">
        <f t="shared" si="46"/>
        <v>6.3948023101600309E-5</v>
      </c>
      <c r="O95" s="180">
        <f t="shared" si="47"/>
        <v>0.18527761443369539</v>
      </c>
      <c r="P95" s="205">
        <f t="shared" si="48"/>
        <v>100.00000000000001</v>
      </c>
      <c r="Q95" s="236">
        <f>VLOOKUP(B:B,'پیوست 4'!$C$14:$J$173,8,0)</f>
        <v>2189711.223642</v>
      </c>
      <c r="R95" s="1">
        <f t="shared" si="49"/>
        <v>0.62355661062276924</v>
      </c>
      <c r="S95" s="232">
        <f t="shared" si="50"/>
        <v>62.355661062276923</v>
      </c>
      <c r="T95" s="232">
        <f t="shared" si="51"/>
        <v>0.81432927744828731</v>
      </c>
      <c r="U95" s="232" t="str">
        <f>VLOOKUP(D95:D250,پیوست1!$E$5:G266,3,0)</f>
        <v>مختلط و قابل معامله</v>
      </c>
    </row>
    <row r="96" spans="1:22" x14ac:dyDescent="0.55000000000000004">
      <c r="A96" s="305">
        <v>11188</v>
      </c>
      <c r="B96" s="191">
        <v>145</v>
      </c>
      <c r="C96" s="181">
        <v>92</v>
      </c>
      <c r="D96" s="181" t="s">
        <v>502</v>
      </c>
      <c r="E96" s="333">
        <v>3446767.0933059999</v>
      </c>
      <c r="F96" s="334">
        <v>60.745954856358516</v>
      </c>
      <c r="G96" s="334">
        <v>26.035605828945204</v>
      </c>
      <c r="H96" s="334">
        <v>12.644081192722384</v>
      </c>
      <c r="I96" s="334">
        <v>2.4676391585951184E-5</v>
      </c>
      <c r="J96" s="334">
        <v>0.57433344558231303</v>
      </c>
      <c r="K96" s="180">
        <f t="shared" si="43"/>
        <v>6.7752953993565388</v>
      </c>
      <c r="L96" s="180">
        <f t="shared" si="44"/>
        <v>2.9038792922002834</v>
      </c>
      <c r="M96" s="180">
        <f t="shared" si="45"/>
        <v>1.4102566226296691</v>
      </c>
      <c r="N96" s="180">
        <f t="shared" si="46"/>
        <v>2.7522794362251276E-6</v>
      </c>
      <c r="O96" s="180">
        <f t="shared" si="47"/>
        <v>6.4058236647227859E-2</v>
      </c>
      <c r="P96" s="205">
        <f t="shared" si="48"/>
        <v>100</v>
      </c>
      <c r="Q96" s="236">
        <f>VLOOKUP(B:B,'پیوست 4'!$C$14:$J$173,8,0)</f>
        <v>2087076.2255269999</v>
      </c>
      <c r="R96" s="1">
        <f t="shared" si="49"/>
        <v>0.60551704511173121</v>
      </c>
      <c r="S96" s="232">
        <f t="shared" si="50"/>
        <v>60.551704511173121</v>
      </c>
      <c r="T96" s="232">
        <f t="shared" si="51"/>
        <v>-0.19425034518539519</v>
      </c>
      <c r="U96" s="232" t="str">
        <f>VLOOKUP(D96:D251,پیوست1!$E$5:G265,3,0)</f>
        <v>مختلط</v>
      </c>
    </row>
    <row r="97" spans="1:22" x14ac:dyDescent="0.55000000000000004">
      <c r="A97" s="305">
        <v>10615</v>
      </c>
      <c r="B97" s="191">
        <v>65</v>
      </c>
      <c r="C97" s="179">
        <v>93</v>
      </c>
      <c r="D97" s="179" t="s">
        <v>30</v>
      </c>
      <c r="E97" s="335">
        <v>954436.27063599997</v>
      </c>
      <c r="F97" s="336">
        <v>60.707636183902132</v>
      </c>
      <c r="G97" s="336">
        <v>34.24968196858368</v>
      </c>
      <c r="H97" s="336">
        <v>3.8858988936760874</v>
      </c>
      <c r="I97" s="336">
        <v>5.1644702375725077E-3</v>
      </c>
      <c r="J97" s="336">
        <v>1.151618483600525</v>
      </c>
      <c r="K97" s="180">
        <f t="shared" si="43"/>
        <v>1.8749478458382884</v>
      </c>
      <c r="L97" s="180">
        <f t="shared" si="44"/>
        <v>1.0577971975899585</v>
      </c>
      <c r="M97" s="180">
        <f t="shared" si="45"/>
        <v>0.12001550740292805</v>
      </c>
      <c r="N97" s="180">
        <f t="shared" si="46"/>
        <v>1.595040254491115E-4</v>
      </c>
      <c r="O97" s="180">
        <f t="shared" si="47"/>
        <v>3.5567594635268027E-2</v>
      </c>
      <c r="P97" s="205">
        <f t="shared" si="48"/>
        <v>100</v>
      </c>
      <c r="Q97" s="236">
        <f>VLOOKUP(B:B,'پیوست 4'!$C$14:$J$173,8,0)</f>
        <v>573501.80674899998</v>
      </c>
      <c r="R97" s="1">
        <f t="shared" si="49"/>
        <v>0.60088014715413129</v>
      </c>
      <c r="S97" s="232">
        <f t="shared" si="50"/>
        <v>60.088014715413131</v>
      </c>
      <c r="T97" s="232">
        <f t="shared" si="51"/>
        <v>-0.6196214684890009</v>
      </c>
      <c r="U97" s="232" t="str">
        <f>VLOOKUP(D97:D253,پیوست1!$E$5:G256,3,0)</f>
        <v>مختلط</v>
      </c>
    </row>
    <row r="98" spans="1:22" x14ac:dyDescent="0.55000000000000004">
      <c r="A98" s="305">
        <v>11222</v>
      </c>
      <c r="B98" s="191">
        <v>153</v>
      </c>
      <c r="C98" s="181">
        <v>94</v>
      </c>
      <c r="D98" s="181" t="s">
        <v>504</v>
      </c>
      <c r="E98" s="333">
        <v>505588.34818799997</v>
      </c>
      <c r="F98" s="334">
        <v>57.884746737546934</v>
      </c>
      <c r="G98" s="334">
        <v>41.458898237600536</v>
      </c>
      <c r="H98" s="334">
        <v>4.061040635504974E-5</v>
      </c>
      <c r="I98" s="334">
        <v>9.0104443211901322E-2</v>
      </c>
      <c r="J98" s="334">
        <v>0.56620997123427408</v>
      </c>
      <c r="K98" s="180">
        <f t="shared" si="43"/>
        <v>0.94702213056379236</v>
      </c>
      <c r="L98" s="180">
        <f t="shared" si="44"/>
        <v>0.67828739612213429</v>
      </c>
      <c r="M98" s="180">
        <f t="shared" si="45"/>
        <v>6.6440566327077287E-7</v>
      </c>
      <c r="N98" s="180">
        <f t="shared" si="46"/>
        <v>1.4741517686981457E-3</v>
      </c>
      <c r="O98" s="180">
        <f t="shared" si="47"/>
        <v>9.263465826946966E-3</v>
      </c>
      <c r="P98" s="205">
        <f t="shared" si="48"/>
        <v>100</v>
      </c>
      <c r="Q98" s="236">
        <f>VLOOKUP(B:B,'پیوست 4'!$C$14:$J$173,8,0)</f>
        <v>294951.26292800001</v>
      </c>
      <c r="R98" s="1">
        <f t="shared" si="49"/>
        <v>0.5833822396918138</v>
      </c>
      <c r="S98" s="232">
        <f t="shared" si="50"/>
        <v>58.338223969181378</v>
      </c>
      <c r="T98" s="232">
        <f t="shared" si="51"/>
        <v>0.45347723163444442</v>
      </c>
      <c r="U98" s="232" t="str">
        <f>VLOOKUP(D98:D254,پیوست1!$E$5:G267,3,0)</f>
        <v>مختلط</v>
      </c>
    </row>
    <row r="99" spans="1:22" x14ac:dyDescent="0.55000000000000004">
      <c r="A99" s="305">
        <v>11258</v>
      </c>
      <c r="B99" s="191">
        <v>166</v>
      </c>
      <c r="C99" s="179">
        <v>95</v>
      </c>
      <c r="D99" s="179" t="s">
        <v>505</v>
      </c>
      <c r="E99" s="335">
        <v>247999.49358000001</v>
      </c>
      <c r="F99" s="336">
        <v>57.801137297801098</v>
      </c>
      <c r="G99" s="336">
        <v>31.503680731228826</v>
      </c>
      <c r="H99" s="336">
        <v>7.8440326353092003</v>
      </c>
      <c r="I99" s="336">
        <v>2.4015797342399982E-2</v>
      </c>
      <c r="J99" s="336">
        <v>2.8271335383184768</v>
      </c>
      <c r="K99" s="180">
        <f t="shared" si="43"/>
        <v>0.46385913263472595</v>
      </c>
      <c r="L99" s="180">
        <f t="shared" si="44"/>
        <v>0.25281976621842456</v>
      </c>
      <c r="M99" s="180">
        <f t="shared" si="45"/>
        <v>6.2949041224339849E-2</v>
      </c>
      <c r="N99" s="180">
        <f t="shared" si="46"/>
        <v>1.927288535411016E-4</v>
      </c>
      <c r="O99" s="180">
        <f t="shared" si="47"/>
        <v>2.268799148657653E-2</v>
      </c>
      <c r="P99" s="205">
        <f t="shared" si="48"/>
        <v>100</v>
      </c>
      <c r="Q99" s="236">
        <f>VLOOKUP(B:B,'پیوست 4'!$C$14:$J$173,8,0)</f>
        <v>138922.38211400001</v>
      </c>
      <c r="R99" s="1">
        <f t="shared" si="49"/>
        <v>0.56017203950130745</v>
      </c>
      <c r="S99" s="232">
        <f t="shared" si="50"/>
        <v>56.017203950130742</v>
      </c>
      <c r="T99" s="232">
        <f t="shared" si="51"/>
        <v>-1.7839333476703558</v>
      </c>
      <c r="U99" s="232" t="str">
        <f>VLOOKUP(D99:D254,پیوست1!$E$5:G263,3,0)</f>
        <v>مختلط</v>
      </c>
    </row>
    <row r="100" spans="1:22" x14ac:dyDescent="0.55000000000000004">
      <c r="A100" s="305">
        <v>11131</v>
      </c>
      <c r="B100" s="191">
        <v>128</v>
      </c>
      <c r="C100" s="181">
        <v>96</v>
      </c>
      <c r="D100" s="181" t="s">
        <v>499</v>
      </c>
      <c r="E100" s="333">
        <v>2962636.2598799998</v>
      </c>
      <c r="F100" s="334">
        <v>55.76251883886269</v>
      </c>
      <c r="G100" s="334">
        <v>42.838186200705906</v>
      </c>
      <c r="H100" s="334">
        <v>0.45508602603130716</v>
      </c>
      <c r="I100" s="334">
        <v>0.2212389564201688</v>
      </c>
      <c r="J100" s="334">
        <v>0.72296997797993034</v>
      </c>
      <c r="K100" s="180">
        <f t="shared" si="43"/>
        <v>5.345885476472791</v>
      </c>
      <c r="L100" s="180">
        <f t="shared" si="44"/>
        <v>4.1068452827706157</v>
      </c>
      <c r="M100" s="180">
        <f t="shared" si="45"/>
        <v>4.3628548849033714E-2</v>
      </c>
      <c r="N100" s="180">
        <f t="shared" si="46"/>
        <v>2.1209912116313925E-2</v>
      </c>
      <c r="O100" s="180">
        <f t="shared" si="47"/>
        <v>6.931026047042875E-2</v>
      </c>
      <c r="P100" s="205">
        <f t="shared" si="48"/>
        <v>100</v>
      </c>
      <c r="Q100" s="236">
        <f>VLOOKUP(B:B,'پیوست 4'!$C$14:$J$173,8,0)</f>
        <v>1702325.5589439999</v>
      </c>
      <c r="R100" s="1">
        <f t="shared" si="49"/>
        <v>0.57459823266085042</v>
      </c>
      <c r="S100" s="232">
        <f t="shared" si="50"/>
        <v>57.459823266085039</v>
      </c>
      <c r="T100" s="232">
        <f t="shared" si="51"/>
        <v>1.697304427222349</v>
      </c>
      <c r="U100" s="232" t="str">
        <f>VLOOKUP(D100:D255,پیوست1!$E$5:G261,3,0)</f>
        <v>مختلط</v>
      </c>
    </row>
    <row r="101" spans="1:22" x14ac:dyDescent="0.55000000000000004">
      <c r="A101" s="305">
        <v>10885</v>
      </c>
      <c r="B101" s="191">
        <v>17</v>
      </c>
      <c r="C101" s="179">
        <v>97</v>
      </c>
      <c r="D101" s="179" t="s">
        <v>495</v>
      </c>
      <c r="E101" s="335">
        <v>8309594.5663639996</v>
      </c>
      <c r="F101" s="336">
        <v>53.552728990926191</v>
      </c>
      <c r="G101" s="336">
        <v>14.698444425958117</v>
      </c>
      <c r="H101" s="336">
        <v>31.216519133500043</v>
      </c>
      <c r="I101" s="336">
        <v>9.2010462934154918E-4</v>
      </c>
      <c r="J101" s="336">
        <v>0.53138734498630735</v>
      </c>
      <c r="K101" s="180">
        <f t="shared" si="43"/>
        <v>14.399929817497572</v>
      </c>
      <c r="L101" s="180">
        <f t="shared" si="44"/>
        <v>3.9523021916595087</v>
      </c>
      <c r="M101" s="180">
        <f t="shared" si="45"/>
        <v>8.3938894084209092</v>
      </c>
      <c r="N101" s="180">
        <f t="shared" si="46"/>
        <v>2.474092793575071E-4</v>
      </c>
      <c r="O101" s="180">
        <f t="shared" si="47"/>
        <v>0.14288609783090078</v>
      </c>
      <c r="P101" s="205">
        <f t="shared" si="48"/>
        <v>100.00000000000001</v>
      </c>
      <c r="Q101" s="236">
        <f>VLOOKUP(B:B,'پیوست 4'!$C$14:$J$173,8,0)</f>
        <v>4489995.7441379996</v>
      </c>
      <c r="R101" s="1">
        <f t="shared" si="49"/>
        <v>0.54033872630956425</v>
      </c>
      <c r="S101" s="232">
        <f t="shared" si="50"/>
        <v>54.033872630956424</v>
      </c>
      <c r="T101" s="232">
        <f t="shared" si="51"/>
        <v>0.48114364003023269</v>
      </c>
      <c r="U101" s="232" t="str">
        <f>VLOOKUP(D101:D257,پیوست1!$E$5:G269,3,0)</f>
        <v>مختلط</v>
      </c>
    </row>
    <row r="102" spans="1:22" x14ac:dyDescent="0.55000000000000004">
      <c r="A102" s="305">
        <v>11157</v>
      </c>
      <c r="B102" s="191">
        <v>135</v>
      </c>
      <c r="C102" s="181">
        <v>98</v>
      </c>
      <c r="D102" s="181" t="s">
        <v>500</v>
      </c>
      <c r="E102" s="333">
        <v>1092874.2702800001</v>
      </c>
      <c r="F102" s="334">
        <v>50.155736667246984</v>
      </c>
      <c r="G102" s="334">
        <v>36.264864973485039</v>
      </c>
      <c r="H102" s="334">
        <v>11.545674546508621</v>
      </c>
      <c r="I102" s="334">
        <v>3.2994382691840456E-2</v>
      </c>
      <c r="J102" s="334">
        <v>2.0007294300675094</v>
      </c>
      <c r="K102" s="180">
        <f t="shared" si="43"/>
        <v>1.7737391375330431</v>
      </c>
      <c r="L102" s="180">
        <f t="shared" si="44"/>
        <v>1.2824935808953466</v>
      </c>
      <c r="M102" s="180">
        <f t="shared" si="45"/>
        <v>0.40830852407227719</v>
      </c>
      <c r="N102" s="180">
        <f t="shared" si="46"/>
        <v>1.1668341806547046E-3</v>
      </c>
      <c r="O102" s="180">
        <f t="shared" si="47"/>
        <v>7.0755058733737289E-2</v>
      </c>
      <c r="P102" s="205">
        <f t="shared" si="48"/>
        <v>100</v>
      </c>
      <c r="Q102" s="236">
        <f>VLOOKUP(B:B,'پیوست 4'!$C$14:$J$173,8,0)</f>
        <v>552411.97742600006</v>
      </c>
      <c r="R102" s="1">
        <f t="shared" si="49"/>
        <v>0.50546709026690617</v>
      </c>
      <c r="S102" s="232">
        <f t="shared" si="50"/>
        <v>50.546709026690614</v>
      </c>
      <c r="T102" s="232">
        <f t="shared" si="51"/>
        <v>0.39097235944363007</v>
      </c>
      <c r="U102" s="232" t="str">
        <f>VLOOKUP(D102:D258,پیوست1!$E$5:G260,3,0)</f>
        <v>مختلط</v>
      </c>
    </row>
    <row r="103" spans="1:22" x14ac:dyDescent="0.55000000000000004">
      <c r="A103" s="305">
        <v>11305</v>
      </c>
      <c r="B103" s="191">
        <v>180</v>
      </c>
      <c r="C103" s="179">
        <v>99</v>
      </c>
      <c r="D103" s="179" t="s">
        <v>507</v>
      </c>
      <c r="E103" s="335">
        <v>260058.95694199999</v>
      </c>
      <c r="F103" s="336">
        <v>49.334867399274309</v>
      </c>
      <c r="G103" s="336">
        <v>44.587441742434159</v>
      </c>
      <c r="H103" s="336">
        <v>2.0271954499807481</v>
      </c>
      <c r="I103" s="336">
        <v>3.5681159728517701E-6</v>
      </c>
      <c r="J103" s="336">
        <v>4.0504918401948098</v>
      </c>
      <c r="K103" s="180">
        <f t="shared" si="43"/>
        <v>0.41516880639864245</v>
      </c>
      <c r="L103" s="180">
        <f t="shared" si="44"/>
        <v>0.37521768972764458</v>
      </c>
      <c r="M103" s="180">
        <f t="shared" si="45"/>
        <v>1.7059502937219733E-2</v>
      </c>
      <c r="N103" s="180">
        <f t="shared" si="46"/>
        <v>3.0026845669855606E-8</v>
      </c>
      <c r="O103" s="180">
        <f t="shared" si="47"/>
        <v>3.4086194030104072E-2</v>
      </c>
      <c r="P103" s="205">
        <f t="shared" si="48"/>
        <v>100</v>
      </c>
      <c r="Q103" s="236">
        <f>VLOOKUP(B:B,'پیوست 4'!$C$14:$J$173,8,0)</f>
        <v>136137.70179399999</v>
      </c>
      <c r="R103" s="1">
        <f t="shared" si="49"/>
        <v>0.52348784058363462</v>
      </c>
      <c r="S103" s="232">
        <f t="shared" si="50"/>
        <v>52.348784058363464</v>
      </c>
      <c r="T103" s="232">
        <f t="shared" si="51"/>
        <v>3.0139166590891548</v>
      </c>
      <c r="U103" s="232" t="str">
        <f>VLOOKUP(D103:D259,پیوست1!$E$5:G270,3,0)</f>
        <v>مختلط</v>
      </c>
    </row>
    <row r="104" spans="1:22" x14ac:dyDescent="0.55000000000000004">
      <c r="A104" s="305">
        <v>10762</v>
      </c>
      <c r="B104" s="191">
        <v>10</v>
      </c>
      <c r="C104" s="181">
        <v>100</v>
      </c>
      <c r="D104" s="181" t="s">
        <v>492</v>
      </c>
      <c r="E104" s="333">
        <v>2472758.6880999999</v>
      </c>
      <c r="F104" s="334">
        <v>47.531381025536973</v>
      </c>
      <c r="G104" s="334">
        <v>20.419184559572503</v>
      </c>
      <c r="H104" s="334">
        <v>31.139722589688535</v>
      </c>
      <c r="I104" s="334">
        <v>1.9802999833392007E-5</v>
      </c>
      <c r="J104" s="334">
        <v>0.90969202220215917</v>
      </c>
      <c r="K104" s="180">
        <f t="shared" si="43"/>
        <v>3.8033045522748274</v>
      </c>
      <c r="L104" s="180">
        <f t="shared" si="44"/>
        <v>1.6338758923801882</v>
      </c>
      <c r="M104" s="180">
        <f t="shared" si="45"/>
        <v>2.491698034574406</v>
      </c>
      <c r="N104" s="180">
        <f t="shared" si="46"/>
        <v>1.5845708201613651E-6</v>
      </c>
      <c r="O104" s="180">
        <f t="shared" si="47"/>
        <v>7.2790559301248045E-2</v>
      </c>
      <c r="P104" s="205">
        <f t="shared" si="48"/>
        <v>100</v>
      </c>
      <c r="Q104" s="236">
        <f>VLOOKUP(B:B,'پیوست 4'!$C$14:$J$173,8,0)</f>
        <v>1200105.5755739999</v>
      </c>
      <c r="R104" s="1">
        <f t="shared" si="49"/>
        <v>0.48533064764848854</v>
      </c>
      <c r="S104" s="232">
        <f t="shared" si="50"/>
        <v>48.533064764848852</v>
      </c>
      <c r="T104" s="232">
        <f t="shared" si="51"/>
        <v>1.0016837393118792</v>
      </c>
      <c r="U104" s="232" t="str">
        <f>VLOOKUP(D104:D260,پیوست1!$E$5:G264,3,0)</f>
        <v>مختلط</v>
      </c>
    </row>
    <row r="105" spans="1:22" x14ac:dyDescent="0.55000000000000004">
      <c r="A105" s="305">
        <v>10980</v>
      </c>
      <c r="B105" s="191">
        <v>112</v>
      </c>
      <c r="C105" s="179">
        <v>101</v>
      </c>
      <c r="D105" s="179" t="s">
        <v>498</v>
      </c>
      <c r="E105" s="335"/>
      <c r="F105" s="336">
        <v>5</v>
      </c>
      <c r="G105" s="336">
        <v>0</v>
      </c>
      <c r="H105" s="336">
        <v>93</v>
      </c>
      <c r="I105" s="336">
        <v>0</v>
      </c>
      <c r="J105" s="336">
        <v>2</v>
      </c>
      <c r="K105" s="180">
        <f t="shared" si="43"/>
        <v>0</v>
      </c>
      <c r="L105" s="180">
        <f t="shared" si="44"/>
        <v>0</v>
      </c>
      <c r="M105" s="180">
        <f t="shared" si="45"/>
        <v>0</v>
      </c>
      <c r="N105" s="180">
        <f t="shared" si="46"/>
        <v>0</v>
      </c>
      <c r="O105" s="180">
        <f t="shared" si="47"/>
        <v>0</v>
      </c>
      <c r="P105" s="205">
        <f t="shared" si="48"/>
        <v>100</v>
      </c>
      <c r="Q105" s="236">
        <f>VLOOKUP(B:B,'پیوست 4'!$C$14:$J$173,8,0)</f>
        <v>0</v>
      </c>
      <c r="R105" s="1" t="e">
        <f t="shared" si="49"/>
        <v>#DIV/0!</v>
      </c>
      <c r="S105" s="232" t="e">
        <f t="shared" si="50"/>
        <v>#DIV/0!</v>
      </c>
      <c r="T105" s="232" t="e">
        <f t="shared" si="51"/>
        <v>#DIV/0!</v>
      </c>
      <c r="U105" s="232" t="str">
        <f>VLOOKUP(D105:D261,پیوست1!$E$5:G272,3,0)</f>
        <v>مختلط</v>
      </c>
    </row>
    <row r="106" spans="1:22" x14ac:dyDescent="0.55000000000000004">
      <c r="B106" s="191"/>
      <c r="C106" s="181">
        <v>102</v>
      </c>
      <c r="D106" s="181" t="s">
        <v>611</v>
      </c>
      <c r="E106" s="333">
        <v>27258</v>
      </c>
      <c r="F106" s="334">
        <v>0</v>
      </c>
      <c r="G106" s="334">
        <v>0</v>
      </c>
      <c r="H106" s="334">
        <v>0</v>
      </c>
      <c r="I106" s="334">
        <v>100</v>
      </c>
      <c r="J106" s="334">
        <v>0</v>
      </c>
      <c r="K106" s="180">
        <f t="shared" si="43"/>
        <v>0</v>
      </c>
      <c r="L106" s="180">
        <f t="shared" si="44"/>
        <v>0</v>
      </c>
      <c r="M106" s="180">
        <f t="shared" si="45"/>
        <v>0</v>
      </c>
      <c r="N106" s="180">
        <f t="shared" si="46"/>
        <v>8.8204942477460191E-2</v>
      </c>
      <c r="O106" s="180">
        <f t="shared" si="47"/>
        <v>0</v>
      </c>
      <c r="P106" s="205"/>
      <c r="Q106" s="236"/>
    </row>
    <row r="107" spans="1:22" x14ac:dyDescent="0.55000000000000004">
      <c r="A107" s="305" t="e">
        <v>#N/A</v>
      </c>
      <c r="B107" s="192"/>
      <c r="C107" s="120"/>
      <c r="D107" s="372" t="s">
        <v>405</v>
      </c>
      <c r="E107" s="198">
        <f>SUM(E86:E106)</f>
        <v>30903030.186733</v>
      </c>
      <c r="F107" s="370">
        <f>K107</f>
        <v>59.085014605301438</v>
      </c>
      <c r="G107" s="370">
        <f>L107</f>
        <v>22.90069730437401</v>
      </c>
      <c r="H107" s="370">
        <f>M107</f>
        <v>16.883012169864649</v>
      </c>
      <c r="I107" s="370">
        <f>N107</f>
        <v>0.12430542288443688</v>
      </c>
      <c r="J107" s="370">
        <f>O107</f>
        <v>1.0069704975754501</v>
      </c>
      <c r="K107" s="189">
        <f>SUM(K86:K106)</f>
        <v>59.085014605301438</v>
      </c>
      <c r="L107" s="189">
        <f t="shared" ref="L107:O107" si="52">SUM(L86:L106)</f>
        <v>22.90069730437401</v>
      </c>
      <c r="M107" s="189">
        <f t="shared" si="52"/>
        <v>16.883012169864649</v>
      </c>
      <c r="N107" s="189">
        <f t="shared" si="52"/>
        <v>0.12430542288443688</v>
      </c>
      <c r="O107" s="189">
        <f t="shared" si="52"/>
        <v>1.0069704975754501</v>
      </c>
      <c r="P107" s="188">
        <f>K107+L107+M107+N107+O107</f>
        <v>99.999999999999986</v>
      </c>
      <c r="Q107" s="236" t="e">
        <f>VLOOKUP(B:B,'پیوست 4'!$C$14:$J$173,8,0)</f>
        <v>#N/A</v>
      </c>
      <c r="R107" s="1" t="e">
        <f t="shared" ref="R107" si="53">Q107/E107</f>
        <v>#N/A</v>
      </c>
      <c r="S107" s="232" t="e">
        <f t="shared" ref="S107" si="54">R107*100</f>
        <v>#N/A</v>
      </c>
      <c r="T107" s="249" t="e">
        <f t="shared" ref="T107" si="55">S107-F107</f>
        <v>#N/A</v>
      </c>
      <c r="U107" s="232" t="e">
        <f>VLOOKUP(D107:D272,پیوست1!$E$5:G273,3,0)</f>
        <v>#N/A</v>
      </c>
      <c r="V107" s="306">
        <f>100-P107</f>
        <v>0</v>
      </c>
    </row>
    <row r="108" spans="1:22" x14ac:dyDescent="0.55000000000000004">
      <c r="A108" s="305">
        <v>10787</v>
      </c>
      <c r="B108" s="191">
        <v>54</v>
      </c>
      <c r="C108" s="179">
        <v>103</v>
      </c>
      <c r="D108" s="179" t="s">
        <v>526</v>
      </c>
      <c r="E108" s="335">
        <v>4389012.3164569996</v>
      </c>
      <c r="F108" s="336">
        <v>99.740584334956452</v>
      </c>
      <c r="G108" s="336">
        <v>0</v>
      </c>
      <c r="H108" s="336">
        <v>7.9442629917683694E-2</v>
      </c>
      <c r="I108" s="336">
        <v>5.5718258607907661E-2</v>
      </c>
      <c r="J108" s="336">
        <v>0.12425477651795556</v>
      </c>
      <c r="K108" s="180">
        <f t="shared" ref="K108:K139" si="56">E108/$E$175*F108</f>
        <v>1.2320592956419969</v>
      </c>
      <c r="L108" s="180">
        <f t="shared" ref="L108:L139" si="57">E108/$E$175*G108</f>
        <v>0</v>
      </c>
      <c r="M108" s="180">
        <f t="shared" ref="M108:M139" si="58">E108/$E$175*H108</f>
        <v>9.8132602002438366E-4</v>
      </c>
      <c r="N108" s="180">
        <f t="shared" ref="N108:N139" si="59">E108/$E$175*I108</f>
        <v>6.8826745815241781E-4</v>
      </c>
      <c r="O108" s="180">
        <f t="shared" ref="O108:O139" si="60">E108/$E$175*J108</f>
        <v>1.5348742285562517E-3</v>
      </c>
      <c r="P108" s="205">
        <f t="shared" ref="P108:P139" si="61">SUM(F108:J108)</f>
        <v>100</v>
      </c>
      <c r="Q108" s="236">
        <f>VLOOKUP(B:B,'پیوست 4'!$C$14:$J$173,8,0)</f>
        <v>4334200.2595260004</v>
      </c>
      <c r="R108" s="1">
        <f t="shared" ref="R108:R139" si="62">Q108/E108</f>
        <v>0.98751152811180853</v>
      </c>
      <c r="S108" s="232">
        <f t="shared" ref="S108:S139" si="63">R108*100</f>
        <v>98.751152811180859</v>
      </c>
      <c r="T108" s="232">
        <f t="shared" ref="T108:T139" si="64">S108-F108</f>
        <v>-0.98943152377559329</v>
      </c>
      <c r="U108" s="232" t="str">
        <f>VLOOKUP(D108:D264,پیوست1!$E$5:G313,3,0)</f>
        <v>در سهام</v>
      </c>
    </row>
    <row r="109" spans="1:22" x14ac:dyDescent="0.55000000000000004">
      <c r="A109" s="305">
        <v>11312</v>
      </c>
      <c r="B109" s="191">
        <v>184</v>
      </c>
      <c r="C109" s="181">
        <v>104</v>
      </c>
      <c r="D109" s="181" t="s">
        <v>564</v>
      </c>
      <c r="E109" s="333">
        <v>3270707.63118</v>
      </c>
      <c r="F109" s="334">
        <v>99.721138510068343</v>
      </c>
      <c r="G109" s="334">
        <v>0</v>
      </c>
      <c r="H109" s="334">
        <v>1.154311311256887E-2</v>
      </c>
      <c r="I109" s="334">
        <v>1.5185003796620575E-5</v>
      </c>
      <c r="J109" s="334">
        <v>0.26730319181529488</v>
      </c>
      <c r="K109" s="180">
        <f t="shared" si="56"/>
        <v>0.91795597784061345</v>
      </c>
      <c r="L109" s="180">
        <f t="shared" si="57"/>
        <v>0</v>
      </c>
      <c r="M109" s="180">
        <f t="shared" si="58"/>
        <v>1.0625700671781972E-4</v>
      </c>
      <c r="N109" s="180">
        <f t="shared" si="59"/>
        <v>1.3978144671134997E-7</v>
      </c>
      <c r="O109" s="180">
        <f t="shared" si="60"/>
        <v>2.4605872585174307E-3</v>
      </c>
      <c r="P109" s="205">
        <f t="shared" si="61"/>
        <v>100.00000000000001</v>
      </c>
      <c r="Q109" s="236">
        <f>VLOOKUP(B:B,'پیوست 4'!$C$14:$J$173,8,0)</f>
        <v>3414881.7293529999</v>
      </c>
      <c r="R109" s="1">
        <f t="shared" si="62"/>
        <v>1.0440803992379426</v>
      </c>
      <c r="S109" s="232">
        <f t="shared" si="63"/>
        <v>104.40803992379426</v>
      </c>
      <c r="T109" s="232">
        <f t="shared" si="64"/>
        <v>4.68690141372592</v>
      </c>
      <c r="U109" s="232" t="str">
        <f>VLOOKUP(D109:D264,پیوست1!$E$5:G312,3,0)</f>
        <v>شاخصی و قابل معامله</v>
      </c>
    </row>
    <row r="110" spans="1:22" x14ac:dyDescent="0.55000000000000004">
      <c r="A110" s="305">
        <v>11314</v>
      </c>
      <c r="B110" s="191">
        <v>182</v>
      </c>
      <c r="C110" s="179">
        <v>105</v>
      </c>
      <c r="D110" s="179" t="s">
        <v>563</v>
      </c>
      <c r="E110" s="335">
        <v>164791.37498600001</v>
      </c>
      <c r="F110" s="336">
        <v>99.370235557913361</v>
      </c>
      <c r="G110" s="336">
        <v>0</v>
      </c>
      <c r="H110" s="336">
        <v>0</v>
      </c>
      <c r="I110" s="336">
        <v>5.9537876890153628E-2</v>
      </c>
      <c r="J110" s="336">
        <v>0.57022656519648074</v>
      </c>
      <c r="K110" s="180">
        <f t="shared" si="56"/>
        <v>4.6087558161856973E-2</v>
      </c>
      <c r="L110" s="180">
        <f t="shared" si="57"/>
        <v>0</v>
      </c>
      <c r="M110" s="180">
        <f t="shared" si="58"/>
        <v>0</v>
      </c>
      <c r="N110" s="180">
        <f t="shared" si="59"/>
        <v>2.7613453350518097E-5</v>
      </c>
      <c r="O110" s="180">
        <f t="shared" si="60"/>
        <v>2.6446903181196992E-4</v>
      </c>
      <c r="P110" s="205">
        <f t="shared" si="61"/>
        <v>99.999999999999986</v>
      </c>
      <c r="Q110" s="236">
        <f>VLOOKUP(B:B,'پیوست 4'!$C$14:$J$173,8,0)</f>
        <v>191714</v>
      </c>
      <c r="R110" s="1">
        <f t="shared" si="62"/>
        <v>1.1633739934282801</v>
      </c>
      <c r="S110" s="232">
        <f t="shared" si="63"/>
        <v>116.33739934282801</v>
      </c>
      <c r="T110" s="232">
        <f t="shared" si="64"/>
        <v>16.967163784914646</v>
      </c>
      <c r="U110" s="232" t="str">
        <f>VLOOKUP(D110:D266,پیوست1!$E$5:G309,3,0)</f>
        <v>در سهام</v>
      </c>
    </row>
    <row r="111" spans="1:22" x14ac:dyDescent="0.55000000000000004">
      <c r="A111" s="305">
        <v>11186</v>
      </c>
      <c r="B111" s="191">
        <v>142</v>
      </c>
      <c r="C111" s="181">
        <v>106</v>
      </c>
      <c r="D111" s="181" t="s">
        <v>548</v>
      </c>
      <c r="E111" s="333">
        <v>1648518.004224</v>
      </c>
      <c r="F111" s="334">
        <v>99.306639136886048</v>
      </c>
      <c r="G111" s="334">
        <v>0</v>
      </c>
      <c r="H111" s="334">
        <v>0</v>
      </c>
      <c r="I111" s="334">
        <v>3.7796944638433553E-3</v>
      </c>
      <c r="J111" s="334">
        <v>0.68958116865010899</v>
      </c>
      <c r="K111" s="180">
        <f t="shared" si="56"/>
        <v>0.4607495086657003</v>
      </c>
      <c r="L111" s="180">
        <f t="shared" si="57"/>
        <v>0</v>
      </c>
      <c r="M111" s="180">
        <f t="shared" si="58"/>
        <v>0</v>
      </c>
      <c r="N111" s="180">
        <f t="shared" si="59"/>
        <v>1.7536515003007897E-5</v>
      </c>
      <c r="O111" s="180">
        <f t="shared" si="60"/>
        <v>3.1994254100443419E-3</v>
      </c>
      <c r="P111" s="205">
        <f t="shared" si="61"/>
        <v>100</v>
      </c>
      <c r="Q111" s="236">
        <f>VLOOKUP(B:B,'پیوست 4'!$C$14:$J$173,8,0)</f>
        <v>1520379</v>
      </c>
      <c r="R111" s="1">
        <f t="shared" si="62"/>
        <v>0.92227018212984679</v>
      </c>
      <c r="S111" s="232">
        <f t="shared" si="63"/>
        <v>92.227018212984675</v>
      </c>
      <c r="T111" s="232">
        <f t="shared" si="64"/>
        <v>-7.0796209239013734</v>
      </c>
      <c r="U111" s="232" t="str">
        <f>VLOOKUP(D111:D267,پیوست1!$E$5:G320,3,0)</f>
        <v>در سهام</v>
      </c>
    </row>
    <row r="112" spans="1:22" x14ac:dyDescent="0.55000000000000004">
      <c r="A112" s="305">
        <v>11215</v>
      </c>
      <c r="B112" s="191">
        <v>149</v>
      </c>
      <c r="C112" s="179">
        <v>107</v>
      </c>
      <c r="D112" s="179" t="s">
        <v>551</v>
      </c>
      <c r="E112" s="335">
        <v>5930004.5424880004</v>
      </c>
      <c r="F112" s="336">
        <v>99.06643465131684</v>
      </c>
      <c r="G112" s="336">
        <v>6.755328153614407E-11</v>
      </c>
      <c r="H112" s="336">
        <v>4.8988815315987172E-2</v>
      </c>
      <c r="I112" s="336">
        <v>8.4441601920180088E-6</v>
      </c>
      <c r="J112" s="336">
        <v>0.88456808913943208</v>
      </c>
      <c r="K112" s="180">
        <f t="shared" si="56"/>
        <v>1.6533867815978642</v>
      </c>
      <c r="L112" s="180">
        <f t="shared" si="57"/>
        <v>1.127442439394734E-12</v>
      </c>
      <c r="M112" s="180">
        <f t="shared" si="58"/>
        <v>8.1760749717780959E-4</v>
      </c>
      <c r="N112" s="180">
        <f t="shared" si="59"/>
        <v>1.4093030492434177E-7</v>
      </c>
      <c r="O112" s="180">
        <f t="shared" si="60"/>
        <v>1.4763155564789245E-2</v>
      </c>
      <c r="P112" s="205">
        <f t="shared" si="61"/>
        <v>100.00000000000001</v>
      </c>
      <c r="Q112" s="236">
        <f>VLOOKUP(B:B,'پیوست 4'!$C$14:$J$173,8,0)</f>
        <v>5865973.1932269996</v>
      </c>
      <c r="R112" s="1">
        <f t="shared" si="62"/>
        <v>0.98920214161688724</v>
      </c>
      <c r="S112" s="232">
        <f t="shared" si="63"/>
        <v>98.920214161688719</v>
      </c>
      <c r="T112" s="232">
        <f t="shared" si="64"/>
        <v>-0.14622048962812073</v>
      </c>
      <c r="U112" s="232" t="str">
        <f>VLOOKUP(D112:D268,پیوست1!$E$5:G294,3,0)</f>
        <v>در سهام و قابل معامله</v>
      </c>
    </row>
    <row r="113" spans="1:21" x14ac:dyDescent="0.55000000000000004">
      <c r="A113" s="305">
        <v>11309</v>
      </c>
      <c r="B113" s="191">
        <v>185</v>
      </c>
      <c r="C113" s="181">
        <v>108</v>
      </c>
      <c r="D113" s="181" t="s">
        <v>565</v>
      </c>
      <c r="E113" s="333">
        <v>5653140.7997399997</v>
      </c>
      <c r="F113" s="334">
        <v>98.910245571502358</v>
      </c>
      <c r="G113" s="334">
        <v>0</v>
      </c>
      <c r="H113" s="334">
        <v>0.9686069279928714</v>
      </c>
      <c r="I113" s="334">
        <v>3.7269588312940593E-6</v>
      </c>
      <c r="J113" s="334">
        <v>0.12114377354593271</v>
      </c>
      <c r="K113" s="180">
        <f t="shared" si="56"/>
        <v>1.5737073905921446</v>
      </c>
      <c r="L113" s="180">
        <f t="shared" si="57"/>
        <v>0</v>
      </c>
      <c r="M113" s="180">
        <f t="shared" si="58"/>
        <v>1.5410980655782657E-2</v>
      </c>
      <c r="N113" s="180">
        <f t="shared" si="59"/>
        <v>5.9297625067568992E-8</v>
      </c>
      <c r="O113" s="180">
        <f t="shared" si="60"/>
        <v>1.9274530222012037E-3</v>
      </c>
      <c r="P113" s="205">
        <f t="shared" si="61"/>
        <v>100</v>
      </c>
      <c r="Q113" s="236">
        <f>VLOOKUP(B:B,'پیوست 4'!$C$14:$J$173,8,0)</f>
        <v>5854877.12476</v>
      </c>
      <c r="R113" s="1">
        <f t="shared" si="62"/>
        <v>1.0356857067896272</v>
      </c>
      <c r="S113" s="232">
        <f t="shared" si="63"/>
        <v>103.56857067896273</v>
      </c>
      <c r="T113" s="232">
        <f t="shared" si="64"/>
        <v>4.6583251074603709</v>
      </c>
      <c r="U113" s="232" t="str">
        <f>VLOOKUP(D113:D269,پیوست1!$E$5:G329,3,0)</f>
        <v>در سهام</v>
      </c>
    </row>
    <row r="114" spans="1:21" x14ac:dyDescent="0.55000000000000004">
      <c r="A114" s="305">
        <v>11183</v>
      </c>
      <c r="B114" s="191">
        <v>144</v>
      </c>
      <c r="C114" s="179">
        <v>109</v>
      </c>
      <c r="D114" s="179" t="s">
        <v>547</v>
      </c>
      <c r="E114" s="335">
        <v>7976397.9517270001</v>
      </c>
      <c r="F114" s="336">
        <v>98.802301628470715</v>
      </c>
      <c r="G114" s="336">
        <v>0.80719825938755552</v>
      </c>
      <c r="H114" s="336">
        <v>0.2343522736592932</v>
      </c>
      <c r="I114" s="336">
        <v>1.2479331957786504E-4</v>
      </c>
      <c r="J114" s="336">
        <v>0.15602304516286064</v>
      </c>
      <c r="K114" s="180">
        <f t="shared" si="56"/>
        <v>2.2180267367943136</v>
      </c>
      <c r="L114" s="180">
        <f t="shared" si="57"/>
        <v>1.8120907020444495E-2</v>
      </c>
      <c r="M114" s="180">
        <f t="shared" si="58"/>
        <v>5.2610070842222705E-3</v>
      </c>
      <c r="N114" s="180">
        <f t="shared" si="59"/>
        <v>2.801502746746348E-6</v>
      </c>
      <c r="O114" s="180">
        <f t="shared" si="60"/>
        <v>3.5025832396962148E-3</v>
      </c>
      <c r="P114" s="205">
        <f t="shared" si="61"/>
        <v>100</v>
      </c>
      <c r="Q114" s="236">
        <f>VLOOKUP(B:B,'پیوست 4'!$C$14:$J$173,8,0)</f>
        <v>7917274.8960189996</v>
      </c>
      <c r="R114" s="1">
        <f t="shared" si="62"/>
        <v>0.99258775000121457</v>
      </c>
      <c r="S114" s="232">
        <f t="shared" si="63"/>
        <v>99.25877500012146</v>
      </c>
      <c r="T114" s="232">
        <f t="shared" si="64"/>
        <v>0.45647337165074475</v>
      </c>
      <c r="U114" s="232" t="str">
        <f>VLOOKUP(D114:D269,پیوست1!$E$5:G277,3,0)</f>
        <v>در سهام و قابل معامله</v>
      </c>
    </row>
    <row r="115" spans="1:21" x14ac:dyDescent="0.55000000000000004">
      <c r="A115" s="305">
        <v>11378</v>
      </c>
      <c r="B115" s="191">
        <v>226</v>
      </c>
      <c r="C115" s="181">
        <v>110</v>
      </c>
      <c r="D115" s="181" t="s">
        <v>569</v>
      </c>
      <c r="E115" s="333">
        <v>2485765.8024650002</v>
      </c>
      <c r="F115" s="334">
        <v>98.686878348955091</v>
      </c>
      <c r="G115" s="334">
        <v>3.8419208678629004E-2</v>
      </c>
      <c r="H115" s="334">
        <v>0.8864193898207342</v>
      </c>
      <c r="I115" s="334">
        <v>1.1703391186121182E-3</v>
      </c>
      <c r="J115" s="334">
        <v>0.38711271342693304</v>
      </c>
      <c r="K115" s="180">
        <f t="shared" si="56"/>
        <v>0.69041866317210898</v>
      </c>
      <c r="L115" s="180">
        <f t="shared" si="57"/>
        <v>2.6878283252851695E-4</v>
      </c>
      <c r="M115" s="180">
        <f t="shared" si="58"/>
        <v>6.201437317389296E-3</v>
      </c>
      <c r="N115" s="180">
        <f t="shared" si="59"/>
        <v>8.1877548793573565E-6</v>
      </c>
      <c r="O115" s="180">
        <f t="shared" si="60"/>
        <v>2.7082611849985699E-3</v>
      </c>
      <c r="P115" s="205">
        <f t="shared" si="61"/>
        <v>100</v>
      </c>
      <c r="Q115" s="236">
        <f>VLOOKUP(B:B,'پیوست 4'!$C$14:$J$173,8,0)</f>
        <v>2529759.1726819999</v>
      </c>
      <c r="R115" s="1">
        <f t="shared" si="62"/>
        <v>1.0176981154754698</v>
      </c>
      <c r="S115" s="232">
        <f t="shared" si="63"/>
        <v>101.76981154754698</v>
      </c>
      <c r="T115" s="232">
        <f t="shared" si="64"/>
        <v>3.0829331985918884</v>
      </c>
      <c r="U115" s="232" t="str">
        <f>VLOOKUP(D115:D271,پیوست1!$E$5:G330,3,0)</f>
        <v>در سهام و قابل معامله</v>
      </c>
    </row>
    <row r="116" spans="1:21" x14ac:dyDescent="0.55000000000000004">
      <c r="A116" s="305">
        <v>10753</v>
      </c>
      <c r="B116" s="191">
        <v>60</v>
      </c>
      <c r="C116" s="179">
        <v>111</v>
      </c>
      <c r="D116" s="179" t="s">
        <v>520</v>
      </c>
      <c r="E116" s="335">
        <v>1486687.781524</v>
      </c>
      <c r="F116" s="336">
        <v>98.613745579396536</v>
      </c>
      <c r="G116" s="336">
        <v>0</v>
      </c>
      <c r="H116" s="336">
        <v>0.70432064701734876</v>
      </c>
      <c r="I116" s="336">
        <v>8.4238837849053685E-7</v>
      </c>
      <c r="J116" s="336">
        <v>0.6819329311977339</v>
      </c>
      <c r="K116" s="180">
        <f t="shared" si="56"/>
        <v>0.41261986129076389</v>
      </c>
      <c r="L116" s="180">
        <f t="shared" si="57"/>
        <v>0</v>
      </c>
      <c r="M116" s="180">
        <f t="shared" si="58"/>
        <v>2.947020072800463E-3</v>
      </c>
      <c r="N116" s="180">
        <f t="shared" si="59"/>
        <v>3.5247233927025515E-9</v>
      </c>
      <c r="O116" s="180">
        <f t="shared" si="60"/>
        <v>2.8533453407250135E-3</v>
      </c>
      <c r="P116" s="205">
        <f t="shared" si="61"/>
        <v>100</v>
      </c>
      <c r="Q116" s="236">
        <f>VLOOKUP(B:B,'پیوست 4'!$C$14:$J$173,8,0)</f>
        <v>1521838.0562499999</v>
      </c>
      <c r="R116" s="1">
        <f t="shared" si="62"/>
        <v>1.0236433467489505</v>
      </c>
      <c r="S116" s="232">
        <f t="shared" si="63"/>
        <v>102.36433467489505</v>
      </c>
      <c r="T116" s="232">
        <f t="shared" si="64"/>
        <v>3.7505890954985119</v>
      </c>
      <c r="U116" s="232" t="str">
        <f>VLOOKUP(D116:D272,پیوست1!$E$5:G306,3,0)</f>
        <v>در سهام</v>
      </c>
    </row>
    <row r="117" spans="1:21" x14ac:dyDescent="0.55000000000000004">
      <c r="A117" s="305">
        <v>11461</v>
      </c>
      <c r="B117" s="191">
        <v>237</v>
      </c>
      <c r="C117" s="181">
        <v>112</v>
      </c>
      <c r="D117" s="181" t="s">
        <v>571</v>
      </c>
      <c r="E117" s="333">
        <v>3306710.0989359999</v>
      </c>
      <c r="F117" s="334">
        <v>98.276986210124988</v>
      </c>
      <c r="G117" s="334">
        <v>0</v>
      </c>
      <c r="H117" s="334">
        <v>1.4523807420118182</v>
      </c>
      <c r="I117" s="334">
        <v>1.459115428500858E-3</v>
      </c>
      <c r="J117" s="334">
        <v>0.26917393243469528</v>
      </c>
      <c r="K117" s="180">
        <f t="shared" si="56"/>
        <v>0.91462033620813143</v>
      </c>
      <c r="L117" s="180">
        <f t="shared" si="57"/>
        <v>0</v>
      </c>
      <c r="M117" s="180">
        <f t="shared" si="58"/>
        <v>1.3516663603428739E-2</v>
      </c>
      <c r="N117" s="180">
        <f t="shared" si="59"/>
        <v>1.357934034452957E-5</v>
      </c>
      <c r="O117" s="180">
        <f t="shared" si="60"/>
        <v>2.5050824417377372E-3</v>
      </c>
      <c r="P117" s="205">
        <f t="shared" si="61"/>
        <v>100</v>
      </c>
      <c r="Q117" s="236">
        <f>VLOOKUP(B:B,'پیوست 4'!$C$14:$J$173,8,0)</f>
        <v>3255314.0983290002</v>
      </c>
      <c r="R117" s="1">
        <f t="shared" si="62"/>
        <v>0.98445705880792589</v>
      </c>
      <c r="S117" s="232">
        <f t="shared" si="63"/>
        <v>98.445705880792588</v>
      </c>
      <c r="T117" s="232">
        <f t="shared" si="64"/>
        <v>0.16871967066759908</v>
      </c>
      <c r="U117" s="232" t="str">
        <f>VLOOKUP(D117:D273,پیوست1!$E$5:G301,3,0)</f>
        <v>در سهام</v>
      </c>
    </row>
    <row r="118" spans="1:21" x14ac:dyDescent="0.55000000000000004">
      <c r="A118" s="305">
        <v>11268</v>
      </c>
      <c r="B118" s="191">
        <v>167</v>
      </c>
      <c r="C118" s="179">
        <v>113</v>
      </c>
      <c r="D118" s="179" t="s">
        <v>556</v>
      </c>
      <c r="E118" s="335">
        <v>2326728.3903910001</v>
      </c>
      <c r="F118" s="336">
        <v>98.158955836859192</v>
      </c>
      <c r="G118" s="336">
        <v>0</v>
      </c>
      <c r="H118" s="336">
        <v>1.3704535555296311</v>
      </c>
      <c r="I118" s="336">
        <v>5.9282505203467287E-3</v>
      </c>
      <c r="J118" s="336">
        <v>0.46466235709082726</v>
      </c>
      <c r="K118" s="180">
        <f t="shared" si="56"/>
        <v>0.64278912559961343</v>
      </c>
      <c r="L118" s="180">
        <f t="shared" si="57"/>
        <v>0</v>
      </c>
      <c r="M118" s="180">
        <f t="shared" si="58"/>
        <v>8.9743481389294253E-3</v>
      </c>
      <c r="N118" s="180">
        <f t="shared" si="59"/>
        <v>3.8820858838824586E-5</v>
      </c>
      <c r="O118" s="180">
        <f t="shared" si="60"/>
        <v>3.0428187389225708E-3</v>
      </c>
      <c r="P118" s="205">
        <f t="shared" si="61"/>
        <v>100</v>
      </c>
      <c r="Q118" s="236">
        <f>VLOOKUP(B:B,'پیوست 4'!$C$14:$J$173,8,0)</f>
        <v>2310152.3953800001</v>
      </c>
      <c r="R118" s="1">
        <f t="shared" si="62"/>
        <v>0.99287583583908801</v>
      </c>
      <c r="S118" s="232">
        <f t="shared" si="63"/>
        <v>99.287583583908798</v>
      </c>
      <c r="T118" s="232">
        <f t="shared" si="64"/>
        <v>1.128627747049606</v>
      </c>
      <c r="U118" s="232" t="str">
        <f>VLOOKUP(D118:D273,پیوست1!$E$5:G276,3,0)</f>
        <v>در سهام</v>
      </c>
    </row>
    <row r="119" spans="1:21" x14ac:dyDescent="0.55000000000000004">
      <c r="A119" s="305">
        <v>11463</v>
      </c>
      <c r="B119" s="191">
        <v>239</v>
      </c>
      <c r="C119" s="181">
        <v>114</v>
      </c>
      <c r="D119" s="181" t="s">
        <v>570</v>
      </c>
      <c r="E119" s="333">
        <v>483948.96656799997</v>
      </c>
      <c r="F119" s="334">
        <v>97.65158961319807</v>
      </c>
      <c r="G119" s="334">
        <v>0</v>
      </c>
      <c r="H119" s="334">
        <v>1.8334129484290351</v>
      </c>
      <c r="I119" s="334">
        <v>4.0800390677717324E-3</v>
      </c>
      <c r="J119" s="334">
        <v>0.51091739930511815</v>
      </c>
      <c r="K119" s="180">
        <f t="shared" si="56"/>
        <v>0.13300616945037463</v>
      </c>
      <c r="L119" s="180">
        <f t="shared" si="57"/>
        <v>0</v>
      </c>
      <c r="M119" s="180">
        <f t="shared" si="58"/>
        <v>2.4971967610274829E-3</v>
      </c>
      <c r="N119" s="180">
        <f t="shared" si="59"/>
        <v>5.5572097675187377E-6</v>
      </c>
      <c r="O119" s="180">
        <f t="shared" si="60"/>
        <v>6.9589411146602376E-4</v>
      </c>
      <c r="P119" s="205">
        <f t="shared" si="61"/>
        <v>99.999999999999986</v>
      </c>
      <c r="Q119" s="236">
        <f>VLOOKUP(B:B,'پیوست 4'!$C$14:$J$173,8,0)</f>
        <v>478679.67924600001</v>
      </c>
      <c r="R119" s="1">
        <f t="shared" si="62"/>
        <v>0.98911189467069649</v>
      </c>
      <c r="S119" s="232">
        <f t="shared" si="63"/>
        <v>98.911189467069647</v>
      </c>
      <c r="T119" s="232">
        <f t="shared" si="64"/>
        <v>1.2595998538715776</v>
      </c>
      <c r="U119" s="232" t="str">
        <f>VLOOKUP(D119:D275,پیوست1!$E$5:G339,3,0)</f>
        <v>در سهام</v>
      </c>
    </row>
    <row r="120" spans="1:21" x14ac:dyDescent="0.55000000000000004">
      <c r="A120" s="305">
        <v>11173</v>
      </c>
      <c r="B120" s="191">
        <v>140</v>
      </c>
      <c r="C120" s="179">
        <v>115</v>
      </c>
      <c r="D120" s="179" t="s">
        <v>545</v>
      </c>
      <c r="E120" s="335">
        <v>991525.97331599996</v>
      </c>
      <c r="F120" s="336">
        <v>97.441497319327269</v>
      </c>
      <c r="G120" s="336">
        <v>-1.0028348221749161E-10</v>
      </c>
      <c r="H120" s="336">
        <v>1.5494599624634569</v>
      </c>
      <c r="I120" s="336">
        <v>2.0056696443498325E-3</v>
      </c>
      <c r="J120" s="336">
        <v>1.0070370486652134</v>
      </c>
      <c r="K120" s="180">
        <f t="shared" si="56"/>
        <v>0.27191987126479245</v>
      </c>
      <c r="L120" s="180">
        <f t="shared" si="57"/>
        <v>-2.7985070349649347E-13</v>
      </c>
      <c r="M120" s="180">
        <f t="shared" si="58"/>
        <v>4.3239170693597688E-3</v>
      </c>
      <c r="N120" s="180">
        <f t="shared" si="59"/>
        <v>5.5970140699298703E-6</v>
      </c>
      <c r="O120" s="180">
        <f t="shared" si="60"/>
        <v>2.810233752202484E-3</v>
      </c>
      <c r="P120" s="205">
        <f t="shared" si="61"/>
        <v>100</v>
      </c>
      <c r="Q120" s="236">
        <f>VLOOKUP(B:B,'پیوست 4'!$C$14:$J$173,8,0)</f>
        <v>971660.48849300004</v>
      </c>
      <c r="R120" s="1">
        <f t="shared" si="62"/>
        <v>0.97996473581366406</v>
      </c>
      <c r="S120" s="232">
        <f t="shared" si="63"/>
        <v>97.996473581366402</v>
      </c>
      <c r="T120" s="232">
        <f t="shared" si="64"/>
        <v>0.55497626203913342</v>
      </c>
      <c r="U120" s="232" t="str">
        <f>VLOOKUP(D106:D260,پیوست1!$E$5:G253,3,0)</f>
        <v>در سهام</v>
      </c>
    </row>
    <row r="121" spans="1:21" x14ac:dyDescent="0.55000000000000004">
      <c r="A121" s="305">
        <v>10835</v>
      </c>
      <c r="B121" s="191">
        <v>18</v>
      </c>
      <c r="C121" s="181">
        <v>116</v>
      </c>
      <c r="D121" s="181" t="s">
        <v>530</v>
      </c>
      <c r="E121" s="333">
        <v>1819113.930351</v>
      </c>
      <c r="F121" s="334">
        <v>97.316551327152396</v>
      </c>
      <c r="G121" s="334">
        <v>0</v>
      </c>
      <c r="H121" s="334">
        <v>2.3002418483235747</v>
      </c>
      <c r="I121" s="334">
        <v>1.0727275858654758E-3</v>
      </c>
      <c r="J121" s="334">
        <v>0.38213409693815625</v>
      </c>
      <c r="K121" s="180">
        <f t="shared" si="56"/>
        <v>0.4982410563792205</v>
      </c>
      <c r="L121" s="180">
        <f t="shared" si="57"/>
        <v>0</v>
      </c>
      <c r="M121" s="180">
        <f t="shared" si="58"/>
        <v>1.1776772941569097E-2</v>
      </c>
      <c r="N121" s="180">
        <f t="shared" si="59"/>
        <v>5.4921482348051588E-6</v>
      </c>
      <c r="O121" s="180">
        <f t="shared" si="60"/>
        <v>1.9564492734327316E-3</v>
      </c>
      <c r="P121" s="205">
        <f t="shared" si="61"/>
        <v>100</v>
      </c>
      <c r="Q121" s="236">
        <f>VLOOKUP(B:B,'پیوست 4'!$C$14:$J$173,8,0)</f>
        <v>1753075.142794</v>
      </c>
      <c r="R121" s="1">
        <f t="shared" si="62"/>
        <v>0.96369727785864523</v>
      </c>
      <c r="S121" s="232">
        <f t="shared" si="63"/>
        <v>96.369727785864526</v>
      </c>
      <c r="T121" s="232">
        <f t="shared" si="64"/>
        <v>-0.94682354128786983</v>
      </c>
      <c r="U121" s="232" t="str">
        <f>VLOOKUP(D121:D276,پیوست1!$E$5:G275,3,0)</f>
        <v>در سهام</v>
      </c>
    </row>
    <row r="122" spans="1:21" x14ac:dyDescent="0.55000000000000004">
      <c r="A122" s="305">
        <v>10782</v>
      </c>
      <c r="B122" s="191">
        <v>45</v>
      </c>
      <c r="C122" s="179">
        <v>117</v>
      </c>
      <c r="D122" s="179" t="s">
        <v>521</v>
      </c>
      <c r="E122" s="335">
        <v>1185657.476939</v>
      </c>
      <c r="F122" s="336">
        <v>97.280017292658258</v>
      </c>
      <c r="G122" s="336">
        <v>1.6664251335080335E-10</v>
      </c>
      <c r="H122" s="336">
        <v>2.2918914076966663</v>
      </c>
      <c r="I122" s="336">
        <v>0.18576488165419799</v>
      </c>
      <c r="J122" s="336">
        <v>0.24232641782424011</v>
      </c>
      <c r="K122" s="180">
        <f t="shared" si="56"/>
        <v>0.32462038272930016</v>
      </c>
      <c r="L122" s="180">
        <f t="shared" si="57"/>
        <v>5.5608086807970672E-13</v>
      </c>
      <c r="M122" s="180">
        <f t="shared" si="58"/>
        <v>7.6479701242470454E-3</v>
      </c>
      <c r="N122" s="180">
        <f t="shared" si="59"/>
        <v>6.1989161452174189E-4</v>
      </c>
      <c r="O122" s="180">
        <f t="shared" si="60"/>
        <v>8.0863569609441175E-4</v>
      </c>
      <c r="P122" s="205">
        <f t="shared" si="61"/>
        <v>100</v>
      </c>
      <c r="Q122" s="236">
        <f>VLOOKUP(B:B,'پیوست 4'!$C$14:$J$173,8,0)</f>
        <v>1127968.034253</v>
      </c>
      <c r="R122" s="1">
        <f t="shared" si="62"/>
        <v>0.95134392199428774</v>
      </c>
      <c r="S122" s="232">
        <f t="shared" si="63"/>
        <v>95.134392199428774</v>
      </c>
      <c r="T122" s="232">
        <f t="shared" si="64"/>
        <v>-2.1456250932294836</v>
      </c>
      <c r="U122" s="232" t="str">
        <f>VLOOKUP(D122:D278,پیوست1!$E$5:G311,3,0)</f>
        <v>در سهام</v>
      </c>
    </row>
    <row r="123" spans="1:21" x14ac:dyDescent="0.55000000000000004">
      <c r="A123" s="305">
        <v>11297</v>
      </c>
      <c r="B123" s="191">
        <v>177</v>
      </c>
      <c r="C123" s="181">
        <v>118</v>
      </c>
      <c r="D123" s="181" t="s">
        <v>561</v>
      </c>
      <c r="E123" s="333">
        <v>1161225.9259200001</v>
      </c>
      <c r="F123" s="334">
        <v>97.111665175961235</v>
      </c>
      <c r="G123" s="334">
        <v>0</v>
      </c>
      <c r="H123" s="334">
        <v>1.5859210722938293</v>
      </c>
      <c r="I123" s="334">
        <v>1.2437200095110648</v>
      </c>
      <c r="J123" s="334">
        <v>5.8693742233866489E-2</v>
      </c>
      <c r="K123" s="180">
        <f t="shared" si="56"/>
        <v>0.31738107475037997</v>
      </c>
      <c r="L123" s="180">
        <f t="shared" si="57"/>
        <v>0</v>
      </c>
      <c r="M123" s="180">
        <f t="shared" si="58"/>
        <v>5.183119180191818E-3</v>
      </c>
      <c r="N123" s="180">
        <f t="shared" si="59"/>
        <v>4.0647350922460111E-3</v>
      </c>
      <c r="O123" s="180">
        <f t="shared" si="60"/>
        <v>1.9182332995271826E-4</v>
      </c>
      <c r="P123" s="205">
        <f t="shared" si="61"/>
        <v>100</v>
      </c>
      <c r="Q123" s="236">
        <f>VLOOKUP(B:B,'پیوست 4'!$C$14:$J$173,8,0)</f>
        <v>1271709.8342879999</v>
      </c>
      <c r="R123" s="1">
        <f t="shared" si="62"/>
        <v>1.0951441970953819</v>
      </c>
      <c r="S123" s="232">
        <f t="shared" si="63"/>
        <v>109.51441970953819</v>
      </c>
      <c r="T123" s="232">
        <f t="shared" si="64"/>
        <v>12.402754533576953</v>
      </c>
      <c r="U123" s="232" t="str">
        <f>VLOOKUP(D123:D278,پیوست1!$E$5:G298,3,0)</f>
        <v>در سهام</v>
      </c>
    </row>
    <row r="124" spans="1:21" x14ac:dyDescent="0.55000000000000004">
      <c r="A124" s="305">
        <v>10719</v>
      </c>
      <c r="B124" s="191">
        <v>22</v>
      </c>
      <c r="C124" s="179">
        <v>119</v>
      </c>
      <c r="D124" s="179" t="s">
        <v>518</v>
      </c>
      <c r="E124" s="335">
        <v>18829388.154685002</v>
      </c>
      <c r="F124" s="336">
        <v>96.882010116090797</v>
      </c>
      <c r="G124" s="336">
        <v>9.1004307592826104E-3</v>
      </c>
      <c r="H124" s="336">
        <v>0</v>
      </c>
      <c r="I124" s="336">
        <v>1.7078848475777633</v>
      </c>
      <c r="J124" s="336">
        <v>1.4010046055721548</v>
      </c>
      <c r="K124" s="180">
        <f t="shared" si="56"/>
        <v>5.1341937200560288</v>
      </c>
      <c r="L124" s="180">
        <f t="shared" si="57"/>
        <v>4.8227090249393346E-4</v>
      </c>
      <c r="M124" s="180">
        <f t="shared" si="58"/>
        <v>0</v>
      </c>
      <c r="N124" s="180">
        <f t="shared" si="59"/>
        <v>9.0508151601163489E-2</v>
      </c>
      <c r="O124" s="180">
        <f t="shared" si="60"/>
        <v>7.4245249856799422E-2</v>
      </c>
      <c r="P124" s="205">
        <f t="shared" si="61"/>
        <v>100</v>
      </c>
      <c r="Q124" s="236">
        <f>VLOOKUP(B:B,'پیوست 4'!$C$14:$J$173,8,0)</f>
        <v>17580977.491604</v>
      </c>
      <c r="R124" s="1">
        <f t="shared" si="62"/>
        <v>0.93369881948233246</v>
      </c>
      <c r="S124" s="232">
        <f t="shared" si="63"/>
        <v>93.369881948233242</v>
      </c>
      <c r="T124" s="232">
        <f t="shared" si="64"/>
        <v>-3.5121281678575542</v>
      </c>
      <c r="U124" s="232" t="str">
        <f>VLOOKUP(D124:D279,پیوست1!$E$5:G278,3,0)</f>
        <v>در سهام</v>
      </c>
    </row>
    <row r="125" spans="1:21" x14ac:dyDescent="0.55000000000000004">
      <c r="A125" s="305">
        <v>11260</v>
      </c>
      <c r="B125" s="191">
        <v>169</v>
      </c>
      <c r="C125" s="181">
        <v>120</v>
      </c>
      <c r="D125" s="181" t="s">
        <v>558</v>
      </c>
      <c r="E125" s="333">
        <v>1211493.511921</v>
      </c>
      <c r="F125" s="334">
        <v>96.837799609864604</v>
      </c>
      <c r="G125" s="334">
        <v>0</v>
      </c>
      <c r="H125" s="334">
        <v>2.5098414644102198</v>
      </c>
      <c r="I125" s="334">
        <v>3.6523790014677607E-2</v>
      </c>
      <c r="J125" s="334">
        <v>0.61583513571050241</v>
      </c>
      <c r="K125" s="180">
        <f t="shared" si="56"/>
        <v>0.33018619171495528</v>
      </c>
      <c r="L125" s="180">
        <f t="shared" si="57"/>
        <v>0</v>
      </c>
      <c r="M125" s="180">
        <f t="shared" si="58"/>
        <v>8.5577635828218267E-3</v>
      </c>
      <c r="N125" s="180">
        <f t="shared" si="59"/>
        <v>1.2453454312808061E-4</v>
      </c>
      <c r="O125" s="180">
        <f t="shared" si="60"/>
        <v>2.099802546151614E-3</v>
      </c>
      <c r="P125" s="205">
        <f t="shared" si="61"/>
        <v>100</v>
      </c>
      <c r="Q125" s="236">
        <f>VLOOKUP(B:B,'پیوست 4'!$C$14:$J$173,8,0)</f>
        <v>844478</v>
      </c>
      <c r="R125" s="1">
        <f t="shared" si="62"/>
        <v>0.69705532195624953</v>
      </c>
      <c r="S125" s="232">
        <f t="shared" si="63"/>
        <v>69.705532195624954</v>
      </c>
      <c r="T125" s="232">
        <f t="shared" si="64"/>
        <v>-27.132267414239649</v>
      </c>
      <c r="U125" s="232" t="str">
        <f>VLOOKUP(D125:D281,پیوست1!$E$5:G332,3,0)</f>
        <v>در سهام و قابل معامله</v>
      </c>
    </row>
    <row r="126" spans="1:21" x14ac:dyDescent="0.55000000000000004">
      <c r="A126" s="305">
        <v>10896</v>
      </c>
      <c r="B126" s="191">
        <v>103</v>
      </c>
      <c r="C126" s="179">
        <v>121</v>
      </c>
      <c r="D126" s="179" t="s">
        <v>537</v>
      </c>
      <c r="E126" s="335">
        <v>2990122.7993780002</v>
      </c>
      <c r="F126" s="336">
        <v>96.821847697943141</v>
      </c>
      <c r="G126" s="336">
        <v>0</v>
      </c>
      <c r="H126" s="336">
        <v>2.993811890529376</v>
      </c>
      <c r="I126" s="336">
        <v>3.1462288979941496E-3</v>
      </c>
      <c r="J126" s="336">
        <v>0.18119418262948569</v>
      </c>
      <c r="K126" s="180">
        <f t="shared" si="56"/>
        <v>0.81480801549389437</v>
      </c>
      <c r="L126" s="180">
        <f t="shared" si="57"/>
        <v>0</v>
      </c>
      <c r="M126" s="180">
        <f t="shared" si="58"/>
        <v>2.5194540109319631E-2</v>
      </c>
      <c r="N126" s="180">
        <f t="shared" si="59"/>
        <v>2.6477211348638776E-5</v>
      </c>
      <c r="O126" s="180">
        <f t="shared" si="60"/>
        <v>1.5248466733248048E-3</v>
      </c>
      <c r="P126" s="205">
        <f t="shared" si="61"/>
        <v>99.999999999999986</v>
      </c>
      <c r="Q126" s="236">
        <f>VLOOKUP(B:B,'پیوست 4'!$C$14:$J$173,8,0)</f>
        <v>2978805.8529380001</v>
      </c>
      <c r="R126" s="1">
        <f t="shared" si="62"/>
        <v>0.99621522352113623</v>
      </c>
      <c r="S126" s="232">
        <f t="shared" si="63"/>
        <v>99.621522352113629</v>
      </c>
      <c r="T126" s="232">
        <f t="shared" si="64"/>
        <v>2.799674654170488</v>
      </c>
      <c r="U126" s="232" t="str">
        <f>VLOOKUP(D126:D281,پیوست1!$E$5:G304,3,0)</f>
        <v>در سهام</v>
      </c>
    </row>
    <row r="127" spans="1:21" x14ac:dyDescent="0.55000000000000004">
      <c r="A127" s="305">
        <v>11220</v>
      </c>
      <c r="B127" s="191">
        <v>152</v>
      </c>
      <c r="C127" s="181">
        <v>122</v>
      </c>
      <c r="D127" s="181" t="s">
        <v>552</v>
      </c>
      <c r="E127" s="333">
        <v>1488725.169273</v>
      </c>
      <c r="F127" s="334">
        <v>96.50671526658742</v>
      </c>
      <c r="G127" s="334">
        <v>0</v>
      </c>
      <c r="H127" s="334">
        <v>1.6844474410586261</v>
      </c>
      <c r="I127" s="334">
        <v>1.3752117258556009</v>
      </c>
      <c r="J127" s="334">
        <v>0.43362556649834738</v>
      </c>
      <c r="K127" s="180">
        <f t="shared" si="56"/>
        <v>0.40435700105530509</v>
      </c>
      <c r="L127" s="180">
        <f t="shared" si="57"/>
        <v>0</v>
      </c>
      <c r="M127" s="180">
        <f t="shared" si="58"/>
        <v>7.0577276806100733E-3</v>
      </c>
      <c r="N127" s="180">
        <f t="shared" si="59"/>
        <v>5.7620496951634008E-3</v>
      </c>
      <c r="O127" s="180">
        <f t="shared" si="60"/>
        <v>1.8168635536483294E-3</v>
      </c>
      <c r="P127" s="205">
        <f t="shared" si="61"/>
        <v>100</v>
      </c>
      <c r="Q127" s="236">
        <f>VLOOKUP(B:B,'پیوست 4'!$C$14:$J$173,8,0)</f>
        <v>1423425.9116430001</v>
      </c>
      <c r="R127" s="1">
        <f t="shared" si="62"/>
        <v>0.95613746648625009</v>
      </c>
      <c r="S127" s="232">
        <f t="shared" si="63"/>
        <v>95.61374664862501</v>
      </c>
      <c r="T127" s="232">
        <f t="shared" si="64"/>
        <v>-0.89296861796240989</v>
      </c>
      <c r="U127" s="232" t="str">
        <f>VLOOKUP(D127:D283,پیوست1!$E$5:G284,3,0)</f>
        <v>در سهام</v>
      </c>
    </row>
    <row r="128" spans="1:21" x14ac:dyDescent="0.55000000000000004">
      <c r="A128" s="305">
        <v>11233</v>
      </c>
      <c r="B128" s="191">
        <v>264</v>
      </c>
      <c r="C128" s="179">
        <v>123</v>
      </c>
      <c r="D128" s="179" t="s">
        <v>575</v>
      </c>
      <c r="E128" s="335">
        <v>2749911.7818120001</v>
      </c>
      <c r="F128" s="336">
        <v>96.438765118430879</v>
      </c>
      <c r="G128" s="336">
        <v>3.1045719609359845</v>
      </c>
      <c r="H128" s="336">
        <v>3.9308383757701232E-3</v>
      </c>
      <c r="I128" s="336">
        <v>0</v>
      </c>
      <c r="J128" s="336">
        <v>0.45273208225736594</v>
      </c>
      <c r="K128" s="180">
        <f t="shared" si="56"/>
        <v>0.74638568999120869</v>
      </c>
      <c r="L128" s="180">
        <f t="shared" si="57"/>
        <v>2.4027766037287342E-2</v>
      </c>
      <c r="M128" s="180">
        <f t="shared" si="58"/>
        <v>3.0422636682874632E-5</v>
      </c>
      <c r="N128" s="180">
        <f t="shared" si="59"/>
        <v>0</v>
      </c>
      <c r="O128" s="180">
        <f t="shared" si="60"/>
        <v>3.5039099389322292E-3</v>
      </c>
      <c r="P128" s="205">
        <f t="shared" si="61"/>
        <v>100</v>
      </c>
      <c r="Q128" s="236">
        <f>VLOOKUP(B:B,'پیوست 4'!$C$14:$J$173,8,0)</f>
        <v>2682897.92215</v>
      </c>
      <c r="R128" s="1">
        <f t="shared" si="62"/>
        <v>0.97563054200311738</v>
      </c>
      <c r="S128" s="232">
        <f t="shared" si="63"/>
        <v>97.56305420031174</v>
      </c>
      <c r="T128" s="232">
        <f t="shared" si="64"/>
        <v>1.1242890818808604</v>
      </c>
      <c r="U128" s="232" t="str">
        <f>VLOOKUP(D128:D285,پیوست1!$E$5:G314,3,0)</f>
        <v>در سهام و قابل معامله</v>
      </c>
    </row>
    <row r="129" spans="1:21" x14ac:dyDescent="0.55000000000000004">
      <c r="A129" s="305">
        <v>10843</v>
      </c>
      <c r="B129" s="191">
        <v>4</v>
      </c>
      <c r="C129" s="181">
        <v>124</v>
      </c>
      <c r="D129" s="181" t="s">
        <v>531</v>
      </c>
      <c r="E129" s="333">
        <v>2790187.110198</v>
      </c>
      <c r="F129" s="334">
        <v>96.43390330904306</v>
      </c>
      <c r="G129" s="334">
        <v>0</v>
      </c>
      <c r="H129" s="334">
        <v>3.7991565560793559E-3</v>
      </c>
      <c r="I129" s="334">
        <v>2.9797685676560968</v>
      </c>
      <c r="J129" s="334">
        <v>0.58252896674476773</v>
      </c>
      <c r="K129" s="180">
        <f t="shared" si="56"/>
        <v>0.75727910852839986</v>
      </c>
      <c r="L129" s="180">
        <f t="shared" si="57"/>
        <v>0</v>
      </c>
      <c r="M129" s="180">
        <f t="shared" si="58"/>
        <v>2.9834132926545228E-5</v>
      </c>
      <c r="N129" s="180">
        <f t="shared" si="59"/>
        <v>2.3399617842949551E-2</v>
      </c>
      <c r="O129" s="180">
        <f t="shared" si="60"/>
        <v>4.5745013059849881E-3</v>
      </c>
      <c r="P129" s="205">
        <f t="shared" si="61"/>
        <v>100</v>
      </c>
      <c r="Q129" s="236">
        <f>VLOOKUP(B:B,'پیوست 4'!$C$14:$J$173,8,0)</f>
        <v>2716869.2578139999</v>
      </c>
      <c r="R129" s="1">
        <f t="shared" si="62"/>
        <v>0.97372296212106102</v>
      </c>
      <c r="S129" s="232">
        <f t="shared" si="63"/>
        <v>97.372296212106107</v>
      </c>
      <c r="T129" s="232">
        <f t="shared" si="64"/>
        <v>0.9383929030630469</v>
      </c>
      <c r="U129" s="232" t="str">
        <f>VLOOKUP(D129:D285,پیوست1!$E$5:G293,3,0)</f>
        <v>در سهام</v>
      </c>
    </row>
    <row r="130" spans="1:21" x14ac:dyDescent="0.55000000000000004">
      <c r="A130" s="305">
        <v>10801</v>
      </c>
      <c r="B130" s="191">
        <v>46</v>
      </c>
      <c r="C130" s="179">
        <v>125</v>
      </c>
      <c r="D130" s="179" t="s">
        <v>527</v>
      </c>
      <c r="E130" s="335">
        <v>1271426.8297870001</v>
      </c>
      <c r="F130" s="336">
        <v>96.36683961928594</v>
      </c>
      <c r="G130" s="336">
        <v>0</v>
      </c>
      <c r="H130" s="336">
        <v>1.860284252680509</v>
      </c>
      <c r="I130" s="336">
        <v>1.5482772750568918</v>
      </c>
      <c r="J130" s="336">
        <v>0.22459885297665944</v>
      </c>
      <c r="K130" s="180">
        <f t="shared" si="56"/>
        <v>0.34483543728552241</v>
      </c>
      <c r="L130" s="180">
        <f t="shared" si="57"/>
        <v>0</v>
      </c>
      <c r="M130" s="180">
        <f t="shared" si="58"/>
        <v>6.6567704853949831E-3</v>
      </c>
      <c r="N130" s="180">
        <f t="shared" si="59"/>
        <v>5.5402965718575926E-3</v>
      </c>
      <c r="O130" s="180">
        <f t="shared" si="60"/>
        <v>8.0369600150852173E-4</v>
      </c>
      <c r="P130" s="205">
        <f t="shared" si="61"/>
        <v>100</v>
      </c>
      <c r="Q130" s="236">
        <f>VLOOKUP(B:B,'پیوست 4'!$C$14:$J$173,8,0)</f>
        <v>1215451.9359200001</v>
      </c>
      <c r="R130" s="1">
        <f t="shared" si="62"/>
        <v>0.95597474226937829</v>
      </c>
      <c r="S130" s="232">
        <f t="shared" si="63"/>
        <v>95.597474226937834</v>
      </c>
      <c r="T130" s="232">
        <f t="shared" si="64"/>
        <v>-0.76936539234810652</v>
      </c>
      <c r="U130" s="232" t="str">
        <f>VLOOKUP(D130:D286,پیوست1!$E$5:G315,3,0)</f>
        <v>در سهام</v>
      </c>
    </row>
    <row r="131" spans="1:21" x14ac:dyDescent="0.55000000000000004">
      <c r="A131" s="305">
        <v>11308</v>
      </c>
      <c r="B131" s="191">
        <v>181</v>
      </c>
      <c r="C131" s="181">
        <v>126</v>
      </c>
      <c r="D131" s="181" t="s">
        <v>562</v>
      </c>
      <c r="E131" s="333">
        <v>2169372.1982800001</v>
      </c>
      <c r="F131" s="334">
        <v>96.288202774928834</v>
      </c>
      <c r="G131" s="334">
        <v>2.9552023969454919</v>
      </c>
      <c r="H131" s="334">
        <v>0.40608925093398285</v>
      </c>
      <c r="I131" s="334">
        <v>2.2947350918045843E-3</v>
      </c>
      <c r="J131" s="334">
        <v>0.34821084209989295</v>
      </c>
      <c r="K131" s="180">
        <f t="shared" si="56"/>
        <v>0.58789538736871882</v>
      </c>
      <c r="L131" s="180">
        <f t="shared" si="57"/>
        <v>1.8043226561889895E-2</v>
      </c>
      <c r="M131" s="180">
        <f t="shared" si="58"/>
        <v>2.4794106713379059E-3</v>
      </c>
      <c r="N131" s="180">
        <f t="shared" si="59"/>
        <v>1.4010690165839433E-5</v>
      </c>
      <c r="O131" s="180">
        <f t="shared" si="60"/>
        <v>2.1260293784983427E-3</v>
      </c>
      <c r="P131" s="205">
        <f t="shared" si="61"/>
        <v>100.00000000000001</v>
      </c>
      <c r="Q131" s="236">
        <f>VLOOKUP(B:B,'پیوست 4'!$C$14:$J$173,8,0)</f>
        <v>2098024.3671459998</v>
      </c>
      <c r="R131" s="1">
        <f t="shared" si="62"/>
        <v>0.96711130013071578</v>
      </c>
      <c r="S131" s="232">
        <f t="shared" si="63"/>
        <v>96.711130013071582</v>
      </c>
      <c r="T131" s="232">
        <f t="shared" si="64"/>
        <v>0.4229272381427478</v>
      </c>
      <c r="U131" s="232" t="str">
        <f>VLOOKUP(D131:D286,پیوست1!$E$5:G286,3,0)</f>
        <v>شاخصی و قابل معامله</v>
      </c>
    </row>
    <row r="132" spans="1:21" x14ac:dyDescent="0.55000000000000004">
      <c r="A132" s="305">
        <v>10864</v>
      </c>
      <c r="B132" s="191">
        <v>64</v>
      </c>
      <c r="C132" s="179">
        <v>127</v>
      </c>
      <c r="D132" s="179" t="s">
        <v>534</v>
      </c>
      <c r="E132" s="335">
        <v>408330.60437199997</v>
      </c>
      <c r="F132" s="336">
        <v>96.17892284774662</v>
      </c>
      <c r="G132" s="336">
        <v>0</v>
      </c>
      <c r="H132" s="336">
        <v>2.1906680157810956</v>
      </c>
      <c r="I132" s="336">
        <v>2.4149312163372943E-2</v>
      </c>
      <c r="J132" s="336">
        <v>1.6062598243089177</v>
      </c>
      <c r="K132" s="180">
        <f t="shared" si="56"/>
        <v>0.11053116368608511</v>
      </c>
      <c r="L132" s="180">
        <f t="shared" si="57"/>
        <v>0</v>
      </c>
      <c r="M132" s="180">
        <f t="shared" si="58"/>
        <v>2.5175691083323937E-3</v>
      </c>
      <c r="N132" s="180">
        <f t="shared" si="59"/>
        <v>2.7752978475976754E-5</v>
      </c>
      <c r="O132" s="180">
        <f t="shared" si="60"/>
        <v>1.8459529625230245E-3</v>
      </c>
      <c r="P132" s="205">
        <f t="shared" si="61"/>
        <v>100.00000000000001</v>
      </c>
      <c r="Q132" s="236">
        <f>VLOOKUP(B:B,'پیوست 4'!$C$14:$J$173,8,0)</f>
        <v>386956.80389600003</v>
      </c>
      <c r="R132" s="1">
        <f t="shared" si="62"/>
        <v>0.94765564900805754</v>
      </c>
      <c r="S132" s="232">
        <f t="shared" si="63"/>
        <v>94.765564900805757</v>
      </c>
      <c r="T132" s="232">
        <f t="shared" si="64"/>
        <v>-1.413357946940863</v>
      </c>
      <c r="U132" s="232" t="str">
        <f>VLOOKUP(D132:D287,پیوست1!$E$5:G327,3,0)</f>
        <v>در سهام</v>
      </c>
    </row>
    <row r="133" spans="1:21" x14ac:dyDescent="0.55000000000000004">
      <c r="A133" s="305">
        <v>11341</v>
      </c>
      <c r="B133" s="191">
        <v>211</v>
      </c>
      <c r="C133" s="181">
        <v>128</v>
      </c>
      <c r="D133" s="181" t="s">
        <v>568</v>
      </c>
      <c r="E133" s="333">
        <v>11896646.314593</v>
      </c>
      <c r="F133" s="334">
        <v>96.143778934527361</v>
      </c>
      <c r="G133" s="334">
        <v>2.5954523584556051</v>
      </c>
      <c r="H133" s="334">
        <v>0.43273416991811203</v>
      </c>
      <c r="I133" s="334">
        <v>0</v>
      </c>
      <c r="J133" s="334">
        <v>0.82803453709892438</v>
      </c>
      <c r="K133" s="180">
        <f t="shared" si="56"/>
        <v>3.2191309257932379</v>
      </c>
      <c r="L133" s="180">
        <f t="shared" si="57"/>
        <v>8.6902148491761977E-2</v>
      </c>
      <c r="M133" s="180">
        <f t="shared" si="58"/>
        <v>1.4489007655705877E-2</v>
      </c>
      <c r="N133" s="180">
        <f t="shared" si="59"/>
        <v>0</v>
      </c>
      <c r="O133" s="180">
        <f t="shared" si="60"/>
        <v>2.7724639238647368E-2</v>
      </c>
      <c r="P133" s="205">
        <f t="shared" si="61"/>
        <v>100</v>
      </c>
      <c r="Q133" s="236">
        <f>VLOOKUP(B:B,'پیوست 4'!$C$14:$J$173,8,0)</f>
        <v>11901255.826011</v>
      </c>
      <c r="R133" s="1">
        <f t="shared" si="62"/>
        <v>1.0003874630964145</v>
      </c>
      <c r="S133" s="232">
        <f t="shared" si="63"/>
        <v>100.03874630964145</v>
      </c>
      <c r="T133" s="232">
        <f t="shared" si="64"/>
        <v>3.8949673751140921</v>
      </c>
      <c r="U133" s="232" t="str">
        <f>VLOOKUP(D133:D288,پیوست1!$E$5:G295,3,0)</f>
        <v>در سهام و قابل معامله</v>
      </c>
    </row>
    <row r="134" spans="1:21" x14ac:dyDescent="0.55000000000000004">
      <c r="A134" s="305">
        <v>11334</v>
      </c>
      <c r="B134" s="191">
        <v>194</v>
      </c>
      <c r="C134" s="179">
        <v>129</v>
      </c>
      <c r="D134" s="179" t="s">
        <v>566</v>
      </c>
      <c r="E134" s="335">
        <v>721228.99187100003</v>
      </c>
      <c r="F134" s="336">
        <v>95.776352169685268</v>
      </c>
      <c r="G134" s="336">
        <v>0</v>
      </c>
      <c r="H134" s="336">
        <v>2.8961669028487105</v>
      </c>
      <c r="I134" s="336">
        <v>7.093333159477328E-5</v>
      </c>
      <c r="J134" s="336">
        <v>1.3274099941344268</v>
      </c>
      <c r="K134" s="180">
        <f t="shared" si="56"/>
        <v>0.19441258286909174</v>
      </c>
      <c r="L134" s="180">
        <f t="shared" si="57"/>
        <v>0</v>
      </c>
      <c r="M134" s="180">
        <f t="shared" si="58"/>
        <v>5.8788132482353031E-3</v>
      </c>
      <c r="N134" s="180">
        <f t="shared" si="59"/>
        <v>1.4398472999282262E-7</v>
      </c>
      <c r="O134" s="180">
        <f t="shared" si="60"/>
        <v>2.6944564043189941E-3</v>
      </c>
      <c r="P134" s="205">
        <f t="shared" si="61"/>
        <v>100</v>
      </c>
      <c r="Q134" s="236">
        <f>VLOOKUP(B:B,'پیوست 4'!$C$14:$J$173,8,0)</f>
        <v>673109.73938399996</v>
      </c>
      <c r="R134" s="1">
        <f t="shared" si="62"/>
        <v>0.93328158874732703</v>
      </c>
      <c r="S134" s="232">
        <f t="shared" si="63"/>
        <v>93.328158874732708</v>
      </c>
      <c r="T134" s="232">
        <f t="shared" si="64"/>
        <v>-2.44819329495256</v>
      </c>
      <c r="U134" s="232" t="str">
        <f>VLOOKUP(D134:D290,پیوست1!$E$5:G325,3,0)</f>
        <v>در سهام</v>
      </c>
    </row>
    <row r="135" spans="1:21" x14ac:dyDescent="0.55000000000000004">
      <c r="A135" s="305">
        <v>10706</v>
      </c>
      <c r="B135" s="191">
        <v>27</v>
      </c>
      <c r="C135" s="181">
        <v>130</v>
      </c>
      <c r="D135" s="181" t="s">
        <v>517</v>
      </c>
      <c r="E135" s="333">
        <v>25812415.876028001</v>
      </c>
      <c r="F135" s="334">
        <v>95.406288878932784</v>
      </c>
      <c r="G135" s="334">
        <v>0</v>
      </c>
      <c r="H135" s="334">
        <v>2.6234357999855984</v>
      </c>
      <c r="I135" s="334">
        <v>3.721476458904479E-2</v>
      </c>
      <c r="J135" s="334">
        <v>1.933060556492568</v>
      </c>
      <c r="K135" s="180">
        <f t="shared" si="56"/>
        <v>6.9310424464188554</v>
      </c>
      <c r="L135" s="180">
        <f t="shared" si="57"/>
        <v>0</v>
      </c>
      <c r="M135" s="180">
        <f t="shared" si="58"/>
        <v>0.19058643930934951</v>
      </c>
      <c r="N135" s="180">
        <f t="shared" si="59"/>
        <v>2.703565100697585E-3</v>
      </c>
      <c r="O135" s="180">
        <f t="shared" si="60"/>
        <v>0.14043230195810039</v>
      </c>
      <c r="P135" s="205">
        <f t="shared" si="61"/>
        <v>99.999999999999986</v>
      </c>
      <c r="Q135" s="236">
        <f>VLOOKUP(B:B,'پیوست 4'!$C$14:$J$173,8,0)</f>
        <v>24035695.726374</v>
      </c>
      <c r="R135" s="1">
        <f t="shared" si="62"/>
        <v>0.93116800232154784</v>
      </c>
      <c r="S135" s="232">
        <f t="shared" si="63"/>
        <v>93.116800232154787</v>
      </c>
      <c r="T135" s="232">
        <f t="shared" si="64"/>
        <v>-2.2894886467779969</v>
      </c>
      <c r="U135" s="232" t="str">
        <f>VLOOKUP(D135:D290,پیوست1!$E$5:G308,3,0)</f>
        <v>در سهام</v>
      </c>
    </row>
    <row r="136" spans="1:21" x14ac:dyDescent="0.55000000000000004">
      <c r="A136" s="305">
        <v>11280</v>
      </c>
      <c r="B136" s="191">
        <v>170</v>
      </c>
      <c r="C136" s="179">
        <v>131</v>
      </c>
      <c r="D136" s="179" t="s">
        <v>559</v>
      </c>
      <c r="E136" s="335">
        <v>924631.43640300003</v>
      </c>
      <c r="F136" s="336">
        <v>95.328014829348618</v>
      </c>
      <c r="G136" s="336">
        <v>0</v>
      </c>
      <c r="H136" s="336">
        <v>4.5329128599690041</v>
      </c>
      <c r="I136" s="336">
        <v>5.363834164909374E-3</v>
      </c>
      <c r="J136" s="336">
        <v>0.13370847651747103</v>
      </c>
      <c r="K136" s="180">
        <f t="shared" si="56"/>
        <v>0.24807448926589318</v>
      </c>
      <c r="L136" s="180">
        <f t="shared" si="57"/>
        <v>0</v>
      </c>
      <c r="M136" s="180">
        <f t="shared" si="58"/>
        <v>1.1796113080049268E-2</v>
      </c>
      <c r="N136" s="180">
        <f t="shared" si="59"/>
        <v>1.3958440478896668E-5</v>
      </c>
      <c r="O136" s="180">
        <f t="shared" si="60"/>
        <v>3.4795292949266746E-4</v>
      </c>
      <c r="P136" s="205">
        <f t="shared" si="61"/>
        <v>100</v>
      </c>
      <c r="Q136" s="236">
        <f>VLOOKUP(B:B,'پیوست 4'!$C$14:$J$173,8,0)</f>
        <v>857380.57879900001</v>
      </c>
      <c r="R136" s="1">
        <f t="shared" si="62"/>
        <v>0.9272673900580114</v>
      </c>
      <c r="S136" s="232">
        <f t="shared" si="63"/>
        <v>92.726739005801136</v>
      </c>
      <c r="T136" s="232">
        <f t="shared" si="64"/>
        <v>-2.601275823547482</v>
      </c>
      <c r="U136" s="232" t="str">
        <f>VLOOKUP(D136:D291,پیوست1!$E$5:G289,3,0)</f>
        <v>در سهام</v>
      </c>
    </row>
    <row r="137" spans="1:21" x14ac:dyDescent="0.55000000000000004">
      <c r="A137" s="305">
        <v>11182</v>
      </c>
      <c r="B137" s="191">
        <v>141</v>
      </c>
      <c r="C137" s="181">
        <v>132</v>
      </c>
      <c r="D137" s="181" t="s">
        <v>546</v>
      </c>
      <c r="E137" s="333">
        <v>7988540.466643</v>
      </c>
      <c r="F137" s="334">
        <v>93.877397428618664</v>
      </c>
      <c r="G137" s="334">
        <v>0</v>
      </c>
      <c r="H137" s="334">
        <v>1.8797294207414232E-5</v>
      </c>
      <c r="I137" s="334">
        <v>3.6912273946681435</v>
      </c>
      <c r="J137" s="334">
        <v>2.4313563794189799</v>
      </c>
      <c r="K137" s="180">
        <f t="shared" si="56"/>
        <v>2.1106750796962741</v>
      </c>
      <c r="L137" s="180">
        <f t="shared" si="57"/>
        <v>0</v>
      </c>
      <c r="M137" s="180">
        <f t="shared" si="58"/>
        <v>4.2262548319446028E-7</v>
      </c>
      <c r="N137" s="180">
        <f t="shared" si="59"/>
        <v>8.2991027540386009E-2</v>
      </c>
      <c r="O137" s="180">
        <f t="shared" si="60"/>
        <v>5.4664950887696448E-2</v>
      </c>
      <c r="P137" s="205">
        <f t="shared" si="61"/>
        <v>100</v>
      </c>
      <c r="Q137" s="236">
        <f>VLOOKUP(B:B,'پیوست 4'!$C$14:$J$173,8,0)</f>
        <v>7237686.4241249999</v>
      </c>
      <c r="R137" s="1">
        <f t="shared" si="62"/>
        <v>0.90600860749804413</v>
      </c>
      <c r="S137" s="232">
        <f t="shared" si="63"/>
        <v>90.600860749804411</v>
      </c>
      <c r="T137" s="232">
        <f t="shared" si="64"/>
        <v>-3.2765366788142529</v>
      </c>
      <c r="U137" s="232" t="str">
        <f>VLOOKUP(D137:D292,پیوست1!$E$5:G338,3,0)</f>
        <v>در سهام</v>
      </c>
    </row>
    <row r="138" spans="1:21" x14ac:dyDescent="0.55000000000000004">
      <c r="A138" s="305">
        <v>10589</v>
      </c>
      <c r="B138" s="191">
        <v>26</v>
      </c>
      <c r="C138" s="179">
        <v>133</v>
      </c>
      <c r="D138" s="179" t="s">
        <v>511</v>
      </c>
      <c r="E138" s="335">
        <v>2056067.210836</v>
      </c>
      <c r="F138" s="336">
        <v>93.596028775870508</v>
      </c>
      <c r="G138" s="336">
        <v>2.6667557250744425</v>
      </c>
      <c r="H138" s="336">
        <v>3.4831269212841032</v>
      </c>
      <c r="I138" s="336">
        <v>2.8477835505353981E-4</v>
      </c>
      <c r="J138" s="336">
        <v>0.25380379941589137</v>
      </c>
      <c r="K138" s="180">
        <f t="shared" si="56"/>
        <v>0.54161119360701904</v>
      </c>
      <c r="L138" s="180">
        <f t="shared" si="57"/>
        <v>1.5431688397534653E-2</v>
      </c>
      <c r="M138" s="180">
        <f t="shared" si="58"/>
        <v>2.0155775346397745E-2</v>
      </c>
      <c r="N138" s="180">
        <f t="shared" si="59"/>
        <v>1.6479240285219744E-6</v>
      </c>
      <c r="O138" s="180">
        <f t="shared" si="60"/>
        <v>1.4686838805181869E-3</v>
      </c>
      <c r="P138" s="205">
        <f t="shared" si="61"/>
        <v>99.999999999999986</v>
      </c>
      <c r="Q138" s="236">
        <f>VLOOKUP(B:B,'پیوست 4'!$C$14:$J$173,8,0)</f>
        <v>1897189.0063799999</v>
      </c>
      <c r="R138" s="1">
        <f t="shared" si="62"/>
        <v>0.92272713478495672</v>
      </c>
      <c r="S138" s="232">
        <f t="shared" si="63"/>
        <v>92.272713478495675</v>
      </c>
      <c r="T138" s="232">
        <f t="shared" si="64"/>
        <v>-1.3233152973748332</v>
      </c>
      <c r="U138" s="232" t="str">
        <f>VLOOKUP(D138:D293,پیوست1!$E$5:G318,3,0)</f>
        <v>در سهام</v>
      </c>
    </row>
    <row r="139" spans="1:21" x14ac:dyDescent="0.55000000000000004">
      <c r="A139" s="305">
        <v>11649</v>
      </c>
      <c r="B139" s="191">
        <v>275</v>
      </c>
      <c r="C139" s="181">
        <v>134</v>
      </c>
      <c r="D139" s="181" t="s">
        <v>576</v>
      </c>
      <c r="E139" s="333">
        <v>5222451.916255</v>
      </c>
      <c r="F139" s="334">
        <v>93.538242831331715</v>
      </c>
      <c r="G139" s="334">
        <v>0</v>
      </c>
      <c r="H139" s="334">
        <v>3.0394363492270491E-3</v>
      </c>
      <c r="I139" s="334">
        <v>9.0150178578713715E-4</v>
      </c>
      <c r="J139" s="334">
        <v>6.4578162305332762</v>
      </c>
      <c r="K139" s="180">
        <f t="shared" si="56"/>
        <v>1.3748539292708057</v>
      </c>
      <c r="L139" s="180">
        <f t="shared" si="57"/>
        <v>0</v>
      </c>
      <c r="M139" s="180">
        <f t="shared" si="58"/>
        <v>4.4674572463783665E-5</v>
      </c>
      <c r="N139" s="180">
        <f t="shared" si="59"/>
        <v>1.3250551164073517E-5</v>
      </c>
      <c r="O139" s="180">
        <f t="shared" si="60"/>
        <v>9.491897378345325E-2</v>
      </c>
      <c r="P139" s="205">
        <f t="shared" si="61"/>
        <v>100.00000000000001</v>
      </c>
      <c r="Q139" s="236">
        <f>VLOOKUP(B:B,'پیوست 4'!$C$14:$J$173,8,0)</f>
        <v>5198404.7344920002</v>
      </c>
      <c r="R139" s="1">
        <f t="shared" si="62"/>
        <v>0.99539542304101403</v>
      </c>
      <c r="S139" s="232">
        <f t="shared" si="63"/>
        <v>99.539542304101403</v>
      </c>
      <c r="T139" s="232">
        <f t="shared" si="64"/>
        <v>6.0012994727696878</v>
      </c>
      <c r="U139" s="232" t="str">
        <f>VLOOKUP(D139:D294,پیوست1!$E$5:G336,3,0)</f>
        <v>در سهام و قابل معامله</v>
      </c>
    </row>
    <row r="140" spans="1:21" x14ac:dyDescent="0.55000000000000004">
      <c r="A140" s="305">
        <v>10764</v>
      </c>
      <c r="B140" s="191">
        <v>33</v>
      </c>
      <c r="C140" s="179">
        <v>135</v>
      </c>
      <c r="D140" s="179" t="s">
        <v>522</v>
      </c>
      <c r="E140" s="335">
        <v>1179516.022685</v>
      </c>
      <c r="F140" s="336">
        <v>93.078933692873719</v>
      </c>
      <c r="G140" s="336">
        <v>3.5166817127021063E-2</v>
      </c>
      <c r="H140" s="336">
        <v>4.3172422423003463</v>
      </c>
      <c r="I140" s="336">
        <v>0</v>
      </c>
      <c r="J140" s="336">
        <v>2.5686572476989094</v>
      </c>
      <c r="K140" s="180">
        <f t="shared" ref="K140:K174" si="65">E140/$E$175*F140</f>
        <v>0.30899264794318976</v>
      </c>
      <c r="L140" s="180">
        <f t="shared" ref="L140:L174" si="66">E140/$E$175*G140</f>
        <v>1.1674272053509889E-4</v>
      </c>
      <c r="M140" s="180">
        <f t="shared" ref="M140:M174" si="67">E140/$E$175*H140</f>
        <v>1.4331880043472299E-2</v>
      </c>
      <c r="N140" s="180">
        <f t="shared" ref="N140:N174" si="68">E140/$E$175*I140</f>
        <v>0</v>
      </c>
      <c r="O140" s="180">
        <f t="shared" ref="O140:O174" si="69">E140/$E$175*J140</f>
        <v>8.5271303949812933E-3</v>
      </c>
      <c r="P140" s="205">
        <f t="shared" ref="P140:P174" si="70">SUM(F140:J140)</f>
        <v>100</v>
      </c>
      <c r="Q140" s="236">
        <f>VLOOKUP(B:B,'پیوست 4'!$C$14:$J$173,8,0)</f>
        <v>1147172.4880949999</v>
      </c>
      <c r="R140" s="1">
        <f t="shared" ref="R140:R171" si="71">Q140/E140</f>
        <v>0.97257897818431105</v>
      </c>
      <c r="S140" s="232">
        <f t="shared" ref="S140:S171" si="72">R140*100</f>
        <v>97.257897818431104</v>
      </c>
      <c r="T140" s="232">
        <f t="shared" ref="T140:T171" si="73">S140-F140</f>
        <v>4.1789641255573855</v>
      </c>
      <c r="U140" s="232" t="str">
        <f>VLOOKUP(D140:D296,پیوست1!$E$5:G292,3,0)</f>
        <v>در سهام</v>
      </c>
    </row>
    <row r="141" spans="1:21" x14ac:dyDescent="0.55000000000000004">
      <c r="A141" s="305">
        <v>11141</v>
      </c>
      <c r="B141" s="191">
        <v>129</v>
      </c>
      <c r="C141" s="181">
        <v>136</v>
      </c>
      <c r="D141" s="181" t="s">
        <v>543</v>
      </c>
      <c r="E141" s="333">
        <v>797700.42871999997</v>
      </c>
      <c r="F141" s="334">
        <v>92.915183429336906</v>
      </c>
      <c r="G141" s="334">
        <v>5.5131149576499947</v>
      </c>
      <c r="H141" s="334">
        <v>1.1008484836442949</v>
      </c>
      <c r="I141" s="334">
        <v>1.2238676186412972E-10</v>
      </c>
      <c r="J141" s="334">
        <v>0.47085312924641953</v>
      </c>
      <c r="K141" s="180">
        <f t="shared" si="65"/>
        <v>0.20860245536566169</v>
      </c>
      <c r="L141" s="180">
        <f t="shared" si="66"/>
        <v>1.2377409960704334E-2</v>
      </c>
      <c r="M141" s="180">
        <f t="shared" si="67"/>
        <v>2.4714980716624112E-3</v>
      </c>
      <c r="N141" s="180">
        <f t="shared" si="68"/>
        <v>2.7476864476650352E-13</v>
      </c>
      <c r="O141" s="180">
        <f t="shared" si="69"/>
        <v>1.057105149580926E-3</v>
      </c>
      <c r="P141" s="205">
        <f t="shared" si="70"/>
        <v>100</v>
      </c>
      <c r="Q141" s="236">
        <f>VLOOKUP(B:B,'پیوست 4'!$C$14:$J$173,8,0)</f>
        <v>759193.08603999997</v>
      </c>
      <c r="R141" s="1">
        <f t="shared" si="71"/>
        <v>0.95172706282508912</v>
      </c>
      <c r="S141" s="232">
        <f t="shared" si="72"/>
        <v>95.172706282508912</v>
      </c>
      <c r="T141" s="232">
        <f t="shared" si="73"/>
        <v>2.2575228531720057</v>
      </c>
      <c r="U141" s="232" t="str">
        <f>VLOOKUP(D141:D298,پیوست1!$E$5:G282,3,0)</f>
        <v>در سهام</v>
      </c>
    </row>
    <row r="142" spans="1:21" x14ac:dyDescent="0.55000000000000004">
      <c r="A142" s="305">
        <v>11273</v>
      </c>
      <c r="B142" s="191">
        <v>168</v>
      </c>
      <c r="C142" s="179">
        <v>137</v>
      </c>
      <c r="D142" s="179" t="s">
        <v>557</v>
      </c>
      <c r="E142" s="335">
        <v>2931519.744837</v>
      </c>
      <c r="F142" s="336">
        <v>92.811486271892605</v>
      </c>
      <c r="G142" s="336">
        <v>0.14468474870103812</v>
      </c>
      <c r="H142" s="336">
        <v>6.8076205592083259</v>
      </c>
      <c r="I142" s="336">
        <v>0</v>
      </c>
      <c r="J142" s="336">
        <v>0.23620842019803506</v>
      </c>
      <c r="K142" s="180">
        <f t="shared" si="65"/>
        <v>0.7657507892012082</v>
      </c>
      <c r="L142" s="180">
        <f t="shared" si="66"/>
        <v>1.1937365185450246E-3</v>
      </c>
      <c r="M142" s="180">
        <f t="shared" si="67"/>
        <v>5.6166979165970465E-2</v>
      </c>
      <c r="N142" s="180">
        <f t="shared" si="68"/>
        <v>0</v>
      </c>
      <c r="O142" s="180">
        <f t="shared" si="69"/>
        <v>1.9488620584389175E-3</v>
      </c>
      <c r="P142" s="205">
        <f t="shared" si="70"/>
        <v>100.00000000000001</v>
      </c>
      <c r="Q142" s="236">
        <f>VLOOKUP(B:B,'پیوست 4'!$C$14:$J$173,8,0)</f>
        <v>2794848.9464480001</v>
      </c>
      <c r="R142" s="1">
        <f t="shared" si="71"/>
        <v>0.95337885796958899</v>
      </c>
      <c r="S142" s="232">
        <f t="shared" si="72"/>
        <v>95.337885796958901</v>
      </c>
      <c r="T142" s="232">
        <f t="shared" si="73"/>
        <v>2.5263995250662958</v>
      </c>
      <c r="U142" s="232" t="str">
        <f>VLOOKUP(D142:D297,پیوست1!$E$5:G316,3,0)</f>
        <v>در سهام</v>
      </c>
    </row>
    <row r="143" spans="1:21" x14ac:dyDescent="0.55000000000000004">
      <c r="A143" s="305">
        <v>11095</v>
      </c>
      <c r="B143" s="191">
        <v>122</v>
      </c>
      <c r="C143" s="181">
        <v>138</v>
      </c>
      <c r="D143" s="181" t="s">
        <v>540</v>
      </c>
      <c r="E143" s="333">
        <v>2542119.783787</v>
      </c>
      <c r="F143" s="334">
        <v>92.479713687168314</v>
      </c>
      <c r="G143" s="334">
        <v>0</v>
      </c>
      <c r="H143" s="334">
        <v>7.4395700750307201</v>
      </c>
      <c r="I143" s="334">
        <v>3.8781284197870287E-3</v>
      </c>
      <c r="J143" s="334">
        <v>7.6838109381176634E-2</v>
      </c>
      <c r="K143" s="180">
        <f t="shared" si="65"/>
        <v>0.66166077452939998</v>
      </c>
      <c r="L143" s="180">
        <f t="shared" si="66"/>
        <v>0</v>
      </c>
      <c r="M143" s="180">
        <f t="shared" si="67"/>
        <v>5.3227583669450441E-2</v>
      </c>
      <c r="N143" s="180">
        <f t="shared" si="68"/>
        <v>2.7746684669037856E-5</v>
      </c>
      <c r="O143" s="180">
        <f t="shared" si="69"/>
        <v>5.4975043649576434E-4</v>
      </c>
      <c r="P143" s="205">
        <f t="shared" si="70"/>
        <v>99.999999999999986</v>
      </c>
      <c r="Q143" s="236">
        <f>VLOOKUP(B:B,'پیوست 4'!$C$14:$J$173,8,0)</f>
        <v>2391495.3459080001</v>
      </c>
      <c r="R143" s="1">
        <f t="shared" si="71"/>
        <v>0.94074848917834453</v>
      </c>
      <c r="S143" s="232">
        <f t="shared" si="72"/>
        <v>94.074848917834458</v>
      </c>
      <c r="T143" s="232">
        <f t="shared" si="73"/>
        <v>1.5951352306661448</v>
      </c>
      <c r="U143" s="232" t="str">
        <f>VLOOKUP(D143:D298,پیوست1!$E$5:G280,3,0)</f>
        <v>در سهام</v>
      </c>
    </row>
    <row r="144" spans="1:21" x14ac:dyDescent="0.55000000000000004">
      <c r="A144" s="305">
        <v>10596</v>
      </c>
      <c r="B144" s="191">
        <v>36</v>
      </c>
      <c r="C144" s="179">
        <v>139</v>
      </c>
      <c r="D144" s="179" t="s">
        <v>513</v>
      </c>
      <c r="E144" s="335">
        <v>5522732.8740630001</v>
      </c>
      <c r="F144" s="336">
        <v>91.880149276823474</v>
      </c>
      <c r="G144" s="336">
        <v>0</v>
      </c>
      <c r="H144" s="336">
        <v>1.8049621704429701E-5</v>
      </c>
      <c r="I144" s="336">
        <v>7.3724592723833728</v>
      </c>
      <c r="J144" s="336">
        <v>0.74737340117144391</v>
      </c>
      <c r="K144" s="180">
        <f t="shared" si="65"/>
        <v>1.4281329246953391</v>
      </c>
      <c r="L144" s="180">
        <f t="shared" si="66"/>
        <v>0</v>
      </c>
      <c r="M144" s="180">
        <f t="shared" si="67"/>
        <v>2.805530817840531E-7</v>
      </c>
      <c r="N144" s="180">
        <f t="shared" si="68"/>
        <v>0.11459332517129479</v>
      </c>
      <c r="O144" s="180">
        <f t="shared" si="69"/>
        <v>1.1616748227505471E-2</v>
      </c>
      <c r="P144" s="205">
        <f t="shared" si="70"/>
        <v>99.999999999999986</v>
      </c>
      <c r="Q144" s="236">
        <f>VLOOKUP(B:B,'پیوست 4'!$C$14:$J$173,8,0)</f>
        <v>5028431.6251039999</v>
      </c>
      <c r="R144" s="1">
        <f t="shared" si="71"/>
        <v>0.91049698396957779</v>
      </c>
      <c r="S144" s="232">
        <f t="shared" si="72"/>
        <v>91.04969839695778</v>
      </c>
      <c r="T144" s="232">
        <f t="shared" si="73"/>
        <v>-0.83045087986569399</v>
      </c>
      <c r="U144" s="232" t="str">
        <f>VLOOKUP(D144:D300,پیوست1!$E$5:G285,3,0)</f>
        <v>در سهام</v>
      </c>
    </row>
    <row r="145" spans="1:21" x14ac:dyDescent="0.55000000000000004">
      <c r="A145" s="305">
        <v>10591</v>
      </c>
      <c r="B145" s="191">
        <v>44</v>
      </c>
      <c r="C145" s="181">
        <v>140</v>
      </c>
      <c r="D145" s="181" t="s">
        <v>512</v>
      </c>
      <c r="E145" s="333">
        <v>2277689.7942400002</v>
      </c>
      <c r="F145" s="334">
        <v>91.813475628851961</v>
      </c>
      <c r="G145" s="334">
        <v>0.3900273325565608</v>
      </c>
      <c r="H145" s="334">
        <v>4.2045473326517779</v>
      </c>
      <c r="I145" s="334">
        <v>2.8316992575683833E-3</v>
      </c>
      <c r="J145" s="334">
        <v>3.5891180066821273</v>
      </c>
      <c r="K145" s="180">
        <f t="shared" si="65"/>
        <v>0.58856428628309143</v>
      </c>
      <c r="L145" s="180">
        <f t="shared" si="66"/>
        <v>2.5002447303597466E-3</v>
      </c>
      <c r="M145" s="180">
        <f t="shared" si="67"/>
        <v>2.6952975944285276E-2</v>
      </c>
      <c r="N145" s="180">
        <f t="shared" si="68"/>
        <v>1.8152423062997109E-5</v>
      </c>
      <c r="O145" s="180">
        <f t="shared" si="69"/>
        <v>2.3007806463268641E-2</v>
      </c>
      <c r="P145" s="205">
        <f t="shared" si="70"/>
        <v>100</v>
      </c>
      <c r="Q145" s="236">
        <f>VLOOKUP(B:B,'پیوست 4'!$C$14:$J$173,8,0)</f>
        <v>2027431.0604930001</v>
      </c>
      <c r="R145" s="1">
        <f t="shared" si="71"/>
        <v>0.89012606792203486</v>
      </c>
      <c r="S145" s="232">
        <f t="shared" si="72"/>
        <v>89.012606792203485</v>
      </c>
      <c r="T145" s="232">
        <f t="shared" si="73"/>
        <v>-2.8008688366484762</v>
      </c>
      <c r="U145" s="232" t="str">
        <f>VLOOKUP(D145:D300,پیوست1!$E$5:G296,3,0)</f>
        <v>در سهام</v>
      </c>
    </row>
    <row r="146" spans="1:21" x14ac:dyDescent="0.55000000000000004">
      <c r="A146" s="305">
        <v>11454</v>
      </c>
      <c r="B146" s="191">
        <v>244</v>
      </c>
      <c r="C146" s="179">
        <v>141</v>
      </c>
      <c r="D146" s="179" t="s">
        <v>620</v>
      </c>
      <c r="E146" s="335">
        <v>2794838</v>
      </c>
      <c r="F146" s="336">
        <v>91.49819434680218</v>
      </c>
      <c r="G146" s="336">
        <v>1.3705824165440141</v>
      </c>
      <c r="H146" s="336">
        <v>6.140332904353639</v>
      </c>
      <c r="I146" s="336">
        <v>0</v>
      </c>
      <c r="J146" s="336">
        <v>0.9908903323001732</v>
      </c>
      <c r="K146" s="180">
        <f t="shared" si="65"/>
        <v>0.71971750393666689</v>
      </c>
      <c r="L146" s="180">
        <f t="shared" si="66"/>
        <v>1.0780892047286814E-2</v>
      </c>
      <c r="M146" s="180">
        <f t="shared" si="67"/>
        <v>4.8299369214995204E-2</v>
      </c>
      <c r="N146" s="180">
        <f t="shared" si="68"/>
        <v>0</v>
      </c>
      <c r="O146" s="180">
        <f t="shared" si="69"/>
        <v>7.7942643756989038E-3</v>
      </c>
      <c r="P146" s="205">
        <f t="shared" si="70"/>
        <v>100</v>
      </c>
      <c r="Q146" s="236">
        <f>VLOOKUP(B:B,'پیوست 4'!$C$14:$J$173,8,0)</f>
        <v>2566700.1501759999</v>
      </c>
      <c r="R146" s="1">
        <f t="shared" si="71"/>
        <v>0.9183717089062049</v>
      </c>
      <c r="S146" s="232">
        <f t="shared" si="72"/>
        <v>91.837170890620484</v>
      </c>
      <c r="T146" s="232">
        <f t="shared" si="73"/>
        <v>0.33897654381830478</v>
      </c>
      <c r="U146" s="232" t="str">
        <f>VLOOKUP(D146:D302,پیوست1!$E$5:G323,3,0)</f>
        <v>در سهام</v>
      </c>
    </row>
    <row r="147" spans="1:21" x14ac:dyDescent="0.55000000000000004">
      <c r="A147" s="305">
        <v>11132</v>
      </c>
      <c r="B147" s="191">
        <v>126</v>
      </c>
      <c r="C147" s="181">
        <v>142</v>
      </c>
      <c r="D147" s="181" t="s">
        <v>542</v>
      </c>
      <c r="E147" s="333">
        <v>18549207.7337</v>
      </c>
      <c r="F147" s="334">
        <v>91.269719805645622</v>
      </c>
      <c r="G147" s="334">
        <v>-6.0598075204372687E-11</v>
      </c>
      <c r="H147" s="334">
        <v>8.3894582590315281</v>
      </c>
      <c r="I147" s="334">
        <v>4.8225968183479936E-4</v>
      </c>
      <c r="J147" s="334">
        <v>0.34033967570161899</v>
      </c>
      <c r="K147" s="180">
        <f t="shared" si="65"/>
        <v>4.7648033800151186</v>
      </c>
      <c r="L147" s="180">
        <f t="shared" si="66"/>
        <v>-3.1635674369446788E-12</v>
      </c>
      <c r="M147" s="180">
        <f t="shared" si="67"/>
        <v>0.43797788745546823</v>
      </c>
      <c r="N147" s="180">
        <f t="shared" si="68"/>
        <v>2.5176724185684738E-5</v>
      </c>
      <c r="O147" s="180">
        <f t="shared" si="69"/>
        <v>1.7767685061261838E-2</v>
      </c>
      <c r="P147" s="205">
        <f t="shared" si="70"/>
        <v>100</v>
      </c>
      <c r="Q147" s="236">
        <f>VLOOKUP(B:B,'پیوست 4'!$C$14:$J$173,8,0)</f>
        <v>18073785.907799002</v>
      </c>
      <c r="R147" s="1">
        <f t="shared" si="71"/>
        <v>0.97436969639208593</v>
      </c>
      <c r="S147" s="232">
        <f t="shared" si="72"/>
        <v>97.436969639208598</v>
      </c>
      <c r="T147" s="232">
        <f t="shared" si="73"/>
        <v>6.1672498335629768</v>
      </c>
      <c r="U147" s="232" t="str">
        <f>VLOOKUP(D147:D303,پیوست1!$E$5:G328,3,0)</f>
        <v>در سهام</v>
      </c>
    </row>
    <row r="148" spans="1:21" x14ac:dyDescent="0.55000000000000004">
      <c r="A148" s="305">
        <v>10825</v>
      </c>
      <c r="B148" s="191">
        <v>61</v>
      </c>
      <c r="C148" s="179">
        <v>143</v>
      </c>
      <c r="D148" s="179" t="s">
        <v>528</v>
      </c>
      <c r="E148" s="335">
        <v>314400.98310999997</v>
      </c>
      <c r="F148" s="336">
        <v>91.096692417140503</v>
      </c>
      <c r="G148" s="336">
        <v>6.4158738789765897</v>
      </c>
      <c r="H148" s="336">
        <v>2.0051939780641867E-3</v>
      </c>
      <c r="I148" s="336">
        <v>1.9342528336851907</v>
      </c>
      <c r="J148" s="336">
        <v>0.55117567621965946</v>
      </c>
      <c r="K148" s="180">
        <f t="shared" si="65"/>
        <v>8.060823390041838E-2</v>
      </c>
      <c r="L148" s="180">
        <f t="shared" si="66"/>
        <v>5.6771793639218866E-3</v>
      </c>
      <c r="M148" s="180">
        <f t="shared" si="67"/>
        <v>1.7743250705455419E-6</v>
      </c>
      <c r="N148" s="180">
        <f t="shared" si="68"/>
        <v>1.7115517666249102E-3</v>
      </c>
      <c r="O148" s="180">
        <f t="shared" si="69"/>
        <v>4.8771581766645879E-4</v>
      </c>
      <c r="P148" s="205">
        <f t="shared" si="70"/>
        <v>100</v>
      </c>
      <c r="Q148" s="236">
        <f>VLOOKUP(B:B,'پیوست 4'!$C$14:$J$173,8,0)</f>
        <v>282007.43617200002</v>
      </c>
      <c r="R148" s="1">
        <f t="shared" si="71"/>
        <v>0.89696741206859909</v>
      </c>
      <c r="S148" s="232">
        <f t="shared" si="72"/>
        <v>89.696741206859912</v>
      </c>
      <c r="T148" s="232">
        <f t="shared" si="73"/>
        <v>-1.3999512102805909</v>
      </c>
      <c r="U148" s="232" t="str">
        <f>VLOOKUP(D148:D304,پیوست1!$E$5:G331,3,0)</f>
        <v>در سهام</v>
      </c>
    </row>
    <row r="149" spans="1:21" x14ac:dyDescent="0.55000000000000004">
      <c r="A149" s="305">
        <v>11470</v>
      </c>
      <c r="B149" s="191">
        <v>240</v>
      </c>
      <c r="C149" s="181">
        <v>144</v>
      </c>
      <c r="D149" s="181" t="s">
        <v>572</v>
      </c>
      <c r="E149" s="333">
        <v>1064292.868767</v>
      </c>
      <c r="F149" s="334">
        <v>90.778268165615401</v>
      </c>
      <c r="G149" s="334">
        <v>0</v>
      </c>
      <c r="H149" s="334">
        <v>8.9324726387828566</v>
      </c>
      <c r="I149" s="334">
        <v>0.21509015521399455</v>
      </c>
      <c r="J149" s="334">
        <v>7.41690403877448E-2</v>
      </c>
      <c r="K149" s="180">
        <f t="shared" si="65"/>
        <v>0.27191674153558948</v>
      </c>
      <c r="L149" s="180">
        <f t="shared" si="66"/>
        <v>0</v>
      </c>
      <c r="M149" s="180">
        <f t="shared" si="67"/>
        <v>2.6756281022704585E-2</v>
      </c>
      <c r="N149" s="180">
        <f t="shared" si="68"/>
        <v>6.4427990667844542E-4</v>
      </c>
      <c r="O149" s="180">
        <f t="shared" si="69"/>
        <v>2.2216554900852552E-4</v>
      </c>
      <c r="P149" s="205">
        <f t="shared" si="70"/>
        <v>100</v>
      </c>
      <c r="Q149" s="236">
        <f>VLOOKUP(B:B,'پیوست 4'!$C$14:$J$173,8,0)</f>
        <v>964996.59176500002</v>
      </c>
      <c r="R149" s="1">
        <f t="shared" si="71"/>
        <v>0.90670211187543115</v>
      </c>
      <c r="S149" s="232">
        <f t="shared" si="72"/>
        <v>90.670211187543117</v>
      </c>
      <c r="T149" s="232">
        <f t="shared" si="73"/>
        <v>-0.10805697807228398</v>
      </c>
      <c r="U149" s="232" t="str">
        <f>VLOOKUP(D149:D305,پیوست1!$E$5:G337,3,0)</f>
        <v>در سهام</v>
      </c>
    </row>
    <row r="150" spans="1:21" x14ac:dyDescent="0.55000000000000004">
      <c r="A150" s="305">
        <v>11099</v>
      </c>
      <c r="B150" s="191">
        <v>124</v>
      </c>
      <c r="C150" s="179">
        <v>145</v>
      </c>
      <c r="D150" s="179" t="s">
        <v>541</v>
      </c>
      <c r="E150" s="335">
        <v>16907441.314362001</v>
      </c>
      <c r="F150" s="336">
        <v>89.852585069584336</v>
      </c>
      <c r="G150" s="336">
        <v>9.1987558282025456E-2</v>
      </c>
      <c r="H150" s="336">
        <v>9.4740388003560216</v>
      </c>
      <c r="I150" s="336">
        <v>5.5052497363171277E-6</v>
      </c>
      <c r="J150" s="336">
        <v>0.58138306652788263</v>
      </c>
      <c r="K150" s="180">
        <f t="shared" si="65"/>
        <v>4.2756423190758515</v>
      </c>
      <c r="L150" s="180">
        <f t="shared" si="66"/>
        <v>4.3772351871067192E-3</v>
      </c>
      <c r="M150" s="180">
        <f t="shared" si="67"/>
        <v>0.45082288056596936</v>
      </c>
      <c r="N150" s="180">
        <f t="shared" si="68"/>
        <v>2.619677411779509E-7</v>
      </c>
      <c r="O150" s="180">
        <f t="shared" si="69"/>
        <v>2.7665158892375155E-2</v>
      </c>
      <c r="P150" s="205">
        <f t="shared" si="70"/>
        <v>100</v>
      </c>
      <c r="Q150" s="236">
        <f>VLOOKUP(B:B,'پیوست 4'!$C$14:$J$173,8,0)</f>
        <v>15543462.784473</v>
      </c>
      <c r="R150" s="1">
        <f t="shared" si="71"/>
        <v>0.91932673285517363</v>
      </c>
      <c r="S150" s="232">
        <f t="shared" si="72"/>
        <v>91.932673285517367</v>
      </c>
      <c r="T150" s="232">
        <f t="shared" si="73"/>
        <v>2.0800882159330314</v>
      </c>
      <c r="U150" s="232" t="str">
        <f>VLOOKUP(D150:D306,پیوست1!$E$5:G324,3,0)</f>
        <v>در سهام</v>
      </c>
    </row>
    <row r="151" spans="1:21" x14ac:dyDescent="0.55000000000000004">
      <c r="A151" s="305">
        <v>11285</v>
      </c>
      <c r="B151" s="191">
        <v>174</v>
      </c>
      <c r="C151" s="181">
        <v>146</v>
      </c>
      <c r="D151" s="181" t="s">
        <v>560</v>
      </c>
      <c r="E151" s="333">
        <v>12784604.880262</v>
      </c>
      <c r="F151" s="334">
        <v>89.505900854597954</v>
      </c>
      <c r="G151" s="334">
        <v>0</v>
      </c>
      <c r="H151" s="334">
        <v>10.210411582004747</v>
      </c>
      <c r="I151" s="334">
        <v>1.4857662851373735E-4</v>
      </c>
      <c r="J151" s="334">
        <v>0.2835389867687787</v>
      </c>
      <c r="K151" s="180">
        <f t="shared" si="65"/>
        <v>3.2205636013027235</v>
      </c>
      <c r="L151" s="180">
        <f t="shared" si="66"/>
        <v>0</v>
      </c>
      <c r="M151" s="180">
        <f t="shared" si="67"/>
        <v>0.36738672625331181</v>
      </c>
      <c r="N151" s="180">
        <f t="shared" si="68"/>
        <v>5.3460216279253072E-6</v>
      </c>
      <c r="O151" s="180">
        <f t="shared" si="69"/>
        <v>1.0202180321286315E-2</v>
      </c>
      <c r="P151" s="205">
        <f t="shared" si="70"/>
        <v>100</v>
      </c>
      <c r="Q151" s="236">
        <f>VLOOKUP(B:B,'پیوست 4'!$C$14:$J$173,8,0)</f>
        <v>12267448.921289001</v>
      </c>
      <c r="R151" s="1">
        <f t="shared" si="71"/>
        <v>0.95954853796291895</v>
      </c>
      <c r="S151" s="232">
        <f t="shared" si="72"/>
        <v>95.9548537962919</v>
      </c>
      <c r="T151" s="232">
        <f t="shared" si="73"/>
        <v>6.4489529416939462</v>
      </c>
      <c r="U151" s="232" t="str">
        <f>VLOOKUP(D151:D307,پیوست1!$E$5:G333,3,0)</f>
        <v>در سهام</v>
      </c>
    </row>
    <row r="152" spans="1:21" x14ac:dyDescent="0.55000000000000004">
      <c r="A152" s="305">
        <v>11149</v>
      </c>
      <c r="B152" s="191">
        <v>133</v>
      </c>
      <c r="C152" s="179">
        <v>147</v>
      </c>
      <c r="D152" s="179" t="s">
        <v>544</v>
      </c>
      <c r="E152" s="335">
        <v>2305939.9735320001</v>
      </c>
      <c r="F152" s="336">
        <v>89.404705287719267</v>
      </c>
      <c r="G152" s="336">
        <v>0</v>
      </c>
      <c r="H152" s="336">
        <v>10.427534530967348</v>
      </c>
      <c r="I152" s="336">
        <v>3.2943475938090702E-2</v>
      </c>
      <c r="J152" s="336">
        <v>0.13481670537529691</v>
      </c>
      <c r="K152" s="180">
        <f t="shared" si="65"/>
        <v>0.58023146442031526</v>
      </c>
      <c r="L152" s="180">
        <f t="shared" si="66"/>
        <v>0</v>
      </c>
      <c r="M152" s="180">
        <f t="shared" si="67"/>
        <v>6.7674107439037415E-2</v>
      </c>
      <c r="N152" s="180">
        <f t="shared" si="68"/>
        <v>2.1380128959811497E-4</v>
      </c>
      <c r="O152" s="180">
        <f t="shared" si="69"/>
        <v>8.7495276827421944E-4</v>
      </c>
      <c r="P152" s="205">
        <f t="shared" si="70"/>
        <v>100.00000000000001</v>
      </c>
      <c r="Q152" s="236">
        <f>VLOOKUP(B:B,'پیوست 4'!$C$14:$J$173,8,0)</f>
        <v>2683564.3613700001</v>
      </c>
      <c r="R152" s="1">
        <f t="shared" si="71"/>
        <v>1.163761586239209</v>
      </c>
      <c r="S152" s="232">
        <f t="shared" si="72"/>
        <v>116.3761586239209</v>
      </c>
      <c r="T152" s="232">
        <f t="shared" si="73"/>
        <v>26.971453336201634</v>
      </c>
      <c r="U152" s="232" t="str">
        <f>VLOOKUP(D152:D308,پیوست1!$E$5:G326,3,0)</f>
        <v>در سهام</v>
      </c>
    </row>
    <row r="153" spans="1:21" x14ac:dyDescent="0.55000000000000004">
      <c r="A153" s="305">
        <v>10630</v>
      </c>
      <c r="B153" s="191">
        <v>19</v>
      </c>
      <c r="C153" s="181">
        <v>148</v>
      </c>
      <c r="D153" s="181" t="s">
        <v>516</v>
      </c>
      <c r="E153" s="333">
        <v>703259.54137400002</v>
      </c>
      <c r="F153" s="334">
        <v>89.391897707000027</v>
      </c>
      <c r="G153" s="334">
        <v>0</v>
      </c>
      <c r="H153" s="334">
        <v>0.89614012466922022</v>
      </c>
      <c r="I153" s="334">
        <v>5.3060077412353559</v>
      </c>
      <c r="J153" s="334">
        <v>4.4059544270953923</v>
      </c>
      <c r="K153" s="180">
        <f t="shared" si="65"/>
        <v>0.17693212441646713</v>
      </c>
      <c r="L153" s="180">
        <f t="shared" si="66"/>
        <v>0</v>
      </c>
      <c r="M153" s="180">
        <f t="shared" si="67"/>
        <v>1.7737175303321341E-3</v>
      </c>
      <c r="N153" s="180">
        <f t="shared" si="68"/>
        <v>1.0502106409063031E-2</v>
      </c>
      <c r="O153" s="180">
        <f t="shared" si="69"/>
        <v>8.7206435579125358E-3</v>
      </c>
      <c r="P153" s="205">
        <f t="shared" si="70"/>
        <v>100</v>
      </c>
      <c r="Q153" s="236">
        <f>VLOOKUP(B:B,'پیوست 4'!$C$14:$J$173,8,0)</f>
        <v>649594.84555700002</v>
      </c>
      <c r="R153" s="1">
        <f t="shared" si="71"/>
        <v>0.92369147852277678</v>
      </c>
      <c r="S153" s="232">
        <f t="shared" si="72"/>
        <v>92.369147852277678</v>
      </c>
      <c r="T153" s="232">
        <f t="shared" si="73"/>
        <v>2.977250145277651</v>
      </c>
      <c r="U153" s="232" t="str">
        <f>VLOOKUP(D153:D309,پیوست1!$E$5:G310,3,0)</f>
        <v>در سهام</v>
      </c>
    </row>
    <row r="154" spans="1:21" x14ac:dyDescent="0.55000000000000004">
      <c r="A154" s="305">
        <v>11235</v>
      </c>
      <c r="B154" s="191">
        <v>155</v>
      </c>
      <c r="C154" s="179">
        <v>149</v>
      </c>
      <c r="D154" s="179" t="s">
        <v>553</v>
      </c>
      <c r="E154" s="335">
        <v>9850394.6516369991</v>
      </c>
      <c r="F154" s="336">
        <v>88.464271913649256</v>
      </c>
      <c r="G154" s="336">
        <v>0</v>
      </c>
      <c r="H154" s="336">
        <v>11.284708568322319</v>
      </c>
      <c r="I154" s="336">
        <v>1.9235733192204295E-4</v>
      </c>
      <c r="J154" s="336">
        <v>0.25082716069650668</v>
      </c>
      <c r="K154" s="180">
        <f t="shared" si="65"/>
        <v>2.4525306302715135</v>
      </c>
      <c r="L154" s="180">
        <f t="shared" si="66"/>
        <v>0</v>
      </c>
      <c r="M154" s="180">
        <f t="shared" si="67"/>
        <v>0.31285051941096353</v>
      </c>
      <c r="N154" s="180">
        <f t="shared" si="68"/>
        <v>5.3327997652725378E-6</v>
      </c>
      <c r="O154" s="180">
        <f t="shared" si="69"/>
        <v>6.9537823711778466E-3</v>
      </c>
      <c r="P154" s="205">
        <f t="shared" si="70"/>
        <v>100</v>
      </c>
      <c r="Q154" s="236">
        <f>VLOOKUP(B:B,'پیوست 4'!$C$14:$J$173,8,0)</f>
        <v>8626959.376565</v>
      </c>
      <c r="R154" s="1">
        <f t="shared" si="71"/>
        <v>0.87579834937185175</v>
      </c>
      <c r="S154" s="232">
        <f t="shared" si="72"/>
        <v>87.579834937185169</v>
      </c>
      <c r="T154" s="232">
        <f t="shared" si="73"/>
        <v>-0.88443697646408737</v>
      </c>
      <c r="U154" s="232" t="str">
        <f>VLOOKUP(D154:D309,پیوست1!$E$5:G281,3,0)</f>
        <v>در سهام</v>
      </c>
    </row>
    <row r="155" spans="1:21" x14ac:dyDescent="0.55000000000000004">
      <c r="A155" s="305">
        <v>11223</v>
      </c>
      <c r="B155" s="191">
        <v>160</v>
      </c>
      <c r="C155" s="181">
        <v>150</v>
      </c>
      <c r="D155" s="181" t="s">
        <v>555</v>
      </c>
      <c r="E155" s="333">
        <v>14825609.907031</v>
      </c>
      <c r="F155" s="334">
        <v>87.682370982110569</v>
      </c>
      <c r="G155" s="334">
        <v>6.327744558127173</v>
      </c>
      <c r="H155" s="334">
        <v>5.4269304902882123</v>
      </c>
      <c r="I155" s="334">
        <v>3.5018192717613049E-2</v>
      </c>
      <c r="J155" s="334">
        <v>0.52793577675643533</v>
      </c>
      <c r="K155" s="180">
        <f t="shared" si="65"/>
        <v>3.6586238028749416</v>
      </c>
      <c r="L155" s="180">
        <f t="shared" si="66"/>
        <v>0.26403068940277419</v>
      </c>
      <c r="M155" s="180">
        <f t="shared" si="67"/>
        <v>0.22644343265269568</v>
      </c>
      <c r="N155" s="180">
        <f t="shared" si="68"/>
        <v>1.4611647925950868E-3</v>
      </c>
      <c r="O155" s="180">
        <f t="shared" si="69"/>
        <v>2.2028583141580928E-2</v>
      </c>
      <c r="P155" s="205">
        <f t="shared" si="70"/>
        <v>100.00000000000001</v>
      </c>
      <c r="Q155" s="236">
        <f>VLOOKUP(B:B,'پیوست 4'!$C$14:$J$173,8,0)</f>
        <v>13004896.032710999</v>
      </c>
      <c r="R155" s="1">
        <f t="shared" si="71"/>
        <v>0.8771913003419487</v>
      </c>
      <c r="S155" s="232">
        <f t="shared" si="72"/>
        <v>87.719130034194876</v>
      </c>
      <c r="T155" s="232">
        <f t="shared" si="73"/>
        <v>3.6759052084306632E-2</v>
      </c>
      <c r="U155" s="232" t="str">
        <f>VLOOKUP(D155:D311,پیوست1!$E$5:G303,3,0)</f>
        <v>در سهام</v>
      </c>
    </row>
    <row r="156" spans="1:21" x14ac:dyDescent="0.55000000000000004">
      <c r="A156" s="305">
        <v>10743</v>
      </c>
      <c r="B156" s="191">
        <v>21</v>
      </c>
      <c r="C156" s="179">
        <v>151</v>
      </c>
      <c r="D156" s="179" t="s">
        <v>519</v>
      </c>
      <c r="E156" s="335">
        <v>6711526.5875230003</v>
      </c>
      <c r="F156" s="336">
        <v>87.652086985947207</v>
      </c>
      <c r="G156" s="336">
        <v>0</v>
      </c>
      <c r="H156" s="336">
        <v>1.3143748886168014</v>
      </c>
      <c r="I156" s="336">
        <v>8.734781671382541E-4</v>
      </c>
      <c r="J156" s="336">
        <v>11.032664647268849</v>
      </c>
      <c r="K156" s="180">
        <f t="shared" si="65"/>
        <v>1.6556802869642109</v>
      </c>
      <c r="L156" s="180">
        <f t="shared" si="66"/>
        <v>0</v>
      </c>
      <c r="M156" s="180">
        <f t="shared" si="67"/>
        <v>2.4827527416574971E-2</v>
      </c>
      <c r="N156" s="180">
        <f t="shared" si="68"/>
        <v>1.6499328563121367E-5</v>
      </c>
      <c r="O156" s="180">
        <f t="shared" si="69"/>
        <v>0.20839852189827004</v>
      </c>
      <c r="P156" s="205">
        <f t="shared" si="70"/>
        <v>99.999999999999986</v>
      </c>
      <c r="Q156" s="236">
        <f>VLOOKUP(B:B,'پیوست 4'!$C$14:$J$173,8,0)</f>
        <v>5845348.7350359997</v>
      </c>
      <c r="R156" s="1">
        <f t="shared" si="71"/>
        <v>0.87094175353528958</v>
      </c>
      <c r="S156" s="232">
        <f t="shared" si="72"/>
        <v>87.094175353528954</v>
      </c>
      <c r="T156" s="232">
        <f t="shared" si="73"/>
        <v>-0.55791163241825359</v>
      </c>
      <c r="U156" s="232" t="str">
        <f>VLOOKUP(D156:D312,پیوست1!$E$5:G283,3,0)</f>
        <v>در سهام</v>
      </c>
    </row>
    <row r="157" spans="1:21" x14ac:dyDescent="0.55000000000000004">
      <c r="A157" s="305">
        <v>10855</v>
      </c>
      <c r="B157" s="191">
        <v>8</v>
      </c>
      <c r="C157" s="181">
        <v>152</v>
      </c>
      <c r="D157" s="181" t="s">
        <v>533</v>
      </c>
      <c r="E157" s="333">
        <v>9499591.8709270004</v>
      </c>
      <c r="F157" s="334">
        <v>87.633081479800509</v>
      </c>
      <c r="G157" s="334">
        <v>3.7924271242356116</v>
      </c>
      <c r="H157" s="334">
        <v>1.4394631865622751</v>
      </c>
      <c r="I157" s="334">
        <v>6.4597512445141065</v>
      </c>
      <c r="J157" s="334">
        <v>0.67527696488750655</v>
      </c>
      <c r="K157" s="180">
        <f t="shared" si="65"/>
        <v>2.3429657087058384</v>
      </c>
      <c r="L157" s="180">
        <f t="shared" si="66"/>
        <v>0.10139466232164911</v>
      </c>
      <c r="M157" s="180">
        <f t="shared" si="67"/>
        <v>3.8485613287913827E-2</v>
      </c>
      <c r="N157" s="180">
        <f t="shared" si="68"/>
        <v>0.1727084726120813</v>
      </c>
      <c r="O157" s="180">
        <f t="shared" si="69"/>
        <v>1.8054263822447823E-2</v>
      </c>
      <c r="P157" s="205">
        <f t="shared" si="70"/>
        <v>100.00000000000001</v>
      </c>
      <c r="Q157" s="236">
        <f>VLOOKUP(B:B,'پیوست 4'!$C$14:$J$173,8,0)</f>
        <v>8269816.4520399999</v>
      </c>
      <c r="R157" s="1">
        <f t="shared" si="71"/>
        <v>0.87054439437017672</v>
      </c>
      <c r="S157" s="232">
        <f t="shared" si="72"/>
        <v>87.054439437017678</v>
      </c>
      <c r="T157" s="232">
        <f t="shared" si="73"/>
        <v>-0.57864204278283182</v>
      </c>
      <c r="U157" s="232" t="str">
        <f>VLOOKUP(D157:D312,پیوست1!$E$5:G274,3,0)</f>
        <v>در سهام</v>
      </c>
    </row>
    <row r="158" spans="1:21" x14ac:dyDescent="0.55000000000000004">
      <c r="A158" s="305">
        <v>11477</v>
      </c>
      <c r="B158" s="191">
        <v>245</v>
      </c>
      <c r="C158" s="179">
        <v>153</v>
      </c>
      <c r="D158" s="179" t="s">
        <v>574</v>
      </c>
      <c r="E158" s="335">
        <v>6382592.1271029999</v>
      </c>
      <c r="F158" s="336">
        <v>87.551863230923814</v>
      </c>
      <c r="G158" s="336">
        <v>3.0315948992488957E-3</v>
      </c>
      <c r="H158" s="336">
        <v>11.106593331349632</v>
      </c>
      <c r="I158" s="336">
        <v>7.7258623423452784E-4</v>
      </c>
      <c r="J158" s="336">
        <v>1.337739256593073</v>
      </c>
      <c r="K158" s="180">
        <f t="shared" si="65"/>
        <v>1.5727344034923862</v>
      </c>
      <c r="L158" s="180">
        <f t="shared" si="66"/>
        <v>5.4457934069605568E-5</v>
      </c>
      <c r="M158" s="180">
        <f t="shared" si="67"/>
        <v>0.19951284636559261</v>
      </c>
      <c r="N158" s="180">
        <f t="shared" si="68"/>
        <v>1.3878322007156308E-5</v>
      </c>
      <c r="O158" s="180">
        <f t="shared" si="69"/>
        <v>2.4030425785423404E-2</v>
      </c>
      <c r="P158" s="205">
        <f t="shared" si="70"/>
        <v>100</v>
      </c>
      <c r="Q158" s="236">
        <f>VLOOKUP(B:B,'پیوست 4'!$C$14:$J$173,8,0)</f>
        <v>5446130.8567329999</v>
      </c>
      <c r="R158" s="1">
        <f t="shared" si="71"/>
        <v>0.85327884788479325</v>
      </c>
      <c r="S158" s="232">
        <f t="shared" si="72"/>
        <v>85.327884788479324</v>
      </c>
      <c r="T158" s="232">
        <f t="shared" si="73"/>
        <v>-2.2239784424444906</v>
      </c>
      <c r="U158" s="232" t="str">
        <f>VLOOKUP(D158:D314,پیوست1!$E$5:G290,3,0)</f>
        <v>در سهام</v>
      </c>
    </row>
    <row r="159" spans="1:21" x14ac:dyDescent="0.55000000000000004">
      <c r="A159" s="305">
        <v>10781</v>
      </c>
      <c r="B159" s="191">
        <v>51</v>
      </c>
      <c r="C159" s="181">
        <v>154</v>
      </c>
      <c r="D159" s="181" t="s">
        <v>524</v>
      </c>
      <c r="E159" s="333">
        <v>12102225.705312001</v>
      </c>
      <c r="F159" s="334">
        <v>87</v>
      </c>
      <c r="G159" s="334">
        <v>0</v>
      </c>
      <c r="H159" s="334">
        <v>0</v>
      </c>
      <c r="I159" s="334">
        <v>13</v>
      </c>
      <c r="J159" s="334">
        <v>0</v>
      </c>
      <c r="K159" s="180">
        <f t="shared" si="65"/>
        <v>2.9633121574571764</v>
      </c>
      <c r="L159" s="180">
        <f t="shared" si="66"/>
        <v>0</v>
      </c>
      <c r="M159" s="180">
        <f t="shared" si="67"/>
        <v>0</v>
      </c>
      <c r="N159" s="180">
        <f t="shared" si="68"/>
        <v>0.44279377065452058</v>
      </c>
      <c r="O159" s="180">
        <f t="shared" si="69"/>
        <v>0</v>
      </c>
      <c r="P159" s="205">
        <f t="shared" si="70"/>
        <v>100</v>
      </c>
      <c r="Q159" s="236">
        <f>VLOOKUP(B:B,'پیوست 4'!$C$14:$J$173,8,0)</f>
        <v>11427918.312808</v>
      </c>
      <c r="R159" s="1">
        <f t="shared" si="71"/>
        <v>0.94428236516791875</v>
      </c>
      <c r="S159" s="232">
        <f t="shared" si="72"/>
        <v>94.42823651679187</v>
      </c>
      <c r="T159" s="232">
        <f t="shared" si="73"/>
        <v>7.4282365167918698</v>
      </c>
      <c r="U159" s="232" t="str">
        <f>VLOOKUP(D159:D315,پیوست1!$E$5:G300,3,0)</f>
        <v>در سهام</v>
      </c>
    </row>
    <row r="160" spans="1:21" x14ac:dyDescent="0.55000000000000004">
      <c r="A160" s="305">
        <v>10872</v>
      </c>
      <c r="B160" s="191">
        <v>15</v>
      </c>
      <c r="C160" s="179">
        <v>155</v>
      </c>
      <c r="D160" s="179" t="s">
        <v>535</v>
      </c>
      <c r="E160" s="335">
        <v>5164198.2138069998</v>
      </c>
      <c r="F160" s="336">
        <v>85.558955457830393</v>
      </c>
      <c r="G160" s="336">
        <v>0</v>
      </c>
      <c r="H160" s="336">
        <v>13.837615068063702</v>
      </c>
      <c r="I160" s="336">
        <v>9.2595295247437418E-4</v>
      </c>
      <c r="J160" s="336">
        <v>0.60250352115343686</v>
      </c>
      <c r="K160" s="180">
        <f t="shared" si="65"/>
        <v>1.2435443508861794</v>
      </c>
      <c r="L160" s="180">
        <f t="shared" si="66"/>
        <v>0</v>
      </c>
      <c r="M160" s="180">
        <f t="shared" si="67"/>
        <v>0.20112082897165895</v>
      </c>
      <c r="N160" s="180">
        <f t="shared" si="68"/>
        <v>1.3458130210617298E-5</v>
      </c>
      <c r="O160" s="180">
        <f t="shared" si="69"/>
        <v>8.7570009020115653E-3</v>
      </c>
      <c r="P160" s="205">
        <f t="shared" si="70"/>
        <v>100</v>
      </c>
      <c r="Q160" s="236">
        <f>VLOOKUP(B:B,'پیوست 4'!$C$14:$J$173,8,0)</f>
        <v>4520519.0189300003</v>
      </c>
      <c r="R160" s="1">
        <f t="shared" si="71"/>
        <v>0.87535738013384945</v>
      </c>
      <c r="S160" s="232">
        <f t="shared" si="72"/>
        <v>87.535738013384943</v>
      </c>
      <c r="T160" s="232">
        <f t="shared" si="73"/>
        <v>1.97678255555455</v>
      </c>
      <c r="U160" s="232" t="str">
        <f>VLOOKUP(D160:D315,پیوست1!$E$5:G299,3,0)</f>
        <v>در سهام</v>
      </c>
    </row>
    <row r="161" spans="1:22" x14ac:dyDescent="0.55000000000000004">
      <c r="A161" s="305">
        <v>10616</v>
      </c>
      <c r="B161" s="191">
        <v>25</v>
      </c>
      <c r="C161" s="181">
        <v>156</v>
      </c>
      <c r="D161" s="181" t="s">
        <v>515</v>
      </c>
      <c r="E161" s="333">
        <v>14555210.233677</v>
      </c>
      <c r="F161" s="334">
        <v>85.058171297522179</v>
      </c>
      <c r="G161" s="334">
        <v>3.1771078615377797</v>
      </c>
      <c r="H161" s="334">
        <v>11.423843750525016</v>
      </c>
      <c r="I161" s="334">
        <v>1.2977315521517054E-4</v>
      </c>
      <c r="J161" s="334">
        <v>0.34074731725980784</v>
      </c>
      <c r="K161" s="180">
        <f t="shared" si="65"/>
        <v>3.4843953545239801</v>
      </c>
      <c r="L161" s="180">
        <f t="shared" si="66"/>
        <v>0.13014975168983375</v>
      </c>
      <c r="M161" s="180">
        <f t="shared" si="67"/>
        <v>0.46797606259255103</v>
      </c>
      <c r="N161" s="180">
        <f t="shared" si="68"/>
        <v>5.3161380297254528E-6</v>
      </c>
      <c r="O161" s="180">
        <f t="shared" si="69"/>
        <v>1.395866324439978E-2</v>
      </c>
      <c r="P161" s="205">
        <f t="shared" si="70"/>
        <v>99.999999999999986</v>
      </c>
      <c r="Q161" s="236">
        <f>VLOOKUP(B:B,'پیوست 4'!$C$14:$J$173,8,0)</f>
        <v>12203802.993541</v>
      </c>
      <c r="R161" s="1">
        <f t="shared" si="71"/>
        <v>0.83844910500190162</v>
      </c>
      <c r="S161" s="232">
        <f t="shared" si="72"/>
        <v>83.844910500190167</v>
      </c>
      <c r="T161" s="232">
        <f t="shared" si="73"/>
        <v>-1.213260797332012</v>
      </c>
      <c r="U161" s="232" t="str">
        <f>VLOOKUP(D161:D317,پیوست1!$E$5:G297,3,0)</f>
        <v>در سهام</v>
      </c>
    </row>
    <row r="162" spans="1:22" x14ac:dyDescent="0.55000000000000004">
      <c r="A162" s="305">
        <v>10771</v>
      </c>
      <c r="B162" s="191">
        <v>49</v>
      </c>
      <c r="C162" s="179">
        <v>157</v>
      </c>
      <c r="D162" s="179" t="s">
        <v>523</v>
      </c>
      <c r="E162" s="335">
        <v>871832.81311600003</v>
      </c>
      <c r="F162" s="336">
        <v>85.000672817048908</v>
      </c>
      <c r="G162" s="336">
        <v>0.64845273050827168</v>
      </c>
      <c r="H162" s="336">
        <v>14.172680860071697</v>
      </c>
      <c r="I162" s="336">
        <v>5.5530486588003976E-3</v>
      </c>
      <c r="J162" s="336">
        <v>0.17264054371232043</v>
      </c>
      <c r="K162" s="180">
        <f t="shared" si="65"/>
        <v>0.20856838380389944</v>
      </c>
      <c r="L162" s="180">
        <f t="shared" si="66"/>
        <v>1.5911254992820344E-3</v>
      </c>
      <c r="M162" s="180">
        <f t="shared" si="67"/>
        <v>3.477587933351891E-2</v>
      </c>
      <c r="N162" s="180">
        <f t="shared" si="68"/>
        <v>1.3625661369095749E-5</v>
      </c>
      <c r="O162" s="180">
        <f t="shared" si="69"/>
        <v>4.2361263726236053E-4</v>
      </c>
      <c r="P162" s="205">
        <f t="shared" si="70"/>
        <v>99.999999999999986</v>
      </c>
      <c r="Q162" s="236">
        <f>VLOOKUP(B:B,'پیوست 4'!$C$14:$J$173,8,0)</f>
        <v>713440.50389199995</v>
      </c>
      <c r="R162" s="1">
        <f t="shared" si="71"/>
        <v>0.81832261089383262</v>
      </c>
      <c r="S162" s="232">
        <f t="shared" si="72"/>
        <v>81.832261089383266</v>
      </c>
      <c r="T162" s="232">
        <f t="shared" si="73"/>
        <v>-3.1684117276656423</v>
      </c>
      <c r="U162" s="232" t="str">
        <f>VLOOKUP(D162:D318,پیوست1!$E$5:G302,3,0)</f>
        <v>در سهام</v>
      </c>
    </row>
    <row r="163" spans="1:22" x14ac:dyDescent="0.55000000000000004">
      <c r="A163" s="305">
        <v>11055</v>
      </c>
      <c r="B163" s="191">
        <v>116</v>
      </c>
      <c r="C163" s="181">
        <v>158</v>
      </c>
      <c r="D163" s="181" t="s">
        <v>538</v>
      </c>
      <c r="E163" s="333">
        <v>8839643.6630039997</v>
      </c>
      <c r="F163" s="334">
        <v>85</v>
      </c>
      <c r="G163" s="334">
        <v>0</v>
      </c>
      <c r="H163" s="334">
        <v>0</v>
      </c>
      <c r="I163" s="334">
        <v>14</v>
      </c>
      <c r="J163" s="334">
        <v>1</v>
      </c>
      <c r="K163" s="180">
        <f t="shared" si="65"/>
        <v>2.114689388851569</v>
      </c>
      <c r="L163" s="180">
        <f t="shared" si="66"/>
        <v>0</v>
      </c>
      <c r="M163" s="180">
        <f t="shared" si="67"/>
        <v>0</v>
      </c>
      <c r="N163" s="180">
        <f t="shared" si="68"/>
        <v>0.34830178169319959</v>
      </c>
      <c r="O163" s="180">
        <f t="shared" si="69"/>
        <v>2.4878698692371397E-2</v>
      </c>
      <c r="P163" s="205">
        <f t="shared" si="70"/>
        <v>100</v>
      </c>
      <c r="Q163" s="236">
        <f>VLOOKUP(B:B,'پیوست 4'!$C$14:$J$173,8,0)</f>
        <v>8455855.9399389997</v>
      </c>
      <c r="R163" s="1">
        <f t="shared" si="71"/>
        <v>0.95658334909231213</v>
      </c>
      <c r="S163" s="232">
        <f t="shared" si="72"/>
        <v>95.658334909231215</v>
      </c>
      <c r="T163" s="232">
        <f t="shared" si="73"/>
        <v>10.658334909231215</v>
      </c>
      <c r="U163" s="232" t="str">
        <f>VLOOKUP(D163:D319,پیوست1!$E$5:G287,3,0)</f>
        <v>در سهام</v>
      </c>
    </row>
    <row r="164" spans="1:22" x14ac:dyDescent="0.55000000000000004">
      <c r="A164" s="305">
        <v>10869</v>
      </c>
      <c r="B164" s="191">
        <v>12</v>
      </c>
      <c r="C164" s="179">
        <v>159</v>
      </c>
      <c r="D164" s="179" t="s">
        <v>536</v>
      </c>
      <c r="E164" s="335">
        <v>1544408.781096</v>
      </c>
      <c r="F164" s="336">
        <v>84.494650553470734</v>
      </c>
      <c r="G164" s="336">
        <v>0</v>
      </c>
      <c r="H164" s="336">
        <v>13.89757142232046</v>
      </c>
      <c r="I164" s="336">
        <v>6.3911266484925674E-10</v>
      </c>
      <c r="J164" s="336">
        <v>1.6077780235696941</v>
      </c>
      <c r="K164" s="180">
        <f t="shared" si="65"/>
        <v>0.36726908953503268</v>
      </c>
      <c r="L164" s="180">
        <f t="shared" si="66"/>
        <v>0</v>
      </c>
      <c r="M164" s="180">
        <f t="shared" si="67"/>
        <v>6.0407947362225815E-2</v>
      </c>
      <c r="N164" s="180">
        <f t="shared" si="68"/>
        <v>2.7780022166131473E-12</v>
      </c>
      <c r="O164" s="180">
        <f t="shared" si="69"/>
        <v>6.9884562753141158E-3</v>
      </c>
      <c r="P164" s="205">
        <f t="shared" si="70"/>
        <v>100</v>
      </c>
      <c r="Q164" s="236">
        <f>VLOOKUP(B:B,'پیوست 4'!$C$14:$J$173,8,0)</f>
        <v>1281349.545413</v>
      </c>
      <c r="R164" s="1">
        <f t="shared" si="71"/>
        <v>0.82966994302096742</v>
      </c>
      <c r="S164" s="232">
        <f t="shared" si="72"/>
        <v>82.966994302096737</v>
      </c>
      <c r="T164" s="232">
        <f t="shared" si="73"/>
        <v>-1.5276562513739975</v>
      </c>
      <c r="U164" s="232" t="str">
        <f>VLOOKUP(D164:D320,پیوست1!$E$5:G322,3,0)</f>
        <v>در سهام</v>
      </c>
    </row>
    <row r="165" spans="1:22" x14ac:dyDescent="0.55000000000000004">
      <c r="A165" s="305">
        <v>10830</v>
      </c>
      <c r="B165" s="191">
        <v>38</v>
      </c>
      <c r="C165" s="181">
        <v>160</v>
      </c>
      <c r="D165" s="181" t="s">
        <v>529</v>
      </c>
      <c r="E165" s="333">
        <v>2036953.978747</v>
      </c>
      <c r="F165" s="334">
        <v>83.48567236722937</v>
      </c>
      <c r="G165" s="334">
        <v>2.9863264488722505</v>
      </c>
      <c r="H165" s="334">
        <v>13.089690372352427</v>
      </c>
      <c r="I165" s="334">
        <v>0</v>
      </c>
      <c r="J165" s="334">
        <v>0.43831081154595974</v>
      </c>
      <c r="K165" s="180">
        <f t="shared" si="65"/>
        <v>0.47861473846985148</v>
      </c>
      <c r="L165" s="180">
        <f t="shared" si="66"/>
        <v>1.7120301146111815E-2</v>
      </c>
      <c r="M165" s="180">
        <f t="shared" si="67"/>
        <v>7.5041843187861279E-2</v>
      </c>
      <c r="N165" s="180">
        <f t="shared" si="68"/>
        <v>0</v>
      </c>
      <c r="O165" s="180">
        <f t="shared" si="69"/>
        <v>2.5127906200935577E-3</v>
      </c>
      <c r="P165" s="205">
        <f t="shared" si="70"/>
        <v>100</v>
      </c>
      <c r="Q165" s="236">
        <f>VLOOKUP(B:B,'پیوست 4'!$C$14:$J$173,8,0)</f>
        <v>1680247.683127</v>
      </c>
      <c r="R165" s="1">
        <f t="shared" si="71"/>
        <v>0.82488249644234857</v>
      </c>
      <c r="S165" s="232">
        <f t="shared" si="72"/>
        <v>82.488249644234855</v>
      </c>
      <c r="T165" s="232">
        <f t="shared" si="73"/>
        <v>-0.99742272299451429</v>
      </c>
      <c r="U165" s="232" t="str">
        <f>VLOOKUP(D165:D320,پیوست1!$E$5:G288,3,0)</f>
        <v>در سهام</v>
      </c>
    </row>
    <row r="166" spans="1:22" x14ac:dyDescent="0.55000000000000004">
      <c r="A166" s="305">
        <v>11384</v>
      </c>
      <c r="B166" s="191">
        <v>209</v>
      </c>
      <c r="C166" s="179">
        <v>161</v>
      </c>
      <c r="D166" s="179" t="s">
        <v>567</v>
      </c>
      <c r="E166" s="335">
        <v>1026267.164983</v>
      </c>
      <c r="F166" s="336">
        <v>83.370155915056557</v>
      </c>
      <c r="G166" s="336">
        <v>1.8642061924889742E-10</v>
      </c>
      <c r="H166" s="336">
        <v>13.832066759279808</v>
      </c>
      <c r="I166" s="336">
        <v>2.3875458784256263</v>
      </c>
      <c r="J166" s="336">
        <v>0.41023144705158471</v>
      </c>
      <c r="K166" s="180">
        <f t="shared" si="65"/>
        <v>0.24080414026304856</v>
      </c>
      <c r="L166" s="180">
        <f t="shared" si="66"/>
        <v>5.3845235687544905E-13</v>
      </c>
      <c r="M166" s="180">
        <f t="shared" si="67"/>
        <v>3.9952173622214905E-2</v>
      </c>
      <c r="N166" s="180">
        <f t="shared" si="68"/>
        <v>6.8961239940422865E-3</v>
      </c>
      <c r="O166" s="180">
        <f t="shared" si="69"/>
        <v>1.1849015973626436E-3</v>
      </c>
      <c r="P166" s="205">
        <f t="shared" si="70"/>
        <v>100</v>
      </c>
      <c r="Q166" s="236">
        <f>VLOOKUP(B:B,'پیوست 4'!$C$14:$J$173,8,0)</f>
        <v>894430.62951100001</v>
      </c>
      <c r="R166" s="1">
        <f t="shared" si="71"/>
        <v>0.87153780226985644</v>
      </c>
      <c r="S166" s="232">
        <f t="shared" si="72"/>
        <v>87.153780226985646</v>
      </c>
      <c r="T166" s="232">
        <f t="shared" si="73"/>
        <v>3.7836243119290884</v>
      </c>
      <c r="U166" s="232" t="str">
        <f>VLOOKUP(D166:D322,پیوست1!$E$5:G305,3,0)</f>
        <v>در سهام</v>
      </c>
    </row>
    <row r="167" spans="1:22" x14ac:dyDescent="0.55000000000000004">
      <c r="A167" s="305">
        <v>11087</v>
      </c>
      <c r="B167" s="191">
        <v>119</v>
      </c>
      <c r="C167" s="181">
        <v>162</v>
      </c>
      <c r="D167" s="181" t="s">
        <v>539</v>
      </c>
      <c r="E167" s="333">
        <v>918731.71251500002</v>
      </c>
      <c r="F167" s="334">
        <v>82.442171077045771</v>
      </c>
      <c r="G167" s="334">
        <v>10.07311691421631</v>
      </c>
      <c r="H167" s="334">
        <v>5.7858089891856279</v>
      </c>
      <c r="I167" s="334">
        <v>1.2140570459204634E-2</v>
      </c>
      <c r="J167" s="334">
        <v>1.6867624490930886</v>
      </c>
      <c r="K167" s="180">
        <f t="shared" si="65"/>
        <v>0.21317242695204591</v>
      </c>
      <c r="L167" s="180">
        <f t="shared" si="66"/>
        <v>2.6046266753072766E-2</v>
      </c>
      <c r="M167" s="180">
        <f t="shared" si="67"/>
        <v>1.4960485974502316E-2</v>
      </c>
      <c r="N167" s="180">
        <f t="shared" si="68"/>
        <v>3.1392124146661979E-5</v>
      </c>
      <c r="O167" s="180">
        <f t="shared" si="69"/>
        <v>4.3614965528833011E-3</v>
      </c>
      <c r="P167" s="205">
        <f t="shared" si="70"/>
        <v>100.00000000000001</v>
      </c>
      <c r="Q167" s="236">
        <f>VLOOKUP(B:B,'پیوست 4'!$C$14:$J$173,8,0)</f>
        <v>813069.86493499996</v>
      </c>
      <c r="R167" s="1">
        <f t="shared" si="71"/>
        <v>0.88499161818333894</v>
      </c>
      <c r="S167" s="232">
        <f t="shared" si="72"/>
        <v>88.499161818333889</v>
      </c>
      <c r="T167" s="232">
        <f t="shared" si="73"/>
        <v>6.0569907412881179</v>
      </c>
      <c r="U167" s="232" t="str">
        <f>VLOOKUP(D167:D323,پیوست1!$E$5:G307,3,0)</f>
        <v>در سهام</v>
      </c>
    </row>
    <row r="168" spans="1:22" x14ac:dyDescent="0.55000000000000004">
      <c r="A168" s="305">
        <v>11195</v>
      </c>
      <c r="B168" s="191">
        <v>148</v>
      </c>
      <c r="C168" s="179">
        <v>163</v>
      </c>
      <c r="D168" s="179" t="s">
        <v>550</v>
      </c>
      <c r="E168" s="335">
        <v>2214453.5075520002</v>
      </c>
      <c r="F168" s="336">
        <v>82.239983272246931</v>
      </c>
      <c r="G168" s="336">
        <v>0</v>
      </c>
      <c r="H168" s="336">
        <v>16.182687339230711</v>
      </c>
      <c r="I168" s="336">
        <v>4.9885021400776523E-3</v>
      </c>
      <c r="J168" s="336">
        <v>1.5723408863822801</v>
      </c>
      <c r="K168" s="180">
        <f t="shared" si="65"/>
        <v>0.51255736929106832</v>
      </c>
      <c r="L168" s="180">
        <f t="shared" si="66"/>
        <v>0</v>
      </c>
      <c r="M168" s="180">
        <f t="shared" si="67"/>
        <v>0.10085794428237789</v>
      </c>
      <c r="N168" s="180">
        <f t="shared" si="68"/>
        <v>3.1090637812470545E-5</v>
      </c>
      <c r="O168" s="180">
        <f t="shared" si="69"/>
        <v>9.7995509761351768E-3</v>
      </c>
      <c r="P168" s="205">
        <f t="shared" si="70"/>
        <v>100</v>
      </c>
      <c r="Q168" s="236">
        <f>VLOOKUP(B:B,'پیوست 4'!$C$14:$J$173,8,0)</f>
        <v>1831430.9528030001</v>
      </c>
      <c r="R168" s="1">
        <f t="shared" si="71"/>
        <v>0.82703517890857958</v>
      </c>
      <c r="S168" s="232">
        <f t="shared" si="72"/>
        <v>82.703517890857952</v>
      </c>
      <c r="T168" s="232">
        <f t="shared" si="73"/>
        <v>0.46353461861102119</v>
      </c>
      <c r="U168" s="232" t="str">
        <f>VLOOKUP(D168:D324,پیوست1!$E$5:G279,3,0)</f>
        <v>در سهام و قابل معامله</v>
      </c>
    </row>
    <row r="169" spans="1:22" x14ac:dyDescent="0.55000000000000004">
      <c r="A169" s="305">
        <v>11234</v>
      </c>
      <c r="B169" s="191">
        <v>156</v>
      </c>
      <c r="C169" s="181">
        <v>164</v>
      </c>
      <c r="D169" s="181" t="s">
        <v>554</v>
      </c>
      <c r="E169" s="333">
        <v>4169791.0459599998</v>
      </c>
      <c r="F169" s="334">
        <v>81.656882872885362</v>
      </c>
      <c r="G169" s="334">
        <v>0</v>
      </c>
      <c r="H169" s="334">
        <v>0</v>
      </c>
      <c r="I169" s="334">
        <v>15.783526781994336</v>
      </c>
      <c r="J169" s="334">
        <v>2.5595903451203057</v>
      </c>
      <c r="K169" s="180">
        <f t="shared" si="65"/>
        <v>0.95829669807379791</v>
      </c>
      <c r="L169" s="180">
        <f t="shared" si="66"/>
        <v>0</v>
      </c>
      <c r="M169" s="180">
        <f t="shared" si="67"/>
        <v>0</v>
      </c>
      <c r="N169" s="180">
        <f t="shared" si="68"/>
        <v>0.18522996552158341</v>
      </c>
      <c r="O169" s="180">
        <f t="shared" si="69"/>
        <v>3.003845958666693E-2</v>
      </c>
      <c r="P169" s="205">
        <f t="shared" si="70"/>
        <v>100</v>
      </c>
      <c r="Q169" s="236">
        <f>VLOOKUP(B:B,'پیوست 4'!$C$14:$J$173,8,0)</f>
        <v>3578020.176157</v>
      </c>
      <c r="R169" s="1">
        <f t="shared" si="71"/>
        <v>0.85808140904893759</v>
      </c>
      <c r="S169" s="232">
        <f t="shared" si="72"/>
        <v>85.808140904893762</v>
      </c>
      <c r="T169" s="232">
        <f t="shared" si="73"/>
        <v>4.1512580320083998</v>
      </c>
      <c r="U169" s="232" t="str">
        <f>VLOOKUP(D169:D324,پیوست1!$E$5:G291,3,0)</f>
        <v>در سهام</v>
      </c>
    </row>
    <row r="170" spans="1:22" x14ac:dyDescent="0.55000000000000004">
      <c r="A170" s="305">
        <v>10851</v>
      </c>
      <c r="B170" s="191">
        <v>9</v>
      </c>
      <c r="C170" s="179">
        <v>165</v>
      </c>
      <c r="D170" s="179" t="s">
        <v>532</v>
      </c>
      <c r="E170" s="335">
        <v>29735471.490695</v>
      </c>
      <c r="F170" s="336">
        <v>76.975610070795526</v>
      </c>
      <c r="G170" s="336">
        <v>6.4008761131417549</v>
      </c>
      <c r="H170" s="336">
        <v>15.722544017448795</v>
      </c>
      <c r="I170" s="336">
        <v>1.6622039489956682E-3</v>
      </c>
      <c r="J170" s="336">
        <v>0.8993075946649205</v>
      </c>
      <c r="K170" s="180">
        <f t="shared" si="65"/>
        <v>6.4420022278544016</v>
      </c>
      <c r="L170" s="180">
        <f t="shared" si="66"/>
        <v>0.53568212246912128</v>
      </c>
      <c r="M170" s="180">
        <f t="shared" si="67"/>
        <v>1.3158020247555187</v>
      </c>
      <c r="N170" s="180">
        <f t="shared" si="68"/>
        <v>1.3910797891345398E-4</v>
      </c>
      <c r="O170" s="180">
        <f t="shared" si="69"/>
        <v>7.5262041093660526E-2</v>
      </c>
      <c r="P170" s="205">
        <f t="shared" si="70"/>
        <v>99.999999999999986</v>
      </c>
      <c r="Q170" s="236">
        <f>VLOOKUP(B:B,'پیوست 4'!$C$14:$J$173,8,0)</f>
        <v>23177837.390976001</v>
      </c>
      <c r="R170" s="1">
        <f t="shared" si="71"/>
        <v>0.77946762667707981</v>
      </c>
      <c r="S170" s="232">
        <f t="shared" si="72"/>
        <v>77.946762667707986</v>
      </c>
      <c r="T170" s="232">
        <f t="shared" si="73"/>
        <v>0.97115259691246081</v>
      </c>
      <c r="U170" s="232" t="str">
        <f>VLOOKUP(D170:D326,پیوست1!$E$5:G319,3,0)</f>
        <v>در سهام</v>
      </c>
    </row>
    <row r="171" spans="1:22" x14ac:dyDescent="0.55000000000000004">
      <c r="A171" s="305">
        <v>11197</v>
      </c>
      <c r="B171" s="191">
        <v>147</v>
      </c>
      <c r="C171" s="181">
        <v>166</v>
      </c>
      <c r="D171" s="181" t="s">
        <v>549</v>
      </c>
      <c r="E171" s="333">
        <v>3139700.5592720001</v>
      </c>
      <c r="F171" s="334">
        <v>76.782602584580076</v>
      </c>
      <c r="G171" s="334">
        <v>0.43135525678931347</v>
      </c>
      <c r="H171" s="334">
        <v>0.74750388821959701</v>
      </c>
      <c r="I171" s="334">
        <v>2.0026756767492558E-4</v>
      </c>
      <c r="J171" s="334">
        <v>22.038338002843339</v>
      </c>
      <c r="K171" s="180">
        <f t="shared" si="65"/>
        <v>0.67849079646357413</v>
      </c>
      <c r="L171" s="180">
        <f t="shared" si="66"/>
        <v>3.8116781912326926E-3</v>
      </c>
      <c r="M171" s="180">
        <f t="shared" si="67"/>
        <v>6.6053310438266722E-3</v>
      </c>
      <c r="N171" s="180">
        <f t="shared" si="68"/>
        <v>1.7696678273949408E-6</v>
      </c>
      <c r="O171" s="180">
        <f t="shared" si="69"/>
        <v>0.1947421551361368</v>
      </c>
      <c r="P171" s="205">
        <f t="shared" si="70"/>
        <v>100</v>
      </c>
      <c r="Q171" s="236">
        <f>VLOOKUP(B:B,'پیوست 4'!$C$14:$J$173,8,0)</f>
        <v>3680707.0936980001</v>
      </c>
      <c r="R171" s="1">
        <f t="shared" si="71"/>
        <v>1.1723115068500172</v>
      </c>
      <c r="S171" s="232">
        <f t="shared" si="72"/>
        <v>117.23115068500172</v>
      </c>
      <c r="T171" s="232">
        <f t="shared" si="73"/>
        <v>40.448548100421647</v>
      </c>
      <c r="U171" s="232" t="str">
        <f>VLOOKUP(D171:D327,پیوست1!$E$5:G336,3,0)</f>
        <v>در سهام و قابل معامله</v>
      </c>
      <c r="V171" s="232">
        <f>100-P171</f>
        <v>0</v>
      </c>
    </row>
    <row r="172" spans="1:22" x14ac:dyDescent="0.55000000000000004">
      <c r="A172" s="305">
        <v>10789</v>
      </c>
      <c r="B172" s="191">
        <v>43</v>
      </c>
      <c r="C172" s="179">
        <v>167</v>
      </c>
      <c r="D172" s="179" t="s">
        <v>525</v>
      </c>
      <c r="E172" s="335">
        <v>1349792.5394240001</v>
      </c>
      <c r="F172" s="336">
        <v>75.492964988548408</v>
      </c>
      <c r="G172" s="336">
        <v>23.060777006197718</v>
      </c>
      <c r="H172" s="336">
        <v>1.0709924447871346</v>
      </c>
      <c r="I172" s="336">
        <v>0</v>
      </c>
      <c r="J172" s="336">
        <v>0.37526556046673992</v>
      </c>
      <c r="K172" s="180">
        <f t="shared" si="65"/>
        <v>0.2867915875017486</v>
      </c>
      <c r="L172" s="180">
        <f t="shared" si="66"/>
        <v>8.7606002064357827E-2</v>
      </c>
      <c r="M172" s="180">
        <f t="shared" si="67"/>
        <v>4.068612532167378E-3</v>
      </c>
      <c r="N172" s="180">
        <f t="shared" si="68"/>
        <v>0</v>
      </c>
      <c r="O172" s="180">
        <f t="shared" si="69"/>
        <v>1.4256031119895104E-3</v>
      </c>
      <c r="P172" s="205">
        <f t="shared" si="70"/>
        <v>100.00000000000001</v>
      </c>
      <c r="Q172" s="236">
        <f>VLOOKUP(B:B,'پیوست 4'!$C$14:$J$173,8,0)</f>
        <v>1042808.1750019999</v>
      </c>
      <c r="R172" s="1">
        <f t="shared" ref="R172:R173" si="74">Q172/E172</f>
        <v>0.7725692241912967</v>
      </c>
      <c r="S172" s="232">
        <f t="shared" ref="S172:S173" si="75">R172*100</f>
        <v>77.256922419129666</v>
      </c>
      <c r="T172" s="232">
        <f t="shared" ref="T172:T173" si="76">S172-F172</f>
        <v>1.7639574305812573</v>
      </c>
      <c r="U172" s="232" t="str">
        <f>VLOOKUP(D172:D328,پیوست1!$E$5:G335,3,0)</f>
        <v>در سهام</v>
      </c>
    </row>
    <row r="173" spans="1:22" x14ac:dyDescent="0.55000000000000004">
      <c r="A173" s="305">
        <v>10600</v>
      </c>
      <c r="B173" s="191">
        <v>20</v>
      </c>
      <c r="C173" s="181">
        <v>168</v>
      </c>
      <c r="D173" s="181" t="s">
        <v>514</v>
      </c>
      <c r="E173" s="333">
        <v>16475604.361985</v>
      </c>
      <c r="F173" s="334">
        <v>72.228302573530556</v>
      </c>
      <c r="G173" s="334">
        <v>8.7322637539220267</v>
      </c>
      <c r="H173" s="334">
        <v>18.361658419690457</v>
      </c>
      <c r="I173" s="334">
        <v>2.9806344317034532E-6</v>
      </c>
      <c r="J173" s="334">
        <v>0.67777227222253789</v>
      </c>
      <c r="K173" s="180">
        <f t="shared" si="65"/>
        <v>3.349204492535458</v>
      </c>
      <c r="L173" s="180">
        <f t="shared" si="66"/>
        <v>0.40491242286729306</v>
      </c>
      <c r="M173" s="180">
        <f t="shared" si="67"/>
        <v>0.8514245341294443</v>
      </c>
      <c r="N173" s="180">
        <f t="shared" si="68"/>
        <v>1.3821111494492532E-7</v>
      </c>
      <c r="O173" s="180">
        <f t="shared" si="69"/>
        <v>3.1428094779505082E-2</v>
      </c>
      <c r="P173" s="205">
        <f t="shared" si="70"/>
        <v>100.00000000000001</v>
      </c>
      <c r="Q173" s="236">
        <f>VLOOKUP(B:B,'پیوست 4'!$C$14:$J$173,8,0)</f>
        <v>12116263.203123</v>
      </c>
      <c r="R173" s="1">
        <f t="shared" si="74"/>
        <v>0.73540629751218534</v>
      </c>
      <c r="S173" s="232">
        <f t="shared" si="75"/>
        <v>73.540629751218532</v>
      </c>
      <c r="T173" s="232">
        <f t="shared" si="76"/>
        <v>1.3123271776879761</v>
      </c>
      <c r="U173" s="232" t="str">
        <f>VLOOKUP(D173:D329,پیوست1!$E$5:G317,3,0)</f>
        <v>در سهام</v>
      </c>
    </row>
    <row r="174" spans="1:22" x14ac:dyDescent="0.55000000000000004">
      <c r="A174" s="305">
        <v>11706</v>
      </c>
      <c r="B174" s="191">
        <v>296</v>
      </c>
      <c r="C174" s="179">
        <v>169</v>
      </c>
      <c r="D174" s="179" t="s">
        <v>621</v>
      </c>
      <c r="E174" s="335">
        <v>409585.70612699998</v>
      </c>
      <c r="F174" s="336">
        <v>68.900000000000006</v>
      </c>
      <c r="G174" s="336">
        <v>0</v>
      </c>
      <c r="H174" s="336">
        <v>31.09</v>
      </c>
      <c r="I174" s="336">
        <v>0</v>
      </c>
      <c r="J174" s="336">
        <v>0.01</v>
      </c>
      <c r="K174" s="180">
        <f t="shared" si="65"/>
        <v>7.9424943748618818E-2</v>
      </c>
      <c r="L174" s="180">
        <f t="shared" si="66"/>
        <v>0</v>
      </c>
      <c r="M174" s="180">
        <f t="shared" si="67"/>
        <v>3.5839209015160502E-2</v>
      </c>
      <c r="N174" s="180">
        <f t="shared" si="68"/>
        <v>0</v>
      </c>
      <c r="O174" s="180">
        <f t="shared" si="69"/>
        <v>1.1527568033181249E-5</v>
      </c>
      <c r="P174" s="205">
        <f t="shared" si="70"/>
        <v>100.00000000000001</v>
      </c>
      <c r="Q174" s="236" t="e">
        <f>VLOOKUP(B:B,'پیوست 4'!$C$14:$J$173,8,0)</f>
        <v>#N/A</v>
      </c>
    </row>
    <row r="175" spans="1:22" x14ac:dyDescent="0.55000000000000004">
      <c r="B175" s="193"/>
      <c r="C175" s="121"/>
      <c r="D175" s="372" t="s">
        <v>406</v>
      </c>
      <c r="E175" s="93">
        <f>SUM(E108:E174)</f>
        <v>355309727.90447903</v>
      </c>
      <c r="F175" s="338">
        <f>K175</f>
        <v>89.513654377381883</v>
      </c>
      <c r="G175" s="338">
        <f>L175</f>
        <v>1.7726997111099771</v>
      </c>
      <c r="H175" s="338">
        <f>M175</f>
        <v>5.9459176649095609</v>
      </c>
      <c r="I175" s="338">
        <f>N175</f>
        <v>1.5020295448073744</v>
      </c>
      <c r="J175" s="338">
        <f>O175</f>
        <v>1.2656987017912285</v>
      </c>
      <c r="K175" s="189">
        <f>SUM(K108:K174)</f>
        <v>89.513654377381883</v>
      </c>
      <c r="L175" s="189">
        <f t="shared" ref="L175:O175" si="77">SUM(L108:L174)</f>
        <v>1.7726997111099771</v>
      </c>
      <c r="M175" s="189">
        <f t="shared" si="77"/>
        <v>5.9459176649095609</v>
      </c>
      <c r="N175" s="189">
        <f t="shared" si="77"/>
        <v>1.5020295448073744</v>
      </c>
      <c r="O175" s="189">
        <f t="shared" si="77"/>
        <v>1.2656987017912285</v>
      </c>
      <c r="P175" s="188">
        <f>K175+L175+M175+N175+O175</f>
        <v>100.00000000000001</v>
      </c>
      <c r="Q175" s="236"/>
      <c r="R175" s="1">
        <f t="shared" ref="R175:R178" si="78">Q175/E175</f>
        <v>0</v>
      </c>
      <c r="S175" s="232">
        <f t="shared" ref="S175:S178" si="79">R175*100</f>
        <v>0</v>
      </c>
      <c r="T175" s="249">
        <f t="shared" ref="T175:T178" si="80">S175-F175</f>
        <v>-89.513654377381883</v>
      </c>
      <c r="U175" s="232" t="e">
        <f>VLOOKUP(D175:D339,پیوست1!$E$5:G340,3,0)</f>
        <v>#N/A</v>
      </c>
      <c r="V175" s="306">
        <f t="shared" ref="V175:V178" si="81">100-P175</f>
        <v>0</v>
      </c>
    </row>
    <row r="176" spans="1:22" ht="21.75" x14ac:dyDescent="0.55000000000000004">
      <c r="B176" s="193"/>
      <c r="C176" s="407" t="s">
        <v>55</v>
      </c>
      <c r="D176" s="407"/>
      <c r="E176" s="91">
        <f>E85+E107+E175</f>
        <v>2531108309.5434227</v>
      </c>
      <c r="F176" s="339">
        <f t="shared" ref="F176:I176" si="82">K176</f>
        <v>24.716028615373624</v>
      </c>
      <c r="G176" s="339">
        <f t="shared" si="82"/>
        <v>28.432974154149314</v>
      </c>
      <c r="H176" s="339">
        <f t="shared" si="82"/>
        <v>44.783535280295837</v>
      </c>
      <c r="I176" s="340">
        <f t="shared" si="82"/>
        <v>0.39427490744281302</v>
      </c>
      <c r="J176" s="338">
        <f>O176</f>
        <v>1.673187042738429</v>
      </c>
      <c r="K176" s="189">
        <f>(K85*($E$85/$E$176))+(K107*($E$107/$E$176))+(K175*($E$175/$E$176))</f>
        <v>24.716028615373624</v>
      </c>
      <c r="L176" s="189">
        <f>(L85*($E$85/$E$176))+(L107*($E$107/$E$176))+(L175*($E$175/$E$176))</f>
        <v>28.432974154149314</v>
      </c>
      <c r="M176" s="189">
        <f>(M85*($E$85/$E$176))+(M107*($E$107/$E$176))+(M175*($E$175/$E$176))</f>
        <v>44.783535280295837</v>
      </c>
      <c r="N176" s="189">
        <f>(N85*($E$85/$E$176))+(N107*($E$107/$E$176))+(N175*($E$175/$E$176))</f>
        <v>0.39427490744281302</v>
      </c>
      <c r="O176" s="189">
        <f>(O85*($E$85/$E$176))+(O107*($E$107/$E$176))+(O175*($E$175/$E$176))</f>
        <v>1.673187042738429</v>
      </c>
      <c r="P176" s="188">
        <f>K176+L176+M176+N176+O176</f>
        <v>100.00000000000001</v>
      </c>
      <c r="Q176" s="236"/>
      <c r="R176" s="1">
        <f t="shared" si="78"/>
        <v>0</v>
      </c>
      <c r="S176" s="232">
        <f t="shared" si="79"/>
        <v>0</v>
      </c>
      <c r="T176" s="249">
        <f t="shared" si="80"/>
        <v>-24.716028615373624</v>
      </c>
      <c r="U176" s="232" t="e">
        <f>VLOOKUP(D176:D340,پیوست1!$E$5:G341,3,0)</f>
        <v>#N/A</v>
      </c>
      <c r="V176" s="306">
        <f t="shared" si="81"/>
        <v>0</v>
      </c>
    </row>
    <row r="177" spans="1:22" s="233" customFormat="1" ht="21" x14ac:dyDescent="0.55000000000000004">
      <c r="A177" s="305"/>
      <c r="B177" s="194"/>
      <c r="C177" s="62"/>
      <c r="D177" s="408" t="s">
        <v>56</v>
      </c>
      <c r="E177" s="408"/>
      <c r="F177" s="408"/>
      <c r="G177" s="408"/>
      <c r="H177" s="408"/>
      <c r="I177" s="408"/>
      <c r="J177" s="408"/>
      <c r="K177" s="89"/>
      <c r="L177" s="89"/>
      <c r="M177" s="89"/>
      <c r="N177" s="89"/>
      <c r="O177" s="89"/>
      <c r="P177" s="206"/>
      <c r="Q177" s="236"/>
      <c r="R177" s="1" t="e">
        <f t="shared" si="78"/>
        <v>#DIV/0!</v>
      </c>
      <c r="S177" s="232" t="e">
        <f t="shared" si="79"/>
        <v>#DIV/0!</v>
      </c>
      <c r="T177" s="249" t="e">
        <f t="shared" si="80"/>
        <v>#DIV/0!</v>
      </c>
      <c r="U177" s="232" t="e">
        <f>VLOOKUP(D177:D341,پیوست1!$E$5:G342,3,0)</f>
        <v>#N/A</v>
      </c>
      <c r="V177" s="306">
        <f t="shared" si="81"/>
        <v>100</v>
      </c>
    </row>
    <row r="178" spans="1:22" s="233" customFormat="1" ht="42" customHeight="1" x14ac:dyDescent="0.55000000000000004">
      <c r="A178" s="305"/>
      <c r="B178" s="194"/>
      <c r="C178" s="62"/>
      <c r="D178" s="406" t="s">
        <v>57</v>
      </c>
      <c r="E178" s="406"/>
      <c r="F178" s="406"/>
      <c r="G178" s="406"/>
      <c r="H178" s="406"/>
      <c r="I178" s="406"/>
      <c r="J178" s="406"/>
      <c r="K178" s="89"/>
      <c r="L178" s="89"/>
      <c r="M178" s="89"/>
      <c r="N178" s="89"/>
      <c r="O178" s="89"/>
      <c r="P178" s="206"/>
      <c r="Q178" s="236"/>
      <c r="R178" s="1" t="e">
        <f t="shared" si="78"/>
        <v>#DIV/0!</v>
      </c>
      <c r="S178" s="232" t="e">
        <f t="shared" si="79"/>
        <v>#DIV/0!</v>
      </c>
      <c r="T178" s="249" t="e">
        <f t="shared" si="80"/>
        <v>#DIV/0!</v>
      </c>
      <c r="U178" s="232" t="e">
        <f>VLOOKUP(D178:D342,پیوست1!$E$5:G343,3,0)</f>
        <v>#N/A</v>
      </c>
      <c r="V178" s="306">
        <f t="shared" si="81"/>
        <v>100</v>
      </c>
    </row>
    <row r="180" spans="1:22" x14ac:dyDescent="0.55000000000000004">
      <c r="F180" s="46"/>
      <c r="G180" s="48"/>
      <c r="H180" s="48"/>
      <c r="I180" s="50"/>
      <c r="J180" s="50"/>
    </row>
  </sheetData>
  <sheetProtection algorithmName="SHA-512" hashValue="NtG0hCwn1EPqG2+l+y2BuLeFhDoT0LXTJ9XazaLuCww21VEwAvceE6maNmpZK0tGssSO1sLMM5I6cesBLTNFvg==" saltValue="ApvWg8jLhx3PDFkEb5Ky0A==" spinCount="100000" sheet="1" objects="1" scenarios="1"/>
  <sortState ref="A108:V174">
    <sortCondition descending="1" ref="F108:F174"/>
  </sortState>
  <mergeCells count="11">
    <mergeCell ref="G1:J1"/>
    <mergeCell ref="C1:E1"/>
    <mergeCell ref="A2:A3"/>
    <mergeCell ref="B2:B3"/>
    <mergeCell ref="C2:C3"/>
    <mergeCell ref="E2:E3"/>
    <mergeCell ref="D178:J178"/>
    <mergeCell ref="C176:D176"/>
    <mergeCell ref="D177:J177"/>
    <mergeCell ref="D2:D3"/>
    <mergeCell ref="F2:J2"/>
  </mergeCells>
  <printOptions horizontalCentered="1" verticalCentered="1"/>
  <pageMargins left="0.7" right="0.7" top="0.75" bottom="0.75" header="0.3" footer="0.3"/>
  <pageSetup paperSize="9" scale="72" fitToHeight="0" orientation="portrait" r:id="rId1"/>
  <rowBreaks count="4" manualBreakCount="4">
    <brk id="43" min="2" max="9" man="1"/>
    <brk id="85" min="2" max="9" man="1"/>
    <brk id="126" min="2" max="9" man="1"/>
    <brk id="156" min="2" max="9" man="1"/>
  </rowBreaks>
  <colBreaks count="1" manualBreakCount="1">
    <brk id="10" max="185" man="1"/>
  </colBreaks>
  <ignoredErrors>
    <ignoredError sqref="F85:J8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0"/>
  <sheetViews>
    <sheetView rightToLeft="1" view="pageBreakPreview" topLeftCell="B1" zoomScale="130" zoomScaleNormal="100" zoomScaleSheetLayoutView="130" workbookViewId="0">
      <pane ySplit="4" topLeftCell="A5" activePane="bottomLeft" state="frozen"/>
      <selection activeCell="B1" sqref="B1"/>
      <selection pane="bottomLeft" activeCell="H4" sqref="H4"/>
    </sheetView>
  </sheetViews>
  <sheetFormatPr defaultColWidth="9.140625" defaultRowHeight="15.75" x14ac:dyDescent="0.4"/>
  <cols>
    <col min="1" max="1" width="3.5703125" style="246" hidden="1" customWidth="1"/>
    <col min="2" max="2" width="4" style="14" bestFit="1" customWidth="1"/>
    <col min="3" max="3" width="26" style="67" bestFit="1" customWidth="1"/>
    <col min="4" max="5" width="11" style="15" bestFit="1" customWidth="1"/>
    <col min="6" max="6" width="12.28515625" style="25" customWidth="1"/>
    <col min="7" max="7" width="11.28515625" style="15" customWidth="1"/>
    <col min="8" max="9" width="9.8554687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42"/>
      <c r="B1" s="427" t="s">
        <v>245</v>
      </c>
      <c r="C1" s="427"/>
      <c r="D1" s="427"/>
      <c r="E1" s="427"/>
      <c r="F1" s="427"/>
      <c r="G1" s="427"/>
      <c r="H1" s="427"/>
      <c r="I1" s="427"/>
      <c r="J1" s="427"/>
      <c r="K1" s="147" t="s">
        <v>617</v>
      </c>
      <c r="L1" s="147" t="s">
        <v>314</v>
      </c>
      <c r="M1" s="146"/>
      <c r="N1" s="146"/>
      <c r="O1" s="146"/>
      <c r="P1" s="146"/>
      <c r="Q1" s="146"/>
    </row>
    <row r="2" spans="1:17" x14ac:dyDescent="0.4">
      <c r="A2" s="421" t="s">
        <v>162</v>
      </c>
      <c r="B2" s="425" t="s">
        <v>48</v>
      </c>
      <c r="C2" s="426" t="s">
        <v>58</v>
      </c>
      <c r="D2" s="426" t="s">
        <v>59</v>
      </c>
      <c r="E2" s="426"/>
      <c r="F2" s="426"/>
      <c r="G2" s="426"/>
      <c r="H2" s="426"/>
      <c r="I2" s="426"/>
      <c r="J2" s="426"/>
      <c r="K2" s="426"/>
      <c r="L2" s="426" t="s">
        <v>60</v>
      </c>
      <c r="M2" s="426"/>
      <c r="N2" s="426"/>
      <c r="O2" s="426"/>
      <c r="P2" s="426"/>
      <c r="Q2" s="426"/>
    </row>
    <row r="3" spans="1:17" x14ac:dyDescent="0.4">
      <c r="A3" s="421"/>
      <c r="B3" s="425"/>
      <c r="C3" s="426"/>
      <c r="D3" s="428" t="s">
        <v>256</v>
      </c>
      <c r="E3" s="428"/>
      <c r="F3" s="428"/>
      <c r="G3" s="149" t="s">
        <v>617</v>
      </c>
      <c r="H3" s="428" t="s">
        <v>255</v>
      </c>
      <c r="I3" s="428"/>
      <c r="J3" s="144" t="s">
        <v>617</v>
      </c>
      <c r="K3" s="148"/>
      <c r="L3" s="428" t="s">
        <v>256</v>
      </c>
      <c r="M3" s="428"/>
      <c r="N3" s="149" t="s">
        <v>617</v>
      </c>
      <c r="O3" s="142" t="s">
        <v>255</v>
      </c>
      <c r="P3" s="144" t="s">
        <v>617</v>
      </c>
      <c r="Q3" s="145"/>
    </row>
    <row r="4" spans="1:17" s="174" customFormat="1" ht="31.5" x14ac:dyDescent="0.4">
      <c r="A4" s="421"/>
      <c r="B4" s="425"/>
      <c r="C4" s="426"/>
      <c r="D4" s="143" t="s">
        <v>61</v>
      </c>
      <c r="E4" s="173" t="s">
        <v>62</v>
      </c>
      <c r="F4" s="276" t="s">
        <v>63</v>
      </c>
      <c r="G4" s="173" t="s">
        <v>64</v>
      </c>
      <c r="H4" s="173" t="s">
        <v>577</v>
      </c>
      <c r="I4" s="173" t="s">
        <v>62</v>
      </c>
      <c r="J4" s="130" t="s">
        <v>63</v>
      </c>
      <c r="K4" s="173" t="s">
        <v>64</v>
      </c>
      <c r="L4" s="173" t="s">
        <v>65</v>
      </c>
      <c r="M4" s="173" t="s">
        <v>66</v>
      </c>
      <c r="N4" s="130" t="s">
        <v>63</v>
      </c>
      <c r="O4" s="173" t="s">
        <v>65</v>
      </c>
      <c r="P4" s="173" t="s">
        <v>66</v>
      </c>
      <c r="Q4" s="130" t="s">
        <v>63</v>
      </c>
    </row>
    <row r="5" spans="1:17" s="174" customFormat="1" x14ac:dyDescent="0.4">
      <c r="A5" s="243">
        <v>132</v>
      </c>
      <c r="B5" s="107">
        <v>1</v>
      </c>
      <c r="C5" s="107" t="s">
        <v>440</v>
      </c>
      <c r="D5" s="151">
        <v>9188085.749303</v>
      </c>
      <c r="E5" s="151">
        <v>12465749.963831</v>
      </c>
      <c r="F5" s="277">
        <f t="shared" ref="F5:F36" si="0">D5-E5</f>
        <v>-3277664.214528</v>
      </c>
      <c r="G5" s="108">
        <f t="shared" ref="G5:G36" si="1">D5+E5</f>
        <v>21653835.713133998</v>
      </c>
      <c r="H5" s="108">
        <v>2929760.2330689998</v>
      </c>
      <c r="I5" s="108">
        <v>3247690.7605900001</v>
      </c>
      <c r="J5" s="108">
        <f t="shared" ref="J5:J36" si="2">H5-I5</f>
        <v>-317930.52752100024</v>
      </c>
      <c r="K5" s="108">
        <f t="shared" ref="K5:K36" si="3">H5+I5</f>
        <v>6177450.9936589999</v>
      </c>
      <c r="L5" s="109">
        <v>102169372</v>
      </c>
      <c r="M5" s="109">
        <v>78333921</v>
      </c>
      <c r="N5" s="109">
        <f t="shared" ref="N5:N26" si="4">L5-M5</f>
        <v>23835451</v>
      </c>
      <c r="O5" s="109">
        <v>3555720</v>
      </c>
      <c r="P5" s="109">
        <v>3646461</v>
      </c>
      <c r="Q5" s="109">
        <f t="shared" ref="Q5:Q36" si="5">O5-P5</f>
        <v>-90741</v>
      </c>
    </row>
    <row r="6" spans="1:17" s="174" customFormat="1" x14ac:dyDescent="0.4">
      <c r="A6" s="243">
        <v>231</v>
      </c>
      <c r="B6" s="157">
        <v>2</v>
      </c>
      <c r="C6" s="71" t="s">
        <v>471</v>
      </c>
      <c r="D6" s="158">
        <v>7667955.2394920001</v>
      </c>
      <c r="E6" s="158">
        <v>5624112.4440989997</v>
      </c>
      <c r="F6" s="22">
        <f t="shared" si="0"/>
        <v>2043842.7953930004</v>
      </c>
      <c r="G6" s="22">
        <f t="shared" si="1"/>
        <v>13292067.683591001</v>
      </c>
      <c r="H6" s="22">
        <v>2426069.3677980001</v>
      </c>
      <c r="I6" s="22">
        <v>2001275.841542</v>
      </c>
      <c r="J6" s="22">
        <f t="shared" si="2"/>
        <v>424793.52625600016</v>
      </c>
      <c r="K6" s="22">
        <f t="shared" si="3"/>
        <v>4427345.2093400005</v>
      </c>
      <c r="L6" s="66">
        <v>73067427</v>
      </c>
      <c r="M6" s="66">
        <v>2942778</v>
      </c>
      <c r="N6" s="66">
        <f t="shared" si="4"/>
        <v>70124649</v>
      </c>
      <c r="O6" s="66">
        <v>0</v>
      </c>
      <c r="P6" s="66">
        <v>0</v>
      </c>
      <c r="Q6" s="66">
        <f t="shared" si="5"/>
        <v>0</v>
      </c>
    </row>
    <row r="7" spans="1:17" s="174" customFormat="1" x14ac:dyDescent="0.4">
      <c r="A7" s="243">
        <v>123</v>
      </c>
      <c r="B7" s="107">
        <v>3</v>
      </c>
      <c r="C7" s="107" t="s">
        <v>438</v>
      </c>
      <c r="D7" s="151">
        <v>15275953.251617</v>
      </c>
      <c r="E7" s="151">
        <v>18021342.295841001</v>
      </c>
      <c r="F7" s="277">
        <f t="shared" si="0"/>
        <v>-2745389.0442240015</v>
      </c>
      <c r="G7" s="108">
        <f t="shared" si="1"/>
        <v>33297295.547458</v>
      </c>
      <c r="H7" s="108">
        <v>2296055.3847750002</v>
      </c>
      <c r="I7" s="108">
        <v>1076172.1380360001</v>
      </c>
      <c r="J7" s="108">
        <f t="shared" si="2"/>
        <v>1219883.2467390001</v>
      </c>
      <c r="K7" s="108">
        <f t="shared" si="3"/>
        <v>3372227.5228110002</v>
      </c>
      <c r="L7" s="109">
        <v>294882472</v>
      </c>
      <c r="M7" s="109">
        <v>198458282</v>
      </c>
      <c r="N7" s="109">
        <f t="shared" si="4"/>
        <v>96424190</v>
      </c>
      <c r="O7" s="109">
        <v>30531102</v>
      </c>
      <c r="P7" s="109">
        <v>30529988</v>
      </c>
      <c r="Q7" s="109">
        <f t="shared" si="5"/>
        <v>1114</v>
      </c>
    </row>
    <row r="8" spans="1:17" s="174" customFormat="1" x14ac:dyDescent="0.4">
      <c r="A8" s="243">
        <v>195</v>
      </c>
      <c r="B8" s="157">
        <v>4</v>
      </c>
      <c r="C8" s="71" t="s">
        <v>453</v>
      </c>
      <c r="D8" s="158">
        <v>4188608.5361000001</v>
      </c>
      <c r="E8" s="158">
        <v>4804109.9762469996</v>
      </c>
      <c r="F8" s="22">
        <f t="shared" si="0"/>
        <v>-615501.44014699943</v>
      </c>
      <c r="G8" s="22">
        <f t="shared" si="1"/>
        <v>8992718.5123469997</v>
      </c>
      <c r="H8" s="22">
        <v>1098251.5697560001</v>
      </c>
      <c r="I8" s="22">
        <v>359462.23761900002</v>
      </c>
      <c r="J8" s="22">
        <f t="shared" si="2"/>
        <v>738789.33213700005</v>
      </c>
      <c r="K8" s="22">
        <f t="shared" si="3"/>
        <v>1457713.8073750001</v>
      </c>
      <c r="L8" s="66">
        <v>32279166</v>
      </c>
      <c r="M8" s="66">
        <v>13852084</v>
      </c>
      <c r="N8" s="66">
        <f t="shared" si="4"/>
        <v>18427082</v>
      </c>
      <c r="O8" s="66">
        <v>3019267</v>
      </c>
      <c r="P8" s="66">
        <v>1269351</v>
      </c>
      <c r="Q8" s="66">
        <f t="shared" si="5"/>
        <v>1749916</v>
      </c>
    </row>
    <row r="9" spans="1:17" s="174" customFormat="1" x14ac:dyDescent="0.4">
      <c r="A9" s="243">
        <v>243</v>
      </c>
      <c r="B9" s="107">
        <v>5</v>
      </c>
      <c r="C9" s="107" t="s">
        <v>474</v>
      </c>
      <c r="D9" s="151">
        <v>2092054.3422360001</v>
      </c>
      <c r="E9" s="151">
        <v>279855.82074599998</v>
      </c>
      <c r="F9" s="277">
        <f t="shared" si="0"/>
        <v>1812198.5214900002</v>
      </c>
      <c r="G9" s="108">
        <f t="shared" si="1"/>
        <v>2371910.162982</v>
      </c>
      <c r="H9" s="108">
        <v>970652.46682600002</v>
      </c>
      <c r="I9" s="108">
        <v>0</v>
      </c>
      <c r="J9" s="108">
        <f t="shared" si="2"/>
        <v>970652.46682600002</v>
      </c>
      <c r="K9" s="108">
        <f t="shared" si="3"/>
        <v>970652.46682600002</v>
      </c>
      <c r="L9" s="109">
        <v>25521890</v>
      </c>
      <c r="M9" s="109">
        <v>1582810</v>
      </c>
      <c r="N9" s="109">
        <f t="shared" si="4"/>
        <v>23939080</v>
      </c>
      <c r="O9" s="109">
        <v>6356965</v>
      </c>
      <c r="P9" s="109">
        <v>0</v>
      </c>
      <c r="Q9" s="109">
        <f t="shared" si="5"/>
        <v>6356965</v>
      </c>
    </row>
    <row r="10" spans="1:17" s="174" customFormat="1" x14ac:dyDescent="0.4">
      <c r="A10" s="243">
        <v>5</v>
      </c>
      <c r="B10" s="157">
        <v>6</v>
      </c>
      <c r="C10" s="71" t="s">
        <v>421</v>
      </c>
      <c r="D10" s="158">
        <v>12512603.18781</v>
      </c>
      <c r="E10" s="158">
        <v>21577257.854973</v>
      </c>
      <c r="F10" s="22">
        <f t="shared" si="0"/>
        <v>-9064654.6671629995</v>
      </c>
      <c r="G10" s="22">
        <f t="shared" si="1"/>
        <v>34089861.042783</v>
      </c>
      <c r="H10" s="22">
        <v>908862.82420000003</v>
      </c>
      <c r="I10" s="22">
        <v>658045.44834999996</v>
      </c>
      <c r="J10" s="22">
        <f t="shared" si="2"/>
        <v>250817.37585000007</v>
      </c>
      <c r="K10" s="22">
        <f t="shared" si="3"/>
        <v>1566908.2725499999</v>
      </c>
      <c r="L10" s="66">
        <v>101660460</v>
      </c>
      <c r="M10" s="66">
        <v>93828339</v>
      </c>
      <c r="N10" s="66">
        <f t="shared" si="4"/>
        <v>7832121</v>
      </c>
      <c r="O10" s="66">
        <v>9391407</v>
      </c>
      <c r="P10" s="66">
        <v>9498048</v>
      </c>
      <c r="Q10" s="66">
        <f t="shared" si="5"/>
        <v>-106641</v>
      </c>
    </row>
    <row r="11" spans="1:17" s="174" customFormat="1" x14ac:dyDescent="0.4">
      <c r="A11" s="243">
        <v>183</v>
      </c>
      <c r="B11" s="107">
        <v>7</v>
      </c>
      <c r="C11" s="107" t="s">
        <v>451</v>
      </c>
      <c r="D11" s="151">
        <v>9895132.5803050008</v>
      </c>
      <c r="E11" s="151">
        <v>17504173.049463999</v>
      </c>
      <c r="F11" s="277">
        <f t="shared" si="0"/>
        <v>-7609040.4691589978</v>
      </c>
      <c r="G11" s="108">
        <f t="shared" si="1"/>
        <v>27399305.629768997</v>
      </c>
      <c r="H11" s="108">
        <v>891978.57177200005</v>
      </c>
      <c r="I11" s="108">
        <v>892208.517215</v>
      </c>
      <c r="J11" s="108">
        <f t="shared" si="2"/>
        <v>-229.94544299994595</v>
      </c>
      <c r="K11" s="108">
        <f t="shared" si="3"/>
        <v>1784187.0889870001</v>
      </c>
      <c r="L11" s="109">
        <v>61108555</v>
      </c>
      <c r="M11" s="109">
        <v>39994643</v>
      </c>
      <c r="N11" s="109">
        <f t="shared" si="4"/>
        <v>21113912</v>
      </c>
      <c r="O11" s="109">
        <v>3744561</v>
      </c>
      <c r="P11" s="109">
        <v>4513399</v>
      </c>
      <c r="Q11" s="109">
        <f t="shared" si="5"/>
        <v>-768838</v>
      </c>
    </row>
    <row r="12" spans="1:17" s="174" customFormat="1" x14ac:dyDescent="0.4">
      <c r="A12" s="243">
        <v>107</v>
      </c>
      <c r="B12" s="157">
        <v>8</v>
      </c>
      <c r="C12" s="71" t="s">
        <v>431</v>
      </c>
      <c r="D12" s="158">
        <v>4950916.0022740001</v>
      </c>
      <c r="E12" s="158">
        <v>9997475.3308310006</v>
      </c>
      <c r="F12" s="22">
        <f t="shared" si="0"/>
        <v>-5046559.3285570005</v>
      </c>
      <c r="G12" s="22">
        <f t="shared" si="1"/>
        <v>14948391.333105002</v>
      </c>
      <c r="H12" s="22">
        <v>778502.22821199999</v>
      </c>
      <c r="I12" s="22">
        <v>883080.92909999995</v>
      </c>
      <c r="J12" s="22">
        <f t="shared" si="2"/>
        <v>-104578.70088799996</v>
      </c>
      <c r="K12" s="22">
        <f t="shared" si="3"/>
        <v>1661583.1573119999</v>
      </c>
      <c r="L12" s="66">
        <v>78020155</v>
      </c>
      <c r="M12" s="66">
        <v>53616760</v>
      </c>
      <c r="N12" s="66">
        <f t="shared" si="4"/>
        <v>24403395</v>
      </c>
      <c r="O12" s="66">
        <v>5000827</v>
      </c>
      <c r="P12" s="66">
        <v>4997054</v>
      </c>
      <c r="Q12" s="66">
        <f t="shared" si="5"/>
        <v>3773</v>
      </c>
    </row>
    <row r="13" spans="1:17" s="174" customFormat="1" x14ac:dyDescent="0.4">
      <c r="A13" s="243">
        <v>130</v>
      </c>
      <c r="B13" s="107">
        <v>9</v>
      </c>
      <c r="C13" s="107" t="s">
        <v>439</v>
      </c>
      <c r="D13" s="151">
        <v>4211515.3536470002</v>
      </c>
      <c r="E13" s="151">
        <v>20687592.810892999</v>
      </c>
      <c r="F13" s="277">
        <f t="shared" si="0"/>
        <v>-16476077.457245998</v>
      </c>
      <c r="G13" s="108">
        <f t="shared" si="1"/>
        <v>24899108.16454</v>
      </c>
      <c r="H13" s="108">
        <v>735496.65970299998</v>
      </c>
      <c r="I13" s="108">
        <v>4340040.567539</v>
      </c>
      <c r="J13" s="108">
        <f t="shared" si="2"/>
        <v>-3604543.907836</v>
      </c>
      <c r="K13" s="108">
        <f t="shared" si="3"/>
        <v>5075537.2272420004</v>
      </c>
      <c r="L13" s="109">
        <v>61802236</v>
      </c>
      <c r="M13" s="109">
        <v>64171950</v>
      </c>
      <c r="N13" s="109">
        <f t="shared" si="4"/>
        <v>-2369714</v>
      </c>
      <c r="O13" s="109">
        <v>4527711</v>
      </c>
      <c r="P13" s="109">
        <v>6017141</v>
      </c>
      <c r="Q13" s="109">
        <f t="shared" si="5"/>
        <v>-1489430</v>
      </c>
    </row>
    <row r="14" spans="1:17" s="174" customFormat="1" x14ac:dyDescent="0.4">
      <c r="A14" s="243">
        <v>56</v>
      </c>
      <c r="B14" s="157">
        <v>10</v>
      </c>
      <c r="C14" s="71" t="s">
        <v>420</v>
      </c>
      <c r="D14" s="158">
        <v>2233189.7405309998</v>
      </c>
      <c r="E14" s="158">
        <v>2192569.8200059999</v>
      </c>
      <c r="F14" s="22">
        <f t="shared" si="0"/>
        <v>40619.920524999965</v>
      </c>
      <c r="G14" s="22">
        <f t="shared" si="1"/>
        <v>4425759.5605369993</v>
      </c>
      <c r="H14" s="22">
        <v>710252.13097199996</v>
      </c>
      <c r="I14" s="22">
        <v>73578.219782999993</v>
      </c>
      <c r="J14" s="22">
        <f t="shared" si="2"/>
        <v>636673.91118900001</v>
      </c>
      <c r="K14" s="22">
        <f t="shared" si="3"/>
        <v>783830.3507549999</v>
      </c>
      <c r="L14" s="66">
        <v>21831260</v>
      </c>
      <c r="M14" s="66">
        <v>7152102</v>
      </c>
      <c r="N14" s="66">
        <f t="shared" si="4"/>
        <v>14679158</v>
      </c>
      <c r="O14" s="66">
        <v>6931350</v>
      </c>
      <c r="P14" s="66">
        <v>1393292</v>
      </c>
      <c r="Q14" s="66">
        <f t="shared" si="5"/>
        <v>5538058</v>
      </c>
    </row>
    <row r="15" spans="1:17" s="174" customFormat="1" x14ac:dyDescent="0.4">
      <c r="A15" s="243">
        <v>191</v>
      </c>
      <c r="B15" s="107">
        <v>11</v>
      </c>
      <c r="C15" s="107" t="s">
        <v>452</v>
      </c>
      <c r="D15" s="151">
        <v>640388.04009499995</v>
      </c>
      <c r="E15" s="151">
        <v>25024.159006999998</v>
      </c>
      <c r="F15" s="277">
        <f t="shared" si="0"/>
        <v>615363.88108799991</v>
      </c>
      <c r="G15" s="108">
        <f t="shared" si="1"/>
        <v>665412.19910199998</v>
      </c>
      <c r="H15" s="108">
        <v>626712.34794999997</v>
      </c>
      <c r="I15" s="108">
        <v>15997.795072000001</v>
      </c>
      <c r="J15" s="108">
        <f t="shared" si="2"/>
        <v>610714.55287799996</v>
      </c>
      <c r="K15" s="108">
        <f t="shared" si="3"/>
        <v>642710.14302199997</v>
      </c>
      <c r="L15" s="109">
        <v>4455752</v>
      </c>
      <c r="M15" s="109">
        <v>4398249</v>
      </c>
      <c r="N15" s="109">
        <f t="shared" si="4"/>
        <v>57503</v>
      </c>
      <c r="O15" s="109">
        <v>6130</v>
      </c>
      <c r="P15" s="109">
        <v>0</v>
      </c>
      <c r="Q15" s="109">
        <f t="shared" si="5"/>
        <v>6130</v>
      </c>
    </row>
    <row r="16" spans="1:17" s="174" customFormat="1" x14ac:dyDescent="0.4">
      <c r="A16" s="243">
        <v>272</v>
      </c>
      <c r="B16" s="157">
        <v>12</v>
      </c>
      <c r="C16" s="71" t="s">
        <v>487</v>
      </c>
      <c r="D16" s="158">
        <v>829388.94228099997</v>
      </c>
      <c r="E16" s="158">
        <v>574613.00532500003</v>
      </c>
      <c r="F16" s="22">
        <f t="shared" si="0"/>
        <v>254775.93695599993</v>
      </c>
      <c r="G16" s="22">
        <f t="shared" si="1"/>
        <v>1404001.9476060001</v>
      </c>
      <c r="H16" s="22">
        <v>603855.27838200005</v>
      </c>
      <c r="I16" s="22">
        <v>161554.59989000001</v>
      </c>
      <c r="J16" s="22">
        <f t="shared" si="2"/>
        <v>442300.67849200004</v>
      </c>
      <c r="K16" s="22">
        <f t="shared" si="3"/>
        <v>765409.878272</v>
      </c>
      <c r="L16" s="66">
        <v>8556005</v>
      </c>
      <c r="M16" s="66">
        <v>200053</v>
      </c>
      <c r="N16" s="66">
        <f t="shared" si="4"/>
        <v>8355952</v>
      </c>
      <c r="O16" s="66">
        <v>302007</v>
      </c>
      <c r="P16" s="66">
        <v>0</v>
      </c>
      <c r="Q16" s="66">
        <f t="shared" si="5"/>
        <v>302007</v>
      </c>
    </row>
    <row r="17" spans="1:17" s="174" customFormat="1" x14ac:dyDescent="0.4">
      <c r="A17" s="243">
        <v>254</v>
      </c>
      <c r="B17" s="107">
        <v>13</v>
      </c>
      <c r="C17" s="107" t="s">
        <v>479</v>
      </c>
      <c r="D17" s="151">
        <v>1450563.4480049999</v>
      </c>
      <c r="E17" s="151">
        <v>1428823.395606</v>
      </c>
      <c r="F17" s="277">
        <f t="shared" si="0"/>
        <v>21740.05239899992</v>
      </c>
      <c r="G17" s="108">
        <f t="shared" si="1"/>
        <v>2879386.8436110001</v>
      </c>
      <c r="H17" s="108">
        <v>563371.85404899996</v>
      </c>
      <c r="I17" s="108">
        <v>552640.07153099997</v>
      </c>
      <c r="J17" s="108">
        <f t="shared" si="2"/>
        <v>10731.782517999993</v>
      </c>
      <c r="K17" s="108">
        <f t="shared" si="3"/>
        <v>1116011.92558</v>
      </c>
      <c r="L17" s="109">
        <v>50268496</v>
      </c>
      <c r="M17" s="109">
        <v>7637609</v>
      </c>
      <c r="N17" s="109">
        <f t="shared" si="4"/>
        <v>42630887</v>
      </c>
      <c r="O17" s="109">
        <v>17281660</v>
      </c>
      <c r="P17" s="109">
        <v>0</v>
      </c>
      <c r="Q17" s="109">
        <f t="shared" si="5"/>
        <v>17281660</v>
      </c>
    </row>
    <row r="18" spans="1:17" s="174" customFormat="1" x14ac:dyDescent="0.4">
      <c r="A18" s="243">
        <v>262</v>
      </c>
      <c r="B18" s="157">
        <v>14</v>
      </c>
      <c r="C18" s="71" t="s">
        <v>482</v>
      </c>
      <c r="D18" s="158">
        <v>2240377.9840099998</v>
      </c>
      <c r="E18" s="158">
        <v>2372350.440105</v>
      </c>
      <c r="F18" s="22">
        <f t="shared" si="0"/>
        <v>-131972.45609500026</v>
      </c>
      <c r="G18" s="22">
        <f t="shared" si="1"/>
        <v>4612728.4241150003</v>
      </c>
      <c r="H18" s="22">
        <v>516749.75480499998</v>
      </c>
      <c r="I18" s="22">
        <v>284664.44204699999</v>
      </c>
      <c r="J18" s="22">
        <f t="shared" si="2"/>
        <v>232085.31275799999</v>
      </c>
      <c r="K18" s="22">
        <f t="shared" si="3"/>
        <v>801414.19685199996</v>
      </c>
      <c r="L18" s="66">
        <v>14726142</v>
      </c>
      <c r="M18" s="66">
        <v>10840691</v>
      </c>
      <c r="N18" s="66">
        <f t="shared" si="4"/>
        <v>3885451</v>
      </c>
      <c r="O18" s="66">
        <v>1715456</v>
      </c>
      <c r="P18" s="66">
        <v>1551140</v>
      </c>
      <c r="Q18" s="66">
        <f t="shared" si="5"/>
        <v>164316</v>
      </c>
    </row>
    <row r="19" spans="1:17" s="174" customFormat="1" x14ac:dyDescent="0.4">
      <c r="A19" s="243">
        <v>42</v>
      </c>
      <c r="B19" s="107">
        <v>15</v>
      </c>
      <c r="C19" s="107" t="s">
        <v>423</v>
      </c>
      <c r="D19" s="151">
        <v>3479589.2272310001</v>
      </c>
      <c r="E19" s="151">
        <v>4436738.0804359997</v>
      </c>
      <c r="F19" s="277">
        <f t="shared" si="0"/>
        <v>-957148.85320499958</v>
      </c>
      <c r="G19" s="108">
        <f t="shared" si="1"/>
        <v>7916327.3076670002</v>
      </c>
      <c r="H19" s="108">
        <v>442275.10014699999</v>
      </c>
      <c r="I19" s="108">
        <v>426115.68780800002</v>
      </c>
      <c r="J19" s="108">
        <f t="shared" si="2"/>
        <v>16159.412338999973</v>
      </c>
      <c r="K19" s="108">
        <f t="shared" si="3"/>
        <v>868390.78795500007</v>
      </c>
      <c r="L19" s="109">
        <v>17491187</v>
      </c>
      <c r="M19" s="109">
        <v>9331458</v>
      </c>
      <c r="N19" s="109">
        <f t="shared" si="4"/>
        <v>8159729</v>
      </c>
      <c r="O19" s="109">
        <v>1404690</v>
      </c>
      <c r="P19" s="109">
        <v>1068881</v>
      </c>
      <c r="Q19" s="109">
        <f t="shared" si="5"/>
        <v>335809</v>
      </c>
    </row>
    <row r="20" spans="1:17" s="174" customFormat="1" x14ac:dyDescent="0.4">
      <c r="A20" s="243">
        <v>136</v>
      </c>
      <c r="B20" s="157">
        <v>16</v>
      </c>
      <c r="C20" s="71" t="s">
        <v>442</v>
      </c>
      <c r="D20" s="158">
        <v>2936942.4145169999</v>
      </c>
      <c r="E20" s="158">
        <v>3419247.467497</v>
      </c>
      <c r="F20" s="22">
        <f t="shared" si="0"/>
        <v>-482305.05298000015</v>
      </c>
      <c r="G20" s="22">
        <f t="shared" si="1"/>
        <v>6356189.8820139999</v>
      </c>
      <c r="H20" s="22">
        <v>439290.964431</v>
      </c>
      <c r="I20" s="22">
        <v>365303.288237</v>
      </c>
      <c r="J20" s="22">
        <f t="shared" si="2"/>
        <v>73987.676194</v>
      </c>
      <c r="K20" s="22">
        <f t="shared" si="3"/>
        <v>804594.25266800006</v>
      </c>
      <c r="L20" s="66">
        <v>10510762</v>
      </c>
      <c r="M20" s="66">
        <v>9822344</v>
      </c>
      <c r="N20" s="66">
        <f t="shared" si="4"/>
        <v>688418</v>
      </c>
      <c r="O20" s="66">
        <v>587505</v>
      </c>
      <c r="P20" s="66">
        <v>671130</v>
      </c>
      <c r="Q20" s="66">
        <f t="shared" si="5"/>
        <v>-83625</v>
      </c>
    </row>
    <row r="21" spans="1:17" s="174" customFormat="1" x14ac:dyDescent="0.4">
      <c r="A21" s="243">
        <v>210</v>
      </c>
      <c r="B21" s="107">
        <v>17</v>
      </c>
      <c r="C21" s="107" t="s">
        <v>459</v>
      </c>
      <c r="D21" s="151">
        <v>4112847.6124200001</v>
      </c>
      <c r="E21" s="151">
        <v>5928500.5112600001</v>
      </c>
      <c r="F21" s="277">
        <f t="shared" si="0"/>
        <v>-1815652.8988399999</v>
      </c>
      <c r="G21" s="108">
        <f t="shared" si="1"/>
        <v>10041348.123679999</v>
      </c>
      <c r="H21" s="108">
        <v>356016.00143800001</v>
      </c>
      <c r="I21" s="108">
        <v>69112.883904999995</v>
      </c>
      <c r="J21" s="108">
        <f t="shared" si="2"/>
        <v>286903.11753300001</v>
      </c>
      <c r="K21" s="108">
        <f t="shared" si="3"/>
        <v>425128.885343</v>
      </c>
      <c r="L21" s="109">
        <v>82385872</v>
      </c>
      <c r="M21" s="109">
        <v>58222291</v>
      </c>
      <c r="N21" s="109">
        <f t="shared" si="4"/>
        <v>24163581</v>
      </c>
      <c r="O21" s="109">
        <v>5166264</v>
      </c>
      <c r="P21" s="109">
        <v>4600109</v>
      </c>
      <c r="Q21" s="109">
        <f t="shared" si="5"/>
        <v>566155</v>
      </c>
    </row>
    <row r="22" spans="1:17" s="174" customFormat="1" x14ac:dyDescent="0.4">
      <c r="A22" s="243">
        <v>105</v>
      </c>
      <c r="B22" s="157">
        <v>18</v>
      </c>
      <c r="C22" s="71" t="s">
        <v>428</v>
      </c>
      <c r="D22" s="158">
        <v>4825852.3812920004</v>
      </c>
      <c r="E22" s="158">
        <v>7885060.446618</v>
      </c>
      <c r="F22" s="22">
        <f t="shared" si="0"/>
        <v>-3059208.0653259996</v>
      </c>
      <c r="G22" s="22">
        <f t="shared" si="1"/>
        <v>12710912.82791</v>
      </c>
      <c r="H22" s="22">
        <v>329549.79825599998</v>
      </c>
      <c r="I22" s="22">
        <v>733794.03999600001</v>
      </c>
      <c r="J22" s="22">
        <f t="shared" si="2"/>
        <v>-404244.24174000003</v>
      </c>
      <c r="K22" s="22">
        <f t="shared" si="3"/>
        <v>1063343.838252</v>
      </c>
      <c r="L22" s="66">
        <v>35073095</v>
      </c>
      <c r="M22" s="66">
        <v>22641985</v>
      </c>
      <c r="N22" s="66">
        <f t="shared" si="4"/>
        <v>12431110</v>
      </c>
      <c r="O22" s="66">
        <v>18172882</v>
      </c>
      <c r="P22" s="66">
        <v>4700974</v>
      </c>
      <c r="Q22" s="66">
        <f t="shared" si="5"/>
        <v>13471908</v>
      </c>
    </row>
    <row r="23" spans="1:17" s="174" customFormat="1" x14ac:dyDescent="0.4">
      <c r="A23" s="243">
        <v>263</v>
      </c>
      <c r="B23" s="107">
        <v>19</v>
      </c>
      <c r="C23" s="107" t="s">
        <v>484</v>
      </c>
      <c r="D23" s="151">
        <v>1041012.25021</v>
      </c>
      <c r="E23" s="151">
        <v>844710.49340899999</v>
      </c>
      <c r="F23" s="277">
        <f t="shared" si="0"/>
        <v>196301.75680099998</v>
      </c>
      <c r="G23" s="108">
        <f t="shared" si="1"/>
        <v>1885722.7436190001</v>
      </c>
      <c r="H23" s="108">
        <v>324183.36754900002</v>
      </c>
      <c r="I23" s="108">
        <v>491015.09544</v>
      </c>
      <c r="J23" s="108">
        <f t="shared" si="2"/>
        <v>-166831.72789099999</v>
      </c>
      <c r="K23" s="108">
        <f t="shared" si="3"/>
        <v>815198.46298900002</v>
      </c>
      <c r="L23" s="109">
        <v>7097707</v>
      </c>
      <c r="M23" s="109">
        <v>0</v>
      </c>
      <c r="N23" s="109">
        <f t="shared" si="4"/>
        <v>7097707</v>
      </c>
      <c r="O23" s="109">
        <v>0</v>
      </c>
      <c r="P23" s="109">
        <v>0</v>
      </c>
      <c r="Q23" s="109">
        <f t="shared" si="5"/>
        <v>0</v>
      </c>
    </row>
    <row r="24" spans="1:17" s="174" customFormat="1" x14ac:dyDescent="0.4">
      <c r="A24" s="243">
        <v>2</v>
      </c>
      <c r="B24" s="157">
        <v>20</v>
      </c>
      <c r="C24" s="71" t="s">
        <v>422</v>
      </c>
      <c r="D24" s="158">
        <v>491977.53213599999</v>
      </c>
      <c r="E24" s="158">
        <v>193772.98691499999</v>
      </c>
      <c r="F24" s="22">
        <f t="shared" si="0"/>
        <v>298204.54522099998</v>
      </c>
      <c r="G24" s="22">
        <f t="shared" si="1"/>
        <v>685750.51905100001</v>
      </c>
      <c r="H24" s="22">
        <v>315122.108091</v>
      </c>
      <c r="I24" s="22">
        <v>0</v>
      </c>
      <c r="J24" s="22">
        <f t="shared" si="2"/>
        <v>315122.108091</v>
      </c>
      <c r="K24" s="22">
        <f t="shared" si="3"/>
        <v>315122.108091</v>
      </c>
      <c r="L24" s="66">
        <v>5010699</v>
      </c>
      <c r="M24" s="66">
        <v>3322683</v>
      </c>
      <c r="N24" s="66">
        <f t="shared" si="4"/>
        <v>1688016</v>
      </c>
      <c r="O24" s="66">
        <v>369799</v>
      </c>
      <c r="P24" s="66">
        <v>659058</v>
      </c>
      <c r="Q24" s="66">
        <f t="shared" si="5"/>
        <v>-289259</v>
      </c>
    </row>
    <row r="25" spans="1:17" s="174" customFormat="1" x14ac:dyDescent="0.4">
      <c r="A25" s="243">
        <v>196</v>
      </c>
      <c r="B25" s="107">
        <v>21</v>
      </c>
      <c r="C25" s="107" t="s">
        <v>454</v>
      </c>
      <c r="D25" s="151">
        <v>2328382.337297</v>
      </c>
      <c r="E25" s="151">
        <v>5329810.6630170001</v>
      </c>
      <c r="F25" s="277">
        <f t="shared" si="0"/>
        <v>-3001428.3257200001</v>
      </c>
      <c r="G25" s="108">
        <f t="shared" si="1"/>
        <v>7658193.0003140001</v>
      </c>
      <c r="H25" s="108">
        <v>309871.15878900001</v>
      </c>
      <c r="I25" s="108">
        <v>2861539.0481500002</v>
      </c>
      <c r="J25" s="108">
        <f t="shared" si="2"/>
        <v>-2551667.8893610002</v>
      </c>
      <c r="K25" s="108">
        <f t="shared" si="3"/>
        <v>3171410.2069390002</v>
      </c>
      <c r="L25" s="109">
        <v>28574646</v>
      </c>
      <c r="M25" s="109">
        <v>25920904</v>
      </c>
      <c r="N25" s="109">
        <f t="shared" si="4"/>
        <v>2653742</v>
      </c>
      <c r="O25" s="109">
        <v>1578363</v>
      </c>
      <c r="P25" s="109">
        <v>1706637</v>
      </c>
      <c r="Q25" s="109">
        <f t="shared" si="5"/>
        <v>-128274</v>
      </c>
    </row>
    <row r="26" spans="1:17" s="174" customFormat="1" x14ac:dyDescent="0.4">
      <c r="A26" s="243">
        <v>253</v>
      </c>
      <c r="B26" s="157">
        <v>22</v>
      </c>
      <c r="C26" s="71" t="s">
        <v>485</v>
      </c>
      <c r="D26" s="158">
        <v>1023786.026271</v>
      </c>
      <c r="E26" s="158">
        <v>769238.92219499999</v>
      </c>
      <c r="F26" s="22">
        <f t="shared" si="0"/>
        <v>254547.10407600005</v>
      </c>
      <c r="G26" s="22">
        <f t="shared" si="1"/>
        <v>1793024.9484660001</v>
      </c>
      <c r="H26" s="22">
        <v>305820.00303899997</v>
      </c>
      <c r="I26" s="22">
        <v>34161.088274000002</v>
      </c>
      <c r="J26" s="22">
        <f t="shared" si="2"/>
        <v>271658.91476499999</v>
      </c>
      <c r="K26" s="22">
        <f t="shared" si="3"/>
        <v>339981.09131299995</v>
      </c>
      <c r="L26" s="66">
        <v>31179695</v>
      </c>
      <c r="M26" s="66">
        <v>0</v>
      </c>
      <c r="N26" s="66">
        <f t="shared" si="4"/>
        <v>31179695</v>
      </c>
      <c r="O26" s="66">
        <v>8209588</v>
      </c>
      <c r="P26" s="66">
        <v>0</v>
      </c>
      <c r="Q26" s="66">
        <f t="shared" si="5"/>
        <v>8209588</v>
      </c>
    </row>
    <row r="27" spans="1:17" s="174" customFormat="1" x14ac:dyDescent="0.4">
      <c r="A27" s="243">
        <v>295</v>
      </c>
      <c r="B27" s="107">
        <v>23</v>
      </c>
      <c r="C27" s="107" t="s">
        <v>619</v>
      </c>
      <c r="D27" s="151">
        <v>549873.99960800004</v>
      </c>
      <c r="E27" s="151">
        <v>373210.53199400002</v>
      </c>
      <c r="F27" s="277">
        <f t="shared" si="0"/>
        <v>176663.46761400002</v>
      </c>
      <c r="G27" s="108">
        <f t="shared" si="1"/>
        <v>923084.53160200012</v>
      </c>
      <c r="H27" s="108">
        <v>297882.21948799997</v>
      </c>
      <c r="I27" s="108">
        <v>217501.557195</v>
      </c>
      <c r="J27" s="108">
        <f t="shared" si="2"/>
        <v>80380.662292999972</v>
      </c>
      <c r="K27" s="108">
        <f t="shared" si="3"/>
        <v>515383.77668299997</v>
      </c>
      <c r="L27" s="109">
        <v>8070990</v>
      </c>
      <c r="M27" s="109">
        <v>0</v>
      </c>
      <c r="N27" s="109">
        <v>0</v>
      </c>
      <c r="O27" s="109">
        <v>0</v>
      </c>
      <c r="P27" s="109">
        <v>0</v>
      </c>
      <c r="Q27" s="109">
        <f t="shared" si="5"/>
        <v>0</v>
      </c>
    </row>
    <row r="28" spans="1:17" s="174" customFormat="1" x14ac:dyDescent="0.4">
      <c r="A28" s="243">
        <v>3</v>
      </c>
      <c r="B28" s="157">
        <v>24</v>
      </c>
      <c r="C28" s="71" t="s">
        <v>425</v>
      </c>
      <c r="D28" s="158">
        <v>1266731.8280770001</v>
      </c>
      <c r="E28" s="158">
        <v>1503030.362766</v>
      </c>
      <c r="F28" s="22">
        <f t="shared" si="0"/>
        <v>-236298.53468899988</v>
      </c>
      <c r="G28" s="22">
        <f t="shared" si="1"/>
        <v>2769762.1908430001</v>
      </c>
      <c r="H28" s="22">
        <v>277453.31559399999</v>
      </c>
      <c r="I28" s="22">
        <v>130541.678892</v>
      </c>
      <c r="J28" s="22">
        <f t="shared" si="2"/>
        <v>146911.63670199999</v>
      </c>
      <c r="K28" s="22">
        <f t="shared" si="3"/>
        <v>407994.99448599998</v>
      </c>
      <c r="L28" s="66">
        <v>12004910</v>
      </c>
      <c r="M28" s="66">
        <v>6621175</v>
      </c>
      <c r="N28" s="66">
        <f t="shared" ref="N28:N73" si="6">L28-M28</f>
        <v>5383735</v>
      </c>
      <c r="O28" s="66">
        <v>2004974</v>
      </c>
      <c r="P28" s="66">
        <v>616220</v>
      </c>
      <c r="Q28" s="66">
        <f t="shared" si="5"/>
        <v>1388754</v>
      </c>
    </row>
    <row r="29" spans="1:17" s="174" customFormat="1" x14ac:dyDescent="0.4">
      <c r="A29" s="243">
        <v>115</v>
      </c>
      <c r="B29" s="107">
        <v>25</v>
      </c>
      <c r="C29" s="107" t="s">
        <v>435</v>
      </c>
      <c r="D29" s="151">
        <v>4549796.0306519996</v>
      </c>
      <c r="E29" s="151">
        <v>6205439.2245399999</v>
      </c>
      <c r="F29" s="277">
        <f t="shared" si="0"/>
        <v>-1655643.1938880002</v>
      </c>
      <c r="G29" s="108">
        <f t="shared" si="1"/>
        <v>10755235.255192</v>
      </c>
      <c r="H29" s="108">
        <v>268138.98767900001</v>
      </c>
      <c r="I29" s="108">
        <v>330746.204554</v>
      </c>
      <c r="J29" s="108">
        <f t="shared" si="2"/>
        <v>-62607.216874999984</v>
      </c>
      <c r="K29" s="108">
        <f t="shared" si="3"/>
        <v>598885.19223299995</v>
      </c>
      <c r="L29" s="109">
        <v>56613666</v>
      </c>
      <c r="M29" s="109">
        <v>36362182</v>
      </c>
      <c r="N29" s="109">
        <f t="shared" si="6"/>
        <v>20251484</v>
      </c>
      <c r="O29" s="109">
        <v>9443766</v>
      </c>
      <c r="P29" s="109">
        <v>3417109</v>
      </c>
      <c r="Q29" s="109">
        <f t="shared" si="5"/>
        <v>6026657</v>
      </c>
    </row>
    <row r="30" spans="1:17" s="174" customFormat="1" x14ac:dyDescent="0.4">
      <c r="A30" s="243">
        <v>7</v>
      </c>
      <c r="B30" s="157">
        <v>26</v>
      </c>
      <c r="C30" s="71" t="s">
        <v>416</v>
      </c>
      <c r="D30" s="158">
        <v>1505606.2203299999</v>
      </c>
      <c r="E30" s="158">
        <v>1387100.363619</v>
      </c>
      <c r="F30" s="22">
        <f t="shared" si="0"/>
        <v>118505.85671099997</v>
      </c>
      <c r="G30" s="22">
        <f t="shared" si="1"/>
        <v>2892706.5839489996</v>
      </c>
      <c r="H30" s="22">
        <v>260866.78727100001</v>
      </c>
      <c r="I30" s="22">
        <v>285851.46358899999</v>
      </c>
      <c r="J30" s="22">
        <f t="shared" si="2"/>
        <v>-24984.676317999983</v>
      </c>
      <c r="K30" s="22">
        <f t="shared" si="3"/>
        <v>546718.25086000003</v>
      </c>
      <c r="L30" s="66">
        <v>15774262</v>
      </c>
      <c r="M30" s="66">
        <v>7508318</v>
      </c>
      <c r="N30" s="66">
        <f t="shared" si="6"/>
        <v>8265944</v>
      </c>
      <c r="O30" s="66">
        <v>619811</v>
      </c>
      <c r="P30" s="66">
        <v>1861391</v>
      </c>
      <c r="Q30" s="66">
        <f t="shared" si="5"/>
        <v>-1241580</v>
      </c>
    </row>
    <row r="31" spans="1:17" s="174" customFormat="1" x14ac:dyDescent="0.4">
      <c r="A31" s="243">
        <v>121</v>
      </c>
      <c r="B31" s="107">
        <v>27</v>
      </c>
      <c r="C31" s="107" t="s">
        <v>437</v>
      </c>
      <c r="D31" s="151">
        <v>2354218.5202959999</v>
      </c>
      <c r="E31" s="151">
        <v>7156730.3177690003</v>
      </c>
      <c r="F31" s="277">
        <f t="shared" si="0"/>
        <v>-4802511.7974730004</v>
      </c>
      <c r="G31" s="108">
        <f t="shared" si="1"/>
        <v>9510948.8380650003</v>
      </c>
      <c r="H31" s="108">
        <v>246924.855671</v>
      </c>
      <c r="I31" s="108">
        <v>2410705.7541510002</v>
      </c>
      <c r="J31" s="108">
        <f t="shared" si="2"/>
        <v>-2163780.89848</v>
      </c>
      <c r="K31" s="108">
        <f t="shared" si="3"/>
        <v>2657630.6098220004</v>
      </c>
      <c r="L31" s="109">
        <v>66626474</v>
      </c>
      <c r="M31" s="109">
        <v>50996921</v>
      </c>
      <c r="N31" s="109">
        <f t="shared" si="6"/>
        <v>15629553</v>
      </c>
      <c r="O31" s="109">
        <v>1080456</v>
      </c>
      <c r="P31" s="109">
        <v>3093511</v>
      </c>
      <c r="Q31" s="109">
        <f t="shared" si="5"/>
        <v>-2013055</v>
      </c>
    </row>
    <row r="32" spans="1:17" s="174" customFormat="1" x14ac:dyDescent="0.4">
      <c r="A32" s="243">
        <v>218</v>
      </c>
      <c r="B32" s="157">
        <v>28</v>
      </c>
      <c r="C32" s="71" t="s">
        <v>414</v>
      </c>
      <c r="D32" s="158">
        <v>1370470.7635639999</v>
      </c>
      <c r="E32" s="158">
        <v>2208441.1247640001</v>
      </c>
      <c r="F32" s="22">
        <f t="shared" si="0"/>
        <v>-837970.36120000016</v>
      </c>
      <c r="G32" s="22">
        <f t="shared" si="1"/>
        <v>3578911.888328</v>
      </c>
      <c r="H32" s="22">
        <v>243194.80541999999</v>
      </c>
      <c r="I32" s="22">
        <v>164221.721938</v>
      </c>
      <c r="J32" s="22">
        <f t="shared" si="2"/>
        <v>78973.083481999987</v>
      </c>
      <c r="K32" s="22">
        <f t="shared" si="3"/>
        <v>407416.52735799999</v>
      </c>
      <c r="L32" s="66">
        <v>30304786.44455</v>
      </c>
      <c r="M32" s="66">
        <v>27410234.898777999</v>
      </c>
      <c r="N32" s="66">
        <f t="shared" si="6"/>
        <v>2894551.5457720011</v>
      </c>
      <c r="O32" s="66">
        <v>3385802.5516610001</v>
      </c>
      <c r="P32" s="66">
        <v>1920983.009754</v>
      </c>
      <c r="Q32" s="66">
        <f t="shared" si="5"/>
        <v>1464819.5419070001</v>
      </c>
    </row>
    <row r="33" spans="1:17" s="174" customFormat="1" x14ac:dyDescent="0.4">
      <c r="A33" s="243">
        <v>138</v>
      </c>
      <c r="B33" s="107">
        <v>29</v>
      </c>
      <c r="C33" s="107" t="s">
        <v>443</v>
      </c>
      <c r="D33" s="151">
        <v>2416842.0927949999</v>
      </c>
      <c r="E33" s="151">
        <v>795004.377125</v>
      </c>
      <c r="F33" s="277">
        <f t="shared" si="0"/>
        <v>1621837.7156699998</v>
      </c>
      <c r="G33" s="108">
        <f t="shared" si="1"/>
        <v>3211846.4699200001</v>
      </c>
      <c r="H33" s="108">
        <v>206120.96510500001</v>
      </c>
      <c r="I33" s="108">
        <v>0.75410200000000005</v>
      </c>
      <c r="J33" s="108">
        <f t="shared" si="2"/>
        <v>206120.211003</v>
      </c>
      <c r="K33" s="108">
        <f t="shared" si="3"/>
        <v>206121.71920700002</v>
      </c>
      <c r="L33" s="109">
        <v>21489968</v>
      </c>
      <c r="M33" s="109">
        <v>21486477</v>
      </c>
      <c r="N33" s="109">
        <f t="shared" si="6"/>
        <v>3491</v>
      </c>
      <c r="O33" s="109">
        <v>1923255</v>
      </c>
      <c r="P33" s="109">
        <v>1925555</v>
      </c>
      <c r="Q33" s="109">
        <f t="shared" si="5"/>
        <v>-2300</v>
      </c>
    </row>
    <row r="34" spans="1:17" s="174" customFormat="1" x14ac:dyDescent="0.4">
      <c r="A34" s="243">
        <v>113</v>
      </c>
      <c r="B34" s="157">
        <v>30</v>
      </c>
      <c r="C34" s="71" t="s">
        <v>433</v>
      </c>
      <c r="D34" s="158">
        <v>4484727.0120649999</v>
      </c>
      <c r="E34" s="158">
        <v>4394690.4801230002</v>
      </c>
      <c r="F34" s="22">
        <f t="shared" si="0"/>
        <v>90036.531941999681</v>
      </c>
      <c r="G34" s="22">
        <f t="shared" si="1"/>
        <v>8879417.4921879992</v>
      </c>
      <c r="H34" s="22">
        <v>192602.887136</v>
      </c>
      <c r="I34" s="22">
        <v>219751.4</v>
      </c>
      <c r="J34" s="22">
        <f t="shared" si="2"/>
        <v>-27148.512863999989</v>
      </c>
      <c r="K34" s="22">
        <f t="shared" si="3"/>
        <v>412354.287136</v>
      </c>
      <c r="L34" s="66">
        <v>62633286</v>
      </c>
      <c r="M34" s="66">
        <v>57084957</v>
      </c>
      <c r="N34" s="66">
        <f t="shared" si="6"/>
        <v>5548329</v>
      </c>
      <c r="O34" s="66">
        <v>7752827</v>
      </c>
      <c r="P34" s="66">
        <v>7732309</v>
      </c>
      <c r="Q34" s="66">
        <f t="shared" si="5"/>
        <v>20518</v>
      </c>
    </row>
    <row r="35" spans="1:17" s="174" customFormat="1" x14ac:dyDescent="0.4">
      <c r="A35" s="243">
        <v>178</v>
      </c>
      <c r="B35" s="107">
        <v>31</v>
      </c>
      <c r="C35" s="107" t="s">
        <v>450</v>
      </c>
      <c r="D35" s="151">
        <v>589289.85832400003</v>
      </c>
      <c r="E35" s="151">
        <v>842218.31044200005</v>
      </c>
      <c r="F35" s="277">
        <f t="shared" si="0"/>
        <v>-252928.45211800002</v>
      </c>
      <c r="G35" s="108">
        <f t="shared" si="1"/>
        <v>1431508.1687660001</v>
      </c>
      <c r="H35" s="108">
        <v>151176.60782100001</v>
      </c>
      <c r="I35" s="108">
        <v>0</v>
      </c>
      <c r="J35" s="108">
        <f t="shared" si="2"/>
        <v>151176.60782100001</v>
      </c>
      <c r="K35" s="108">
        <f t="shared" si="3"/>
        <v>151176.60782100001</v>
      </c>
      <c r="L35" s="109">
        <v>16666846</v>
      </c>
      <c r="M35" s="109">
        <v>11441788</v>
      </c>
      <c r="N35" s="109">
        <f t="shared" si="6"/>
        <v>5225058</v>
      </c>
      <c r="O35" s="109">
        <v>4137838</v>
      </c>
      <c r="P35" s="109">
        <v>1408014</v>
      </c>
      <c r="Q35" s="109">
        <f t="shared" si="5"/>
        <v>2729824</v>
      </c>
    </row>
    <row r="36" spans="1:17" s="174" customFormat="1" x14ac:dyDescent="0.4">
      <c r="A36" s="243">
        <v>172</v>
      </c>
      <c r="B36" s="157">
        <v>32</v>
      </c>
      <c r="C36" s="71" t="s">
        <v>448</v>
      </c>
      <c r="D36" s="158">
        <v>2232936.1696100002</v>
      </c>
      <c r="E36" s="158">
        <v>3405170.1447259998</v>
      </c>
      <c r="F36" s="22">
        <f t="shared" si="0"/>
        <v>-1172233.9751159996</v>
      </c>
      <c r="G36" s="22">
        <f t="shared" si="1"/>
        <v>5638106.314336</v>
      </c>
      <c r="H36" s="22">
        <v>123296.793051</v>
      </c>
      <c r="I36" s="22">
        <v>835217.39144799998</v>
      </c>
      <c r="J36" s="22">
        <f t="shared" si="2"/>
        <v>-711920.59839699999</v>
      </c>
      <c r="K36" s="22">
        <f t="shared" si="3"/>
        <v>958514.18449899997</v>
      </c>
      <c r="L36" s="66">
        <v>0</v>
      </c>
      <c r="M36" s="66">
        <v>0</v>
      </c>
      <c r="N36" s="66">
        <f t="shared" si="6"/>
        <v>0</v>
      </c>
      <c r="O36" s="66">
        <v>0</v>
      </c>
      <c r="P36" s="66">
        <v>0</v>
      </c>
      <c r="Q36" s="66">
        <f t="shared" si="5"/>
        <v>0</v>
      </c>
    </row>
    <row r="37" spans="1:17" s="174" customFormat="1" x14ac:dyDescent="0.4">
      <c r="A37" s="243">
        <v>1</v>
      </c>
      <c r="B37" s="107">
        <v>33</v>
      </c>
      <c r="C37" s="107" t="s">
        <v>424</v>
      </c>
      <c r="D37" s="151">
        <v>1801678.0311380001</v>
      </c>
      <c r="E37" s="151">
        <v>19345589.794557001</v>
      </c>
      <c r="F37" s="277">
        <f t="shared" ref="F37:F58" si="7">D37-E37</f>
        <v>-17543911.763419002</v>
      </c>
      <c r="G37" s="108">
        <f t="shared" ref="G37:G68" si="8">D37+E37</f>
        <v>21147267.825695001</v>
      </c>
      <c r="H37" s="108">
        <v>112630.025112</v>
      </c>
      <c r="I37" s="108">
        <v>4276781.76198</v>
      </c>
      <c r="J37" s="108">
        <f t="shared" ref="J37:J68" si="9">H37-I37</f>
        <v>-4164151.7368680001</v>
      </c>
      <c r="K37" s="108">
        <f t="shared" ref="K37:K68" si="10">H37+I37</f>
        <v>4389411.7870920002</v>
      </c>
      <c r="L37" s="109">
        <v>522454</v>
      </c>
      <c r="M37" s="109">
        <v>95120888</v>
      </c>
      <c r="N37" s="109">
        <f t="shared" si="6"/>
        <v>-94598434</v>
      </c>
      <c r="O37" s="109">
        <v>13397</v>
      </c>
      <c r="P37" s="109">
        <v>1779053</v>
      </c>
      <c r="Q37" s="109">
        <f t="shared" ref="Q37:Q68" si="11">O37-P37</f>
        <v>-1765656</v>
      </c>
    </row>
    <row r="38" spans="1:17" s="174" customFormat="1" x14ac:dyDescent="0.4">
      <c r="A38" s="243">
        <v>110</v>
      </c>
      <c r="B38" s="157">
        <v>34</v>
      </c>
      <c r="C38" s="71" t="s">
        <v>430</v>
      </c>
      <c r="D38" s="158">
        <v>272773.10183699999</v>
      </c>
      <c r="E38" s="158">
        <v>65467.468256</v>
      </c>
      <c r="F38" s="22">
        <f t="shared" si="7"/>
        <v>207305.633581</v>
      </c>
      <c r="G38" s="22">
        <f t="shared" si="8"/>
        <v>338240.57009300002</v>
      </c>
      <c r="H38" s="22">
        <v>101281.79993199999</v>
      </c>
      <c r="I38" s="22">
        <v>0</v>
      </c>
      <c r="J38" s="22">
        <f t="shared" si="9"/>
        <v>101281.79993199999</v>
      </c>
      <c r="K38" s="22">
        <f t="shared" si="10"/>
        <v>101281.79993199999</v>
      </c>
      <c r="L38" s="66">
        <v>4705983</v>
      </c>
      <c r="M38" s="66">
        <v>2260779</v>
      </c>
      <c r="N38" s="66">
        <f t="shared" si="6"/>
        <v>2445204</v>
      </c>
      <c r="O38" s="66">
        <v>1504574</v>
      </c>
      <c r="P38" s="66">
        <v>836243</v>
      </c>
      <c r="Q38" s="66">
        <f t="shared" si="11"/>
        <v>668331</v>
      </c>
    </row>
    <row r="39" spans="1:17" s="174" customFormat="1" x14ac:dyDescent="0.4">
      <c r="A39" s="243">
        <v>255</v>
      </c>
      <c r="B39" s="107">
        <v>35</v>
      </c>
      <c r="C39" s="107" t="s">
        <v>480</v>
      </c>
      <c r="D39" s="151">
        <v>442212.12099600001</v>
      </c>
      <c r="E39" s="151">
        <v>1064750.3391440001</v>
      </c>
      <c r="F39" s="277">
        <f t="shared" si="7"/>
        <v>-622538.21814800007</v>
      </c>
      <c r="G39" s="108">
        <f t="shared" si="8"/>
        <v>1506962.4601400001</v>
      </c>
      <c r="H39" s="108">
        <v>78830.645480000007</v>
      </c>
      <c r="I39" s="108">
        <v>89829.727679999996</v>
      </c>
      <c r="J39" s="108">
        <f t="shared" si="9"/>
        <v>-10999.08219999999</v>
      </c>
      <c r="K39" s="108">
        <f t="shared" si="10"/>
        <v>168660.37316000002</v>
      </c>
      <c r="L39" s="109">
        <v>2835392</v>
      </c>
      <c r="M39" s="109">
        <v>2756774</v>
      </c>
      <c r="N39" s="109">
        <f t="shared" si="6"/>
        <v>78618</v>
      </c>
      <c r="O39" s="109">
        <v>170644</v>
      </c>
      <c r="P39" s="109">
        <v>164987</v>
      </c>
      <c r="Q39" s="109">
        <f t="shared" si="11"/>
        <v>5657</v>
      </c>
    </row>
    <row r="40" spans="1:17" s="174" customFormat="1" x14ac:dyDescent="0.4">
      <c r="A40" s="243">
        <v>250</v>
      </c>
      <c r="B40" s="157">
        <v>36</v>
      </c>
      <c r="C40" s="71" t="s">
        <v>478</v>
      </c>
      <c r="D40" s="158">
        <v>2590166.2911109999</v>
      </c>
      <c r="E40" s="158">
        <v>4057194.4482419998</v>
      </c>
      <c r="F40" s="22">
        <f t="shared" si="7"/>
        <v>-1467028.157131</v>
      </c>
      <c r="G40" s="22">
        <f t="shared" si="8"/>
        <v>6647360.7393529993</v>
      </c>
      <c r="H40" s="22">
        <v>68055.849214999995</v>
      </c>
      <c r="I40" s="22">
        <v>115447.15</v>
      </c>
      <c r="J40" s="22">
        <f t="shared" si="9"/>
        <v>-47391.300784999999</v>
      </c>
      <c r="K40" s="22">
        <f t="shared" si="10"/>
        <v>183502.99921499999</v>
      </c>
      <c r="L40" s="66">
        <v>80889069</v>
      </c>
      <c r="M40" s="66">
        <v>43544937</v>
      </c>
      <c r="N40" s="66">
        <f t="shared" si="6"/>
        <v>37344132</v>
      </c>
      <c r="O40" s="66">
        <v>3252223</v>
      </c>
      <c r="P40" s="66">
        <v>2496658</v>
      </c>
      <c r="Q40" s="66">
        <f t="shared" si="11"/>
        <v>755565</v>
      </c>
    </row>
    <row r="41" spans="1:17" s="174" customFormat="1" x14ac:dyDescent="0.4">
      <c r="A41" s="243">
        <v>277</v>
      </c>
      <c r="B41" s="107">
        <v>37</v>
      </c>
      <c r="C41" s="107" t="s">
        <v>618</v>
      </c>
      <c r="D41" s="151">
        <v>346731.28775000002</v>
      </c>
      <c r="E41" s="151">
        <v>308034.52548700001</v>
      </c>
      <c r="F41" s="277">
        <f t="shared" si="7"/>
        <v>38696.762263000011</v>
      </c>
      <c r="G41" s="108">
        <f t="shared" si="8"/>
        <v>654765.81323700002</v>
      </c>
      <c r="H41" s="108">
        <v>66276.035722000001</v>
      </c>
      <c r="I41" s="108">
        <v>75225.125681999998</v>
      </c>
      <c r="J41" s="108">
        <f t="shared" si="9"/>
        <v>-8949.0899599999975</v>
      </c>
      <c r="K41" s="108">
        <f t="shared" si="10"/>
        <v>141501.16140400001</v>
      </c>
      <c r="L41" s="109">
        <v>1162980</v>
      </c>
      <c r="M41" s="109">
        <v>157657</v>
      </c>
      <c r="N41" s="109">
        <f t="shared" si="6"/>
        <v>1005323</v>
      </c>
      <c r="O41" s="109">
        <v>240966</v>
      </c>
      <c r="P41" s="109">
        <v>73361</v>
      </c>
      <c r="Q41" s="109">
        <f t="shared" si="11"/>
        <v>167605</v>
      </c>
    </row>
    <row r="42" spans="1:17" s="174" customFormat="1" x14ac:dyDescent="0.4">
      <c r="A42" s="243">
        <v>131</v>
      </c>
      <c r="B42" s="157">
        <v>38</v>
      </c>
      <c r="C42" s="71" t="s">
        <v>441</v>
      </c>
      <c r="D42" s="158">
        <v>261549.343735</v>
      </c>
      <c r="E42" s="158">
        <v>210121.36173900001</v>
      </c>
      <c r="F42" s="22">
        <f t="shared" si="7"/>
        <v>51427.981995999988</v>
      </c>
      <c r="G42" s="22">
        <f t="shared" si="8"/>
        <v>471670.70547400002</v>
      </c>
      <c r="H42" s="22">
        <v>60969.935821999999</v>
      </c>
      <c r="I42" s="22">
        <v>21684.718004999999</v>
      </c>
      <c r="J42" s="22">
        <f t="shared" si="9"/>
        <v>39285.217816999997</v>
      </c>
      <c r="K42" s="22">
        <f t="shared" si="10"/>
        <v>82654.653827000002</v>
      </c>
      <c r="L42" s="66">
        <v>800071</v>
      </c>
      <c r="M42" s="66">
        <v>93032</v>
      </c>
      <c r="N42" s="66">
        <f t="shared" si="6"/>
        <v>707039</v>
      </c>
      <c r="O42" s="66">
        <v>324010</v>
      </c>
      <c r="P42" s="66">
        <v>40752</v>
      </c>
      <c r="Q42" s="66">
        <f t="shared" si="11"/>
        <v>283258</v>
      </c>
    </row>
    <row r="43" spans="1:17" s="174" customFormat="1" x14ac:dyDescent="0.4">
      <c r="A43" s="243">
        <v>104</v>
      </c>
      <c r="B43" s="107">
        <v>39</v>
      </c>
      <c r="C43" s="107" t="s">
        <v>403</v>
      </c>
      <c r="D43" s="151">
        <v>9893267.2749719992</v>
      </c>
      <c r="E43" s="151">
        <v>71712640.697365001</v>
      </c>
      <c r="F43" s="277">
        <f t="shared" si="7"/>
        <v>-61819373.422393002</v>
      </c>
      <c r="G43" s="108">
        <f t="shared" si="8"/>
        <v>81605907.972337008</v>
      </c>
      <c r="H43" s="108">
        <v>58354.39978</v>
      </c>
      <c r="I43" s="108">
        <v>5615210.0545840003</v>
      </c>
      <c r="J43" s="108">
        <f t="shared" si="9"/>
        <v>-5556855.6548040006</v>
      </c>
      <c r="K43" s="108">
        <f t="shared" si="10"/>
        <v>5673564.4543639999</v>
      </c>
      <c r="L43" s="109">
        <v>423768163.05960703</v>
      </c>
      <c r="M43" s="109">
        <v>384434409.27943498</v>
      </c>
      <c r="N43" s="109">
        <f t="shared" si="6"/>
        <v>39333753.78017205</v>
      </c>
      <c r="O43" s="109">
        <v>56926362.322295003</v>
      </c>
      <c r="P43" s="109">
        <v>43825136.926004998</v>
      </c>
      <c r="Q43" s="109">
        <f t="shared" si="11"/>
        <v>13101225.396290004</v>
      </c>
    </row>
    <row r="44" spans="1:17" s="174" customFormat="1" x14ac:dyDescent="0.4">
      <c r="A44" s="243">
        <v>283</v>
      </c>
      <c r="B44" s="157">
        <v>40</v>
      </c>
      <c r="C44" s="71" t="s">
        <v>491</v>
      </c>
      <c r="D44" s="158">
        <v>247556.90307</v>
      </c>
      <c r="E44" s="158">
        <v>215102.51814199999</v>
      </c>
      <c r="F44" s="22">
        <f t="shared" si="7"/>
        <v>32454.384928000014</v>
      </c>
      <c r="G44" s="22">
        <f t="shared" si="8"/>
        <v>462659.42121199996</v>
      </c>
      <c r="H44" s="22">
        <v>57729.945769999998</v>
      </c>
      <c r="I44" s="22">
        <v>19206.930520000002</v>
      </c>
      <c r="J44" s="22">
        <f t="shared" si="9"/>
        <v>38523.015249999997</v>
      </c>
      <c r="K44" s="22">
        <f t="shared" si="10"/>
        <v>76936.87629</v>
      </c>
      <c r="L44" s="66">
        <v>5446591</v>
      </c>
      <c r="M44" s="66">
        <v>142544</v>
      </c>
      <c r="N44" s="66">
        <f t="shared" si="6"/>
        <v>5304047</v>
      </c>
      <c r="O44" s="66">
        <v>5429713</v>
      </c>
      <c r="P44" s="66">
        <v>142544</v>
      </c>
      <c r="Q44" s="66">
        <f t="shared" si="11"/>
        <v>5287169</v>
      </c>
    </row>
    <row r="45" spans="1:17" s="174" customFormat="1" x14ac:dyDescent="0.4">
      <c r="A45" s="243">
        <v>11</v>
      </c>
      <c r="B45" s="107">
        <v>41</v>
      </c>
      <c r="C45" s="107" t="s">
        <v>417</v>
      </c>
      <c r="D45" s="151">
        <v>4145326.9232729999</v>
      </c>
      <c r="E45" s="151">
        <v>6361825.8329630001</v>
      </c>
      <c r="F45" s="277">
        <f t="shared" si="7"/>
        <v>-2216498.9096900001</v>
      </c>
      <c r="G45" s="108">
        <f t="shared" si="8"/>
        <v>10507152.756236</v>
      </c>
      <c r="H45" s="108">
        <v>53628.095820000002</v>
      </c>
      <c r="I45" s="108">
        <v>19511.009302999999</v>
      </c>
      <c r="J45" s="108">
        <f t="shared" si="9"/>
        <v>34117.086517000003</v>
      </c>
      <c r="K45" s="108">
        <f t="shared" si="10"/>
        <v>73139.105123000001</v>
      </c>
      <c r="L45" s="109">
        <v>36884118</v>
      </c>
      <c r="M45" s="109">
        <v>26388028</v>
      </c>
      <c r="N45" s="109">
        <f t="shared" si="6"/>
        <v>10496090</v>
      </c>
      <c r="O45" s="109">
        <v>5856458</v>
      </c>
      <c r="P45" s="109">
        <v>2427176</v>
      </c>
      <c r="Q45" s="109">
        <f t="shared" si="11"/>
        <v>3429282</v>
      </c>
    </row>
    <row r="46" spans="1:17" s="174" customFormat="1" x14ac:dyDescent="0.4">
      <c r="A46" s="243">
        <v>53</v>
      </c>
      <c r="B46" s="157">
        <v>42</v>
      </c>
      <c r="C46" s="71" t="s">
        <v>418</v>
      </c>
      <c r="D46" s="158">
        <v>706371.40559099999</v>
      </c>
      <c r="E46" s="158">
        <v>410802.87298400002</v>
      </c>
      <c r="F46" s="22">
        <f t="shared" si="7"/>
        <v>295568.53260699997</v>
      </c>
      <c r="G46" s="22">
        <f t="shared" si="8"/>
        <v>1117174.2785749999</v>
      </c>
      <c r="H46" s="22">
        <v>51740.520793999996</v>
      </c>
      <c r="I46" s="22">
        <v>67003.269046000001</v>
      </c>
      <c r="J46" s="22">
        <f t="shared" si="9"/>
        <v>-15262.748252000005</v>
      </c>
      <c r="K46" s="22">
        <f t="shared" si="10"/>
        <v>118743.78984</v>
      </c>
      <c r="L46" s="66">
        <v>4682574</v>
      </c>
      <c r="M46" s="66">
        <v>1566712</v>
      </c>
      <c r="N46" s="66">
        <f t="shared" si="6"/>
        <v>3115862</v>
      </c>
      <c r="O46" s="66">
        <v>152129</v>
      </c>
      <c r="P46" s="66">
        <v>221226</v>
      </c>
      <c r="Q46" s="66">
        <f t="shared" si="11"/>
        <v>-69097</v>
      </c>
    </row>
    <row r="47" spans="1:17" s="174" customFormat="1" x14ac:dyDescent="0.4">
      <c r="A47" s="243">
        <v>139</v>
      </c>
      <c r="B47" s="107">
        <v>43</v>
      </c>
      <c r="C47" s="107" t="s">
        <v>444</v>
      </c>
      <c r="D47" s="151">
        <v>546393.15099899995</v>
      </c>
      <c r="E47" s="151">
        <v>485021.52155300003</v>
      </c>
      <c r="F47" s="277">
        <f t="shared" si="7"/>
        <v>61371.629445999919</v>
      </c>
      <c r="G47" s="108">
        <f t="shared" si="8"/>
        <v>1031414.672552</v>
      </c>
      <c r="H47" s="108">
        <v>48459.175395999999</v>
      </c>
      <c r="I47" s="108">
        <v>95301.141239999997</v>
      </c>
      <c r="J47" s="108">
        <f t="shared" si="9"/>
        <v>-46841.965843999998</v>
      </c>
      <c r="K47" s="108">
        <f t="shared" si="10"/>
        <v>143760.316636</v>
      </c>
      <c r="L47" s="109">
        <v>2889191</v>
      </c>
      <c r="M47" s="109">
        <v>351222</v>
      </c>
      <c r="N47" s="109">
        <f t="shared" si="6"/>
        <v>2537969</v>
      </c>
      <c r="O47" s="109">
        <v>861655</v>
      </c>
      <c r="P47" s="109">
        <v>121542</v>
      </c>
      <c r="Q47" s="109">
        <f t="shared" si="11"/>
        <v>740113</v>
      </c>
    </row>
    <row r="48" spans="1:17" s="174" customFormat="1" x14ac:dyDescent="0.4">
      <c r="A48" s="243">
        <v>6</v>
      </c>
      <c r="B48" s="157">
        <v>44</v>
      </c>
      <c r="C48" s="71" t="s">
        <v>419</v>
      </c>
      <c r="D48" s="158">
        <v>356572.90086499997</v>
      </c>
      <c r="E48" s="158">
        <v>472591.55684799998</v>
      </c>
      <c r="F48" s="22">
        <f t="shared" si="7"/>
        <v>-116018.655983</v>
      </c>
      <c r="G48" s="22">
        <f t="shared" si="8"/>
        <v>829164.45771300001</v>
      </c>
      <c r="H48" s="22">
        <v>43966.140160000003</v>
      </c>
      <c r="I48" s="22">
        <v>0</v>
      </c>
      <c r="J48" s="22">
        <f t="shared" si="9"/>
        <v>43966.140160000003</v>
      </c>
      <c r="K48" s="22">
        <f t="shared" si="10"/>
        <v>43966.140160000003</v>
      </c>
      <c r="L48" s="66">
        <v>7797845</v>
      </c>
      <c r="M48" s="66">
        <v>4931330</v>
      </c>
      <c r="N48" s="66">
        <f t="shared" si="6"/>
        <v>2866515</v>
      </c>
      <c r="O48" s="66">
        <v>749592</v>
      </c>
      <c r="P48" s="66">
        <v>522357</v>
      </c>
      <c r="Q48" s="66">
        <f t="shared" si="11"/>
        <v>227235</v>
      </c>
    </row>
    <row r="49" spans="1:17" s="174" customFormat="1" x14ac:dyDescent="0.4">
      <c r="A49" s="243">
        <v>16</v>
      </c>
      <c r="B49" s="107">
        <v>45</v>
      </c>
      <c r="C49" s="107" t="s">
        <v>426</v>
      </c>
      <c r="D49" s="151">
        <v>4591486.6239320002</v>
      </c>
      <c r="E49" s="151">
        <v>5332936.4532880001</v>
      </c>
      <c r="F49" s="277">
        <f t="shared" si="7"/>
        <v>-741449.82935599983</v>
      </c>
      <c r="G49" s="108">
        <f t="shared" si="8"/>
        <v>9924423.0772200003</v>
      </c>
      <c r="H49" s="108">
        <v>43543.120574</v>
      </c>
      <c r="I49" s="108">
        <v>47406.551640999998</v>
      </c>
      <c r="J49" s="108">
        <f t="shared" si="9"/>
        <v>-3863.4310669999977</v>
      </c>
      <c r="K49" s="108">
        <f t="shared" si="10"/>
        <v>90949.672214999999</v>
      </c>
      <c r="L49" s="109">
        <v>46895221</v>
      </c>
      <c r="M49" s="109">
        <v>22389637</v>
      </c>
      <c r="N49" s="109">
        <f t="shared" si="6"/>
        <v>24505584</v>
      </c>
      <c r="O49" s="109">
        <v>11948697</v>
      </c>
      <c r="P49" s="109">
        <v>5378867</v>
      </c>
      <c r="Q49" s="109">
        <f t="shared" si="11"/>
        <v>6569830</v>
      </c>
    </row>
    <row r="50" spans="1:17" s="174" customFormat="1" x14ac:dyDescent="0.4">
      <c r="A50" s="243">
        <v>223</v>
      </c>
      <c r="B50" s="157">
        <v>46</v>
      </c>
      <c r="C50" s="71" t="s">
        <v>466</v>
      </c>
      <c r="D50" s="158">
        <v>49791.629002000001</v>
      </c>
      <c r="E50" s="158">
        <v>43270.894342</v>
      </c>
      <c r="F50" s="22">
        <f t="shared" si="7"/>
        <v>6520.7346600000019</v>
      </c>
      <c r="G50" s="22">
        <f t="shared" si="8"/>
        <v>93062.523344000001</v>
      </c>
      <c r="H50" s="22">
        <v>33507.447037999998</v>
      </c>
      <c r="I50" s="22">
        <v>24935.493468000001</v>
      </c>
      <c r="J50" s="22">
        <f t="shared" si="9"/>
        <v>8571.9535699999979</v>
      </c>
      <c r="K50" s="22">
        <f t="shared" si="10"/>
        <v>58442.940505999999</v>
      </c>
      <c r="L50" s="66">
        <v>278131</v>
      </c>
      <c r="M50" s="66">
        <v>210773</v>
      </c>
      <c r="N50" s="66">
        <f t="shared" si="6"/>
        <v>67358</v>
      </c>
      <c r="O50" s="66">
        <v>173133</v>
      </c>
      <c r="P50" s="66">
        <v>147913</v>
      </c>
      <c r="Q50" s="66">
        <f t="shared" si="11"/>
        <v>25220</v>
      </c>
    </row>
    <row r="51" spans="1:17" s="174" customFormat="1" x14ac:dyDescent="0.4">
      <c r="A51" s="243">
        <v>108</v>
      </c>
      <c r="B51" s="107">
        <v>47</v>
      </c>
      <c r="C51" s="107" t="s">
        <v>432</v>
      </c>
      <c r="D51" s="151">
        <v>189507.96795399999</v>
      </c>
      <c r="E51" s="151">
        <v>200715.233179</v>
      </c>
      <c r="F51" s="277">
        <f t="shared" si="7"/>
        <v>-11207.26522500001</v>
      </c>
      <c r="G51" s="108">
        <f t="shared" si="8"/>
        <v>390223.20113299997</v>
      </c>
      <c r="H51" s="108">
        <v>29386.264801000001</v>
      </c>
      <c r="I51" s="108">
        <v>11050.888304</v>
      </c>
      <c r="J51" s="108">
        <f t="shared" si="9"/>
        <v>18335.376497000001</v>
      </c>
      <c r="K51" s="108">
        <f t="shared" si="10"/>
        <v>40437.153105000005</v>
      </c>
      <c r="L51" s="109">
        <v>2227928</v>
      </c>
      <c r="M51" s="109">
        <v>1344546</v>
      </c>
      <c r="N51" s="109">
        <f t="shared" si="6"/>
        <v>883382</v>
      </c>
      <c r="O51" s="109">
        <v>246431</v>
      </c>
      <c r="P51" s="109">
        <v>261912</v>
      </c>
      <c r="Q51" s="109">
        <f t="shared" si="11"/>
        <v>-15481</v>
      </c>
    </row>
    <row r="52" spans="1:17" s="174" customFormat="1" x14ac:dyDescent="0.4">
      <c r="A52" s="243">
        <v>201</v>
      </c>
      <c r="B52" s="157">
        <v>48</v>
      </c>
      <c r="C52" s="71" t="s">
        <v>456</v>
      </c>
      <c r="D52" s="158">
        <v>299508.73384499998</v>
      </c>
      <c r="E52" s="158">
        <v>218548.02154099999</v>
      </c>
      <c r="F52" s="22">
        <f t="shared" si="7"/>
        <v>80960.712303999986</v>
      </c>
      <c r="G52" s="22">
        <f t="shared" si="8"/>
        <v>518056.75538599998</v>
      </c>
      <c r="H52" s="22">
        <v>25090.236753000001</v>
      </c>
      <c r="I52" s="22">
        <v>28248.747982000001</v>
      </c>
      <c r="J52" s="22">
        <f t="shared" si="9"/>
        <v>-3158.5112289999997</v>
      </c>
      <c r="K52" s="22">
        <f t="shared" si="10"/>
        <v>53338.984735000005</v>
      </c>
      <c r="L52" s="66">
        <v>1198518</v>
      </c>
      <c r="M52" s="66">
        <v>0</v>
      </c>
      <c r="N52" s="66">
        <f t="shared" si="6"/>
        <v>1198518</v>
      </c>
      <c r="O52" s="66">
        <v>71884</v>
      </c>
      <c r="P52" s="66">
        <v>0</v>
      </c>
      <c r="Q52" s="66">
        <f t="shared" si="11"/>
        <v>71884</v>
      </c>
    </row>
    <row r="53" spans="1:17" s="174" customFormat="1" x14ac:dyDescent="0.4">
      <c r="A53" s="243">
        <v>271</v>
      </c>
      <c r="B53" s="107">
        <v>49</v>
      </c>
      <c r="C53" s="107" t="s">
        <v>486</v>
      </c>
      <c r="D53" s="151">
        <v>828811.58354499994</v>
      </c>
      <c r="E53" s="151">
        <v>784978.14773199998</v>
      </c>
      <c r="F53" s="277">
        <f t="shared" si="7"/>
        <v>43833.43581299996</v>
      </c>
      <c r="G53" s="108">
        <f t="shared" si="8"/>
        <v>1613789.7312769999</v>
      </c>
      <c r="H53" s="108">
        <v>25068.291625000002</v>
      </c>
      <c r="I53" s="108">
        <v>15124.596777999999</v>
      </c>
      <c r="J53" s="108">
        <f t="shared" si="9"/>
        <v>9943.6948470000025</v>
      </c>
      <c r="K53" s="108">
        <f t="shared" si="10"/>
        <v>40192.888403000004</v>
      </c>
      <c r="L53" s="109">
        <v>1875420</v>
      </c>
      <c r="M53" s="109">
        <v>983033</v>
      </c>
      <c r="N53" s="109">
        <f t="shared" si="6"/>
        <v>892387</v>
      </c>
      <c r="O53" s="109">
        <v>250344</v>
      </c>
      <c r="P53" s="109">
        <v>51426</v>
      </c>
      <c r="Q53" s="109">
        <f t="shared" si="11"/>
        <v>198918</v>
      </c>
    </row>
    <row r="54" spans="1:17" s="174" customFormat="1" x14ac:dyDescent="0.4">
      <c r="A54" s="243">
        <v>114</v>
      </c>
      <c r="B54" s="157">
        <v>50</v>
      </c>
      <c r="C54" s="71" t="s">
        <v>434</v>
      </c>
      <c r="D54" s="158">
        <v>271403.02811399999</v>
      </c>
      <c r="E54" s="158">
        <v>199601.72300200001</v>
      </c>
      <c r="F54" s="22">
        <f t="shared" si="7"/>
        <v>71801.305111999973</v>
      </c>
      <c r="G54" s="22">
        <f t="shared" si="8"/>
        <v>471004.751116</v>
      </c>
      <c r="H54" s="22">
        <v>23837.114275</v>
      </c>
      <c r="I54" s="22">
        <v>5088.4008720000002</v>
      </c>
      <c r="J54" s="22">
        <f t="shared" si="9"/>
        <v>18748.713403000002</v>
      </c>
      <c r="K54" s="22">
        <f t="shared" si="10"/>
        <v>28925.515146999998</v>
      </c>
      <c r="L54" s="66">
        <v>2108383</v>
      </c>
      <c r="M54" s="66">
        <v>2223540</v>
      </c>
      <c r="N54" s="66">
        <f t="shared" si="6"/>
        <v>-115157</v>
      </c>
      <c r="O54" s="66">
        <v>741991</v>
      </c>
      <c r="P54" s="66">
        <v>58169</v>
      </c>
      <c r="Q54" s="66">
        <f t="shared" si="11"/>
        <v>683822</v>
      </c>
    </row>
    <row r="55" spans="1:17" s="174" customFormat="1" x14ac:dyDescent="0.4">
      <c r="A55" s="243">
        <v>197</v>
      </c>
      <c r="B55" s="107">
        <v>51</v>
      </c>
      <c r="C55" s="107" t="s">
        <v>455</v>
      </c>
      <c r="D55" s="151">
        <v>171604.585318</v>
      </c>
      <c r="E55" s="151">
        <v>77005.294940000007</v>
      </c>
      <c r="F55" s="277">
        <f t="shared" si="7"/>
        <v>94599.290377999991</v>
      </c>
      <c r="G55" s="108">
        <f t="shared" si="8"/>
        <v>248609.88025799999</v>
      </c>
      <c r="H55" s="108">
        <v>21889.823759999999</v>
      </c>
      <c r="I55" s="108">
        <v>39922.373160000003</v>
      </c>
      <c r="J55" s="108">
        <f t="shared" si="9"/>
        <v>-18032.549400000004</v>
      </c>
      <c r="K55" s="108">
        <f t="shared" si="10"/>
        <v>61812.196920000002</v>
      </c>
      <c r="L55" s="109">
        <v>4756409</v>
      </c>
      <c r="M55" s="109">
        <v>678818</v>
      </c>
      <c r="N55" s="109">
        <f t="shared" si="6"/>
        <v>4077591</v>
      </c>
      <c r="O55" s="109">
        <v>213372</v>
      </c>
      <c r="P55" s="109">
        <v>278495</v>
      </c>
      <c r="Q55" s="109">
        <f t="shared" si="11"/>
        <v>-65123</v>
      </c>
    </row>
    <row r="56" spans="1:17" s="174" customFormat="1" x14ac:dyDescent="0.4">
      <c r="A56" s="243">
        <v>208</v>
      </c>
      <c r="B56" s="157">
        <v>52</v>
      </c>
      <c r="C56" s="71" t="s">
        <v>458</v>
      </c>
      <c r="D56" s="158">
        <v>699442.45520800003</v>
      </c>
      <c r="E56" s="158">
        <v>32212948.684094001</v>
      </c>
      <c r="F56" s="22">
        <f t="shared" si="7"/>
        <v>-31513506.228886001</v>
      </c>
      <c r="G56" s="22">
        <f t="shared" si="8"/>
        <v>32912391.139302</v>
      </c>
      <c r="H56" s="22">
        <v>18215.817554000001</v>
      </c>
      <c r="I56" s="22">
        <v>4289223.6358890003</v>
      </c>
      <c r="J56" s="22">
        <f t="shared" si="9"/>
        <v>-4271007.8183350004</v>
      </c>
      <c r="K56" s="22">
        <f t="shared" si="10"/>
        <v>4307439.4534430001</v>
      </c>
      <c r="L56" s="66">
        <v>4021</v>
      </c>
      <c r="M56" s="66">
        <v>19222537</v>
      </c>
      <c r="N56" s="66">
        <f t="shared" si="6"/>
        <v>-19218516</v>
      </c>
      <c r="O56" s="66">
        <v>0</v>
      </c>
      <c r="P56" s="66">
        <v>918752</v>
      </c>
      <c r="Q56" s="66">
        <f t="shared" si="11"/>
        <v>-918752</v>
      </c>
    </row>
    <row r="57" spans="1:17" s="174" customFormat="1" x14ac:dyDescent="0.4">
      <c r="A57" s="243">
        <v>280</v>
      </c>
      <c r="B57" s="107">
        <v>53</v>
      </c>
      <c r="C57" s="107" t="s">
        <v>490</v>
      </c>
      <c r="D57" s="151">
        <v>188148.612689</v>
      </c>
      <c r="E57" s="151">
        <v>174818.62353099999</v>
      </c>
      <c r="F57" s="277">
        <f t="shared" si="7"/>
        <v>13329.989158000011</v>
      </c>
      <c r="G57" s="108">
        <f t="shared" si="8"/>
        <v>362967.23621999996</v>
      </c>
      <c r="H57" s="108">
        <v>17645.308977000001</v>
      </c>
      <c r="I57" s="108">
        <v>15405.050499999999</v>
      </c>
      <c r="J57" s="108">
        <f t="shared" si="9"/>
        <v>2240.2584770000012</v>
      </c>
      <c r="K57" s="108">
        <f t="shared" si="10"/>
        <v>33050.359476999998</v>
      </c>
      <c r="L57" s="109">
        <v>1477247</v>
      </c>
      <c r="M57" s="109">
        <v>484137</v>
      </c>
      <c r="N57" s="109">
        <f t="shared" si="6"/>
        <v>993110</v>
      </c>
      <c r="O57" s="109">
        <v>90653</v>
      </c>
      <c r="P57" s="109">
        <v>92853</v>
      </c>
      <c r="Q57" s="109">
        <f t="shared" si="11"/>
        <v>-2200</v>
      </c>
    </row>
    <row r="58" spans="1:17" s="174" customFormat="1" x14ac:dyDescent="0.4">
      <c r="A58" s="243">
        <v>102</v>
      </c>
      <c r="B58" s="157">
        <v>54</v>
      </c>
      <c r="C58" s="71" t="s">
        <v>427</v>
      </c>
      <c r="D58" s="158">
        <v>165569.27863300001</v>
      </c>
      <c r="E58" s="158">
        <v>247691.25263199999</v>
      </c>
      <c r="F58" s="22">
        <f t="shared" si="7"/>
        <v>-82121.97399899998</v>
      </c>
      <c r="G58" s="22">
        <f t="shared" si="8"/>
        <v>413260.531265</v>
      </c>
      <c r="H58" s="22">
        <v>14669.507476999999</v>
      </c>
      <c r="I58" s="22">
        <v>61598.701868999997</v>
      </c>
      <c r="J58" s="22">
        <f t="shared" si="9"/>
        <v>-46929.194391999998</v>
      </c>
      <c r="K58" s="22">
        <f t="shared" si="10"/>
        <v>76268.209345999989</v>
      </c>
      <c r="L58" s="66">
        <v>1455630</v>
      </c>
      <c r="M58" s="66">
        <v>473956</v>
      </c>
      <c r="N58" s="66">
        <f t="shared" si="6"/>
        <v>981674</v>
      </c>
      <c r="O58" s="66">
        <v>476615</v>
      </c>
      <c r="P58" s="66">
        <v>21306</v>
      </c>
      <c r="Q58" s="66">
        <f t="shared" si="11"/>
        <v>455309</v>
      </c>
    </row>
    <row r="59" spans="1:17" s="174" customFormat="1" x14ac:dyDescent="0.4">
      <c r="A59" s="243">
        <v>300</v>
      </c>
      <c r="B59" s="107">
        <v>55</v>
      </c>
      <c r="C59" s="107" t="s">
        <v>590</v>
      </c>
      <c r="D59" s="151">
        <v>59274.306218999998</v>
      </c>
      <c r="E59" s="151">
        <v>23094.019917000001</v>
      </c>
      <c r="F59" s="277">
        <v>0</v>
      </c>
      <c r="G59" s="108">
        <f t="shared" si="8"/>
        <v>82368.326136000003</v>
      </c>
      <c r="H59" s="108">
        <v>13973.871965</v>
      </c>
      <c r="I59" s="108">
        <v>8641.7999999999993</v>
      </c>
      <c r="J59" s="108">
        <f t="shared" si="9"/>
        <v>5332.071965000001</v>
      </c>
      <c r="K59" s="108">
        <f t="shared" si="10"/>
        <v>22615.671965000001</v>
      </c>
      <c r="L59" s="109">
        <v>1505184</v>
      </c>
      <c r="M59" s="109">
        <v>286988</v>
      </c>
      <c r="N59" s="109">
        <f t="shared" si="6"/>
        <v>1218196</v>
      </c>
      <c r="O59" s="109">
        <v>285434</v>
      </c>
      <c r="P59" s="109">
        <v>282750</v>
      </c>
      <c r="Q59" s="109">
        <f t="shared" si="11"/>
        <v>2684</v>
      </c>
    </row>
    <row r="60" spans="1:17" s="174" customFormat="1" x14ac:dyDescent="0.4">
      <c r="A60" s="243">
        <v>118</v>
      </c>
      <c r="B60" s="157">
        <v>56</v>
      </c>
      <c r="C60" s="71" t="s">
        <v>436</v>
      </c>
      <c r="D60" s="158">
        <v>1679494.8819480001</v>
      </c>
      <c r="E60" s="158">
        <v>3403307.471386</v>
      </c>
      <c r="F60" s="22">
        <f t="shared" ref="F60:F85" si="12">D60-E60</f>
        <v>-1723812.589438</v>
      </c>
      <c r="G60" s="22">
        <f t="shared" si="8"/>
        <v>5082802.3533340003</v>
      </c>
      <c r="H60" s="22">
        <v>12000.091544000001</v>
      </c>
      <c r="I60" s="22">
        <v>681181.69111200003</v>
      </c>
      <c r="J60" s="22">
        <f t="shared" si="9"/>
        <v>-669181.59956800006</v>
      </c>
      <c r="K60" s="22">
        <f t="shared" si="10"/>
        <v>693181.782656</v>
      </c>
      <c r="L60" s="66">
        <v>83784468</v>
      </c>
      <c r="M60" s="66">
        <v>49626010</v>
      </c>
      <c r="N60" s="66">
        <f t="shared" si="6"/>
        <v>34158458</v>
      </c>
      <c r="O60" s="66">
        <v>902306</v>
      </c>
      <c r="P60" s="66">
        <v>1441941</v>
      </c>
      <c r="Q60" s="66">
        <f t="shared" si="11"/>
        <v>-539635</v>
      </c>
    </row>
    <row r="61" spans="1:17" s="174" customFormat="1" x14ac:dyDescent="0.4">
      <c r="A61" s="243">
        <v>279</v>
      </c>
      <c r="B61" s="107">
        <v>57</v>
      </c>
      <c r="C61" s="107" t="s">
        <v>489</v>
      </c>
      <c r="D61" s="151">
        <v>284063.72177800001</v>
      </c>
      <c r="E61" s="151">
        <v>149096.725446</v>
      </c>
      <c r="F61" s="277">
        <f t="shared" si="12"/>
        <v>134966.99633200001</v>
      </c>
      <c r="G61" s="108">
        <f t="shared" si="8"/>
        <v>433160.447224</v>
      </c>
      <c r="H61" s="108">
        <v>10490.083087000001</v>
      </c>
      <c r="I61" s="108">
        <v>10514.736575999999</v>
      </c>
      <c r="J61" s="108">
        <f t="shared" si="9"/>
        <v>-24.653488999998444</v>
      </c>
      <c r="K61" s="108">
        <f t="shared" si="10"/>
        <v>21004.819663000002</v>
      </c>
      <c r="L61" s="109">
        <v>5786422</v>
      </c>
      <c r="M61" s="109">
        <v>0</v>
      </c>
      <c r="N61" s="109">
        <f t="shared" si="6"/>
        <v>5786422</v>
      </c>
      <c r="O61" s="109">
        <v>20141</v>
      </c>
      <c r="P61" s="109">
        <v>0</v>
      </c>
      <c r="Q61" s="109">
        <f t="shared" si="11"/>
        <v>20141</v>
      </c>
    </row>
    <row r="62" spans="1:17" s="174" customFormat="1" x14ac:dyDescent="0.4">
      <c r="A62" s="243">
        <v>235</v>
      </c>
      <c r="B62" s="157">
        <v>58</v>
      </c>
      <c r="C62" s="71" t="s">
        <v>472</v>
      </c>
      <c r="D62" s="158">
        <v>64429.563441999999</v>
      </c>
      <c r="E62" s="158">
        <v>176768.53967599999</v>
      </c>
      <c r="F62" s="22">
        <f t="shared" si="12"/>
        <v>-112338.97623399999</v>
      </c>
      <c r="G62" s="22">
        <f t="shared" si="8"/>
        <v>241198.10311799997</v>
      </c>
      <c r="H62" s="22">
        <v>10328.334564999999</v>
      </c>
      <c r="I62" s="22">
        <v>25302.764193999999</v>
      </c>
      <c r="J62" s="22">
        <f t="shared" si="9"/>
        <v>-14974.429629</v>
      </c>
      <c r="K62" s="22">
        <f t="shared" si="10"/>
        <v>35631.098759</v>
      </c>
      <c r="L62" s="66">
        <v>5234935</v>
      </c>
      <c r="M62" s="66">
        <v>2810291</v>
      </c>
      <c r="N62" s="66">
        <f t="shared" si="6"/>
        <v>2424644</v>
      </c>
      <c r="O62" s="66">
        <v>508326</v>
      </c>
      <c r="P62" s="66">
        <v>387956</v>
      </c>
      <c r="Q62" s="66">
        <f t="shared" si="11"/>
        <v>120370</v>
      </c>
    </row>
    <row r="63" spans="1:17" s="174" customFormat="1" x14ac:dyDescent="0.4">
      <c r="A63" s="243">
        <v>214</v>
      </c>
      <c r="B63" s="107">
        <v>59</v>
      </c>
      <c r="C63" s="107" t="s">
        <v>460</v>
      </c>
      <c r="D63" s="151">
        <v>2399778.7335720002</v>
      </c>
      <c r="E63" s="151">
        <v>2384355.2382260002</v>
      </c>
      <c r="F63" s="277">
        <f t="shared" si="12"/>
        <v>15423.495345999952</v>
      </c>
      <c r="G63" s="108">
        <f t="shared" si="8"/>
        <v>4784133.9717980009</v>
      </c>
      <c r="H63" s="108">
        <v>6948.1178749999999</v>
      </c>
      <c r="I63" s="108">
        <v>0</v>
      </c>
      <c r="J63" s="108">
        <f t="shared" si="9"/>
        <v>6948.1178749999999</v>
      </c>
      <c r="K63" s="108">
        <f t="shared" si="10"/>
        <v>6948.1178749999999</v>
      </c>
      <c r="L63" s="109">
        <v>46192620</v>
      </c>
      <c r="M63" s="109">
        <v>45856306</v>
      </c>
      <c r="N63" s="109">
        <f t="shared" si="6"/>
        <v>336314</v>
      </c>
      <c r="O63" s="109">
        <v>4430283</v>
      </c>
      <c r="P63" s="109">
        <v>4315555</v>
      </c>
      <c r="Q63" s="109">
        <f t="shared" si="11"/>
        <v>114728</v>
      </c>
    </row>
    <row r="64" spans="1:17" s="174" customFormat="1" x14ac:dyDescent="0.4">
      <c r="A64" s="243">
        <v>259</v>
      </c>
      <c r="B64" s="157">
        <v>60</v>
      </c>
      <c r="C64" s="71" t="s">
        <v>481</v>
      </c>
      <c r="D64" s="158">
        <v>364229.48874200002</v>
      </c>
      <c r="E64" s="158">
        <v>477329.41062799998</v>
      </c>
      <c r="F64" s="22">
        <f t="shared" si="12"/>
        <v>-113099.92188599997</v>
      </c>
      <c r="G64" s="22">
        <f t="shared" si="8"/>
        <v>841558.89937</v>
      </c>
      <c r="H64" s="22">
        <v>5100.747061</v>
      </c>
      <c r="I64" s="22">
        <v>1700.49559</v>
      </c>
      <c r="J64" s="22">
        <f t="shared" si="9"/>
        <v>3400.251471</v>
      </c>
      <c r="K64" s="22">
        <f t="shared" si="10"/>
        <v>6801.2426510000005</v>
      </c>
      <c r="L64" s="66">
        <v>2776960</v>
      </c>
      <c r="M64" s="66">
        <v>232816</v>
      </c>
      <c r="N64" s="66">
        <f t="shared" si="6"/>
        <v>2544144</v>
      </c>
      <c r="O64" s="66">
        <v>0</v>
      </c>
      <c r="P64" s="66">
        <v>0</v>
      </c>
      <c r="Q64" s="66">
        <f t="shared" si="11"/>
        <v>0</v>
      </c>
    </row>
    <row r="65" spans="1:17" s="174" customFormat="1" x14ac:dyDescent="0.4">
      <c r="A65" s="243">
        <v>212</v>
      </c>
      <c r="B65" s="107">
        <v>61</v>
      </c>
      <c r="C65" s="107" t="s">
        <v>461</v>
      </c>
      <c r="D65" s="151">
        <v>294510.48335200001</v>
      </c>
      <c r="E65" s="151">
        <v>369371.46419000003</v>
      </c>
      <c r="F65" s="277">
        <f t="shared" si="12"/>
        <v>-74860.980838000018</v>
      </c>
      <c r="G65" s="108">
        <f t="shared" si="8"/>
        <v>663881.9475420001</v>
      </c>
      <c r="H65" s="108">
        <v>4681.4363919999996</v>
      </c>
      <c r="I65" s="108">
        <v>10930.4</v>
      </c>
      <c r="J65" s="108">
        <f t="shared" si="9"/>
        <v>-6248.963608</v>
      </c>
      <c r="K65" s="108">
        <f t="shared" si="10"/>
        <v>15611.836391999999</v>
      </c>
      <c r="L65" s="109">
        <v>55520</v>
      </c>
      <c r="M65" s="109">
        <v>67202</v>
      </c>
      <c r="N65" s="109">
        <f t="shared" si="6"/>
        <v>-11682</v>
      </c>
      <c r="O65" s="109">
        <v>25068</v>
      </c>
      <c r="P65" s="109">
        <v>0</v>
      </c>
      <c r="Q65" s="109">
        <f t="shared" si="11"/>
        <v>25068</v>
      </c>
    </row>
    <row r="66" spans="1:17" s="174" customFormat="1" x14ac:dyDescent="0.4">
      <c r="A66" s="243">
        <v>220</v>
      </c>
      <c r="B66" s="157">
        <v>62</v>
      </c>
      <c r="C66" s="71" t="s">
        <v>464</v>
      </c>
      <c r="D66" s="158">
        <v>646404.717389</v>
      </c>
      <c r="E66" s="158">
        <v>775840.19380899996</v>
      </c>
      <c r="F66" s="22">
        <f t="shared" si="12"/>
        <v>-129435.47641999996</v>
      </c>
      <c r="G66" s="22">
        <f t="shared" si="8"/>
        <v>1422244.911198</v>
      </c>
      <c r="H66" s="22">
        <v>2958.2287070000002</v>
      </c>
      <c r="I66" s="22">
        <v>85889.988375000001</v>
      </c>
      <c r="J66" s="22">
        <f t="shared" si="9"/>
        <v>-82931.759667999999</v>
      </c>
      <c r="K66" s="22">
        <f t="shared" si="10"/>
        <v>88848.217082000003</v>
      </c>
      <c r="L66" s="66">
        <v>1262853</v>
      </c>
      <c r="M66" s="66">
        <v>614986</v>
      </c>
      <c r="N66" s="66">
        <f t="shared" si="6"/>
        <v>647867</v>
      </c>
      <c r="O66" s="66">
        <v>16895</v>
      </c>
      <c r="P66" s="66">
        <v>14987</v>
      </c>
      <c r="Q66" s="66">
        <f t="shared" si="11"/>
        <v>1908</v>
      </c>
    </row>
    <row r="67" spans="1:17" s="174" customFormat="1" x14ac:dyDescent="0.4">
      <c r="A67" s="243">
        <v>219</v>
      </c>
      <c r="B67" s="107">
        <v>63</v>
      </c>
      <c r="C67" s="107" t="s">
        <v>465</v>
      </c>
      <c r="D67" s="151">
        <v>1979395.914623</v>
      </c>
      <c r="E67" s="151">
        <v>2122497.3580029998</v>
      </c>
      <c r="F67" s="277">
        <f t="shared" si="12"/>
        <v>-143101.44337999984</v>
      </c>
      <c r="G67" s="108">
        <f t="shared" si="8"/>
        <v>4101893.2726259995</v>
      </c>
      <c r="H67" s="108">
        <v>777.86794499999996</v>
      </c>
      <c r="I67" s="108">
        <v>35716.559999999998</v>
      </c>
      <c r="J67" s="108">
        <f t="shared" si="9"/>
        <v>-34938.692055</v>
      </c>
      <c r="K67" s="108">
        <f t="shared" si="10"/>
        <v>36494.427944999996</v>
      </c>
      <c r="L67" s="109">
        <v>35080162</v>
      </c>
      <c r="M67" s="109">
        <v>17533814</v>
      </c>
      <c r="N67" s="109">
        <f t="shared" si="6"/>
        <v>17546348</v>
      </c>
      <c r="O67" s="109">
        <v>553393</v>
      </c>
      <c r="P67" s="109">
        <v>110742</v>
      </c>
      <c r="Q67" s="109">
        <f t="shared" si="11"/>
        <v>442651</v>
      </c>
    </row>
    <row r="68" spans="1:17" s="174" customFormat="1" x14ac:dyDescent="0.4">
      <c r="A68" s="243">
        <v>217</v>
      </c>
      <c r="B68" s="157">
        <v>64</v>
      </c>
      <c r="C68" s="71" t="s">
        <v>463</v>
      </c>
      <c r="D68" s="158">
        <v>759107.641527</v>
      </c>
      <c r="E68" s="158">
        <v>1445319.4139650001</v>
      </c>
      <c r="F68" s="22">
        <f t="shared" si="12"/>
        <v>-686211.77243800007</v>
      </c>
      <c r="G68" s="22">
        <f t="shared" si="8"/>
        <v>2204427.0554920002</v>
      </c>
      <c r="H68" s="22">
        <v>693.365275</v>
      </c>
      <c r="I68" s="22">
        <v>131312.15958499999</v>
      </c>
      <c r="J68" s="22">
        <f t="shared" si="9"/>
        <v>-130618.79430999998</v>
      </c>
      <c r="K68" s="22">
        <f t="shared" si="10"/>
        <v>132005.52485999998</v>
      </c>
      <c r="L68" s="66">
        <v>4313978</v>
      </c>
      <c r="M68" s="66">
        <v>3801654</v>
      </c>
      <c r="N68" s="66">
        <f t="shared" si="6"/>
        <v>512324</v>
      </c>
      <c r="O68" s="66">
        <v>316547</v>
      </c>
      <c r="P68" s="66">
        <v>135853</v>
      </c>
      <c r="Q68" s="66">
        <f t="shared" si="11"/>
        <v>180694</v>
      </c>
    </row>
    <row r="69" spans="1:17" s="174" customFormat="1" x14ac:dyDescent="0.4">
      <c r="A69" s="243">
        <v>225</v>
      </c>
      <c r="B69" s="107">
        <v>65</v>
      </c>
      <c r="C69" s="107" t="s">
        <v>468</v>
      </c>
      <c r="D69" s="151">
        <v>698473.73481599998</v>
      </c>
      <c r="E69" s="151">
        <v>1004665.801896</v>
      </c>
      <c r="F69" s="277">
        <f t="shared" si="12"/>
        <v>-306192.06708000007</v>
      </c>
      <c r="G69" s="108">
        <f t="shared" ref="G69:G85" si="13">D69+E69</f>
        <v>1703139.5367120001</v>
      </c>
      <c r="H69" s="108">
        <v>563.351134</v>
      </c>
      <c r="I69" s="108">
        <v>35716.559999999998</v>
      </c>
      <c r="J69" s="108">
        <f t="shared" ref="J69:J85" si="14">H69-I69</f>
        <v>-35153.208866000001</v>
      </c>
      <c r="K69" s="108">
        <f t="shared" ref="K69:K85" si="15">H69+I69</f>
        <v>36279.911133999994</v>
      </c>
      <c r="L69" s="109">
        <v>3179137</v>
      </c>
      <c r="M69" s="109">
        <v>1847542</v>
      </c>
      <c r="N69" s="109">
        <f t="shared" si="6"/>
        <v>1331595</v>
      </c>
      <c r="O69" s="109">
        <v>170596</v>
      </c>
      <c r="P69" s="109">
        <v>137500</v>
      </c>
      <c r="Q69" s="109">
        <f t="shared" ref="Q69:Q73" si="16">O69-P69</f>
        <v>33096</v>
      </c>
    </row>
    <row r="70" spans="1:17" s="174" customFormat="1" x14ac:dyDescent="0.4">
      <c r="A70" s="243">
        <v>261</v>
      </c>
      <c r="B70" s="157">
        <v>66</v>
      </c>
      <c r="C70" s="71" t="s">
        <v>483</v>
      </c>
      <c r="D70" s="158">
        <v>72419.984412999998</v>
      </c>
      <c r="E70" s="158">
        <v>258411.193367</v>
      </c>
      <c r="F70" s="22">
        <f t="shared" si="12"/>
        <v>-185991.208954</v>
      </c>
      <c r="G70" s="22">
        <f t="shared" si="13"/>
        <v>330831.17778000003</v>
      </c>
      <c r="H70" s="22">
        <v>434.25261599999999</v>
      </c>
      <c r="I70" s="22">
        <v>1750.454168</v>
      </c>
      <c r="J70" s="22">
        <f t="shared" si="14"/>
        <v>-1316.201552</v>
      </c>
      <c r="K70" s="22">
        <f t="shared" si="15"/>
        <v>2184.706784</v>
      </c>
      <c r="L70" s="66">
        <v>2883847</v>
      </c>
      <c r="M70" s="66">
        <v>2246849</v>
      </c>
      <c r="N70" s="66">
        <f t="shared" si="6"/>
        <v>636998</v>
      </c>
      <c r="O70" s="66">
        <v>374712</v>
      </c>
      <c r="P70" s="66">
        <v>282186</v>
      </c>
      <c r="Q70" s="66">
        <f t="shared" si="16"/>
        <v>92526</v>
      </c>
    </row>
    <row r="71" spans="1:17" s="174" customFormat="1" x14ac:dyDescent="0.4">
      <c r="A71" s="243">
        <v>247</v>
      </c>
      <c r="B71" s="107">
        <v>67</v>
      </c>
      <c r="C71" s="107" t="s">
        <v>476</v>
      </c>
      <c r="D71" s="151">
        <v>938388.33046900004</v>
      </c>
      <c r="E71" s="151">
        <v>889614.766787</v>
      </c>
      <c r="F71" s="277">
        <f t="shared" si="12"/>
        <v>48773.563682000036</v>
      </c>
      <c r="G71" s="108">
        <f t="shared" si="13"/>
        <v>1828003.0972560002</v>
      </c>
      <c r="H71" s="108">
        <v>271.89516400000002</v>
      </c>
      <c r="I71" s="108">
        <v>122623.025781</v>
      </c>
      <c r="J71" s="108">
        <f t="shared" si="14"/>
        <v>-122351.130617</v>
      </c>
      <c r="K71" s="108">
        <f t="shared" si="15"/>
        <v>122894.92094500001</v>
      </c>
      <c r="L71" s="109">
        <v>4721318</v>
      </c>
      <c r="M71" s="109">
        <v>1120458</v>
      </c>
      <c r="N71" s="109">
        <f t="shared" si="6"/>
        <v>3600860</v>
      </c>
      <c r="O71" s="109">
        <v>99739</v>
      </c>
      <c r="P71" s="109">
        <v>94659</v>
      </c>
      <c r="Q71" s="109">
        <f t="shared" si="16"/>
        <v>5080</v>
      </c>
    </row>
    <row r="72" spans="1:17" s="174" customFormat="1" x14ac:dyDescent="0.4">
      <c r="A72" s="243">
        <v>154</v>
      </c>
      <c r="B72" s="157">
        <v>68</v>
      </c>
      <c r="C72" s="71" t="s">
        <v>446</v>
      </c>
      <c r="D72" s="158">
        <v>511403.29239399999</v>
      </c>
      <c r="E72" s="158">
        <v>723700.546263</v>
      </c>
      <c r="F72" s="22">
        <f t="shared" si="12"/>
        <v>-212297.25386900001</v>
      </c>
      <c r="G72" s="22">
        <f t="shared" si="13"/>
        <v>1235103.8386570001</v>
      </c>
      <c r="H72" s="22">
        <v>200.82424599999999</v>
      </c>
      <c r="I72" s="22">
        <v>0</v>
      </c>
      <c r="J72" s="22">
        <f t="shared" si="14"/>
        <v>200.82424599999999</v>
      </c>
      <c r="K72" s="22">
        <f t="shared" si="15"/>
        <v>200.82424599999999</v>
      </c>
      <c r="L72" s="66">
        <v>16307692</v>
      </c>
      <c r="M72" s="66">
        <v>11423728</v>
      </c>
      <c r="N72" s="66">
        <f t="shared" si="6"/>
        <v>4883964</v>
      </c>
      <c r="O72" s="66">
        <v>1933387</v>
      </c>
      <c r="P72" s="66">
        <v>466454</v>
      </c>
      <c r="Q72" s="66">
        <f t="shared" si="16"/>
        <v>1466933</v>
      </c>
    </row>
    <row r="73" spans="1:17" s="174" customFormat="1" x14ac:dyDescent="0.4">
      <c r="A73" s="243">
        <v>246</v>
      </c>
      <c r="B73" s="107">
        <v>69</v>
      </c>
      <c r="C73" s="107" t="s">
        <v>475</v>
      </c>
      <c r="D73" s="151">
        <v>3229.4710260000002</v>
      </c>
      <c r="E73" s="151">
        <v>42636.286775</v>
      </c>
      <c r="F73" s="277">
        <f t="shared" si="12"/>
        <v>-39406.815749000001</v>
      </c>
      <c r="G73" s="108">
        <f t="shared" si="13"/>
        <v>45865.757801</v>
      </c>
      <c r="H73" s="108">
        <v>120.959749</v>
      </c>
      <c r="I73" s="108">
        <v>0</v>
      </c>
      <c r="J73" s="108">
        <f t="shared" si="14"/>
        <v>120.959749</v>
      </c>
      <c r="K73" s="108">
        <f t="shared" si="15"/>
        <v>120.959749</v>
      </c>
      <c r="L73" s="109">
        <v>56898</v>
      </c>
      <c r="M73" s="109">
        <v>47191</v>
      </c>
      <c r="N73" s="109">
        <f t="shared" si="6"/>
        <v>9707</v>
      </c>
      <c r="O73" s="109">
        <v>3557</v>
      </c>
      <c r="P73" s="109">
        <v>9419</v>
      </c>
      <c r="Q73" s="109">
        <f t="shared" si="16"/>
        <v>-5862</v>
      </c>
    </row>
    <row r="74" spans="1:17" s="174" customFormat="1" x14ac:dyDescent="0.4">
      <c r="A74" s="243">
        <v>150</v>
      </c>
      <c r="B74" s="157">
        <v>70</v>
      </c>
      <c r="C74" s="71" t="s">
        <v>445</v>
      </c>
      <c r="D74" s="158">
        <v>1818.6329450000001</v>
      </c>
      <c r="E74" s="158">
        <v>1021.804806</v>
      </c>
      <c r="F74" s="22">
        <f t="shared" si="12"/>
        <v>796.82813900000008</v>
      </c>
      <c r="G74" s="22">
        <f t="shared" si="13"/>
        <v>2840.4377509999999</v>
      </c>
      <c r="H74" s="22">
        <v>108.331682</v>
      </c>
      <c r="I74" s="22">
        <v>0</v>
      </c>
      <c r="J74" s="22">
        <f t="shared" si="14"/>
        <v>108.331682</v>
      </c>
      <c r="K74" s="22">
        <f t="shared" si="15"/>
        <v>108.331682</v>
      </c>
      <c r="L74" s="66">
        <v>0</v>
      </c>
      <c r="M74" s="66">
        <v>0</v>
      </c>
      <c r="N74" s="66">
        <v>0</v>
      </c>
      <c r="O74" s="66">
        <v>0</v>
      </c>
      <c r="P74" s="66">
        <v>0</v>
      </c>
      <c r="Q74" s="66">
        <v>0</v>
      </c>
    </row>
    <row r="75" spans="1:17" s="174" customFormat="1" x14ac:dyDescent="0.4">
      <c r="A75" s="243">
        <v>249</v>
      </c>
      <c r="B75" s="107">
        <v>71</v>
      </c>
      <c r="C75" s="107" t="s">
        <v>477</v>
      </c>
      <c r="D75" s="151">
        <v>184450.944628</v>
      </c>
      <c r="E75" s="151">
        <v>156763.079478</v>
      </c>
      <c r="F75" s="277">
        <f t="shared" si="12"/>
        <v>27687.865149999998</v>
      </c>
      <c r="G75" s="108">
        <f t="shared" si="13"/>
        <v>341214.02410599997</v>
      </c>
      <c r="H75" s="108">
        <v>56.765309000000002</v>
      </c>
      <c r="I75" s="108">
        <v>0</v>
      </c>
      <c r="J75" s="108">
        <f t="shared" si="14"/>
        <v>56.765309000000002</v>
      </c>
      <c r="K75" s="108">
        <f t="shared" si="15"/>
        <v>56.765309000000002</v>
      </c>
      <c r="L75" s="109">
        <v>907416</v>
      </c>
      <c r="M75" s="109">
        <v>42459</v>
      </c>
      <c r="N75" s="109">
        <f t="shared" ref="N75:N85" si="17">L75-M75</f>
        <v>864957</v>
      </c>
      <c r="O75" s="109">
        <v>132488</v>
      </c>
      <c r="P75" s="109">
        <v>0</v>
      </c>
      <c r="Q75" s="109">
        <f t="shared" ref="Q75:Q85" si="18">O75-P75</f>
        <v>132488</v>
      </c>
    </row>
    <row r="76" spans="1:17" s="174" customFormat="1" x14ac:dyDescent="0.4">
      <c r="A76" s="243">
        <v>215</v>
      </c>
      <c r="B76" s="157">
        <v>72</v>
      </c>
      <c r="C76" s="71" t="s">
        <v>462</v>
      </c>
      <c r="D76" s="158">
        <v>14686.864788000001</v>
      </c>
      <c r="E76" s="158">
        <v>29675.77651</v>
      </c>
      <c r="F76" s="22">
        <f t="shared" si="12"/>
        <v>-14988.911721999999</v>
      </c>
      <c r="G76" s="22">
        <f t="shared" si="13"/>
        <v>44362.641298000002</v>
      </c>
      <c r="H76" s="22">
        <v>16.431066000000001</v>
      </c>
      <c r="I76" s="22">
        <v>2503.6780119999999</v>
      </c>
      <c r="J76" s="22">
        <f t="shared" si="14"/>
        <v>-2487.2469459999998</v>
      </c>
      <c r="K76" s="22">
        <f t="shared" si="15"/>
        <v>2520.109078</v>
      </c>
      <c r="L76" s="66">
        <v>218769</v>
      </c>
      <c r="M76" s="66">
        <v>139116</v>
      </c>
      <c r="N76" s="66">
        <f t="shared" si="17"/>
        <v>79653</v>
      </c>
      <c r="O76" s="66">
        <v>9237</v>
      </c>
      <c r="P76" s="66">
        <v>24583</v>
      </c>
      <c r="Q76" s="66">
        <f t="shared" si="18"/>
        <v>-15346</v>
      </c>
    </row>
    <row r="77" spans="1:17" s="174" customFormat="1" x14ac:dyDescent="0.4">
      <c r="A77" s="243">
        <v>227</v>
      </c>
      <c r="B77" s="107">
        <v>73</v>
      </c>
      <c r="C77" s="107" t="s">
        <v>469</v>
      </c>
      <c r="D77" s="151">
        <v>1691.9262639999999</v>
      </c>
      <c r="E77" s="151">
        <v>9630.8360410000005</v>
      </c>
      <c r="F77" s="277">
        <f t="shared" si="12"/>
        <v>-7938.9097770000008</v>
      </c>
      <c r="G77" s="108">
        <f t="shared" si="13"/>
        <v>11322.762305</v>
      </c>
      <c r="H77" s="108">
        <v>8.0793540000000004</v>
      </c>
      <c r="I77" s="108">
        <v>6099.5854680000002</v>
      </c>
      <c r="J77" s="108">
        <f t="shared" si="14"/>
        <v>-6091.5061139999998</v>
      </c>
      <c r="K77" s="108">
        <f t="shared" si="15"/>
        <v>6107.6648220000006</v>
      </c>
      <c r="L77" s="109">
        <v>1480</v>
      </c>
      <c r="M77" s="109">
        <v>4</v>
      </c>
      <c r="N77" s="109">
        <f t="shared" si="17"/>
        <v>1476</v>
      </c>
      <c r="O77" s="109">
        <v>0</v>
      </c>
      <c r="P77" s="109">
        <v>0</v>
      </c>
      <c r="Q77" s="109">
        <f t="shared" si="18"/>
        <v>0</v>
      </c>
    </row>
    <row r="78" spans="1:17" s="174" customFormat="1" x14ac:dyDescent="0.4">
      <c r="A78" s="243">
        <v>175</v>
      </c>
      <c r="B78" s="157">
        <v>74</v>
      </c>
      <c r="C78" s="71" t="s">
        <v>449</v>
      </c>
      <c r="D78" s="158">
        <v>778.14381300000002</v>
      </c>
      <c r="E78" s="158">
        <v>21186.679547</v>
      </c>
      <c r="F78" s="22">
        <f t="shared" si="12"/>
        <v>-20408.535734000001</v>
      </c>
      <c r="G78" s="22">
        <f t="shared" si="13"/>
        <v>21964.823359999999</v>
      </c>
      <c r="H78" s="22">
        <v>5.0691579999999998</v>
      </c>
      <c r="I78" s="22">
        <v>0</v>
      </c>
      <c r="J78" s="22">
        <f t="shared" si="14"/>
        <v>5.0691579999999998</v>
      </c>
      <c r="K78" s="22">
        <f t="shared" si="15"/>
        <v>5.0691579999999998</v>
      </c>
      <c r="L78" s="66">
        <v>446</v>
      </c>
      <c r="M78" s="66">
        <v>872</v>
      </c>
      <c r="N78" s="66">
        <f t="shared" si="17"/>
        <v>-426</v>
      </c>
      <c r="O78" s="66">
        <v>0</v>
      </c>
      <c r="P78" s="66">
        <v>0</v>
      </c>
      <c r="Q78" s="66">
        <f t="shared" si="18"/>
        <v>0</v>
      </c>
    </row>
    <row r="79" spans="1:17" s="174" customFormat="1" x14ac:dyDescent="0.4">
      <c r="A79" s="243">
        <v>164</v>
      </c>
      <c r="B79" s="107">
        <v>75</v>
      </c>
      <c r="C79" s="107" t="s">
        <v>447</v>
      </c>
      <c r="D79" s="151">
        <v>1504.9042039999999</v>
      </c>
      <c r="E79" s="151">
        <v>3981.9518170000001</v>
      </c>
      <c r="F79" s="277">
        <f t="shared" si="12"/>
        <v>-2477.0476130000002</v>
      </c>
      <c r="G79" s="108">
        <f t="shared" si="13"/>
        <v>5486.8560209999996</v>
      </c>
      <c r="H79" s="108">
        <v>3.8780860000000001</v>
      </c>
      <c r="I79" s="108">
        <v>3586.6</v>
      </c>
      <c r="J79" s="108">
        <f t="shared" si="14"/>
        <v>-3582.7219139999997</v>
      </c>
      <c r="K79" s="108">
        <f t="shared" si="15"/>
        <v>3590.4780860000001</v>
      </c>
      <c r="L79" s="109">
        <v>32676</v>
      </c>
      <c r="M79" s="109">
        <v>1665</v>
      </c>
      <c r="N79" s="109">
        <f t="shared" si="17"/>
        <v>31011</v>
      </c>
      <c r="O79" s="109">
        <v>0</v>
      </c>
      <c r="P79" s="109">
        <v>0</v>
      </c>
      <c r="Q79" s="109">
        <f t="shared" si="18"/>
        <v>0</v>
      </c>
    </row>
    <row r="80" spans="1:17" s="174" customFormat="1" x14ac:dyDescent="0.4">
      <c r="A80" s="243">
        <v>106</v>
      </c>
      <c r="B80" s="157">
        <v>76</v>
      </c>
      <c r="C80" s="71" t="s">
        <v>429</v>
      </c>
      <c r="D80" s="158">
        <v>58343.475577999998</v>
      </c>
      <c r="E80" s="158">
        <v>18947.859049999999</v>
      </c>
      <c r="F80" s="22">
        <f t="shared" si="12"/>
        <v>39395.616527999999</v>
      </c>
      <c r="G80" s="22">
        <f t="shared" si="13"/>
        <v>77291.334627999997</v>
      </c>
      <c r="H80" s="22">
        <v>3.7817530000000001</v>
      </c>
      <c r="I80" s="22">
        <v>10237.17769</v>
      </c>
      <c r="J80" s="22">
        <f t="shared" si="14"/>
        <v>-10233.395937000001</v>
      </c>
      <c r="K80" s="22">
        <f t="shared" si="15"/>
        <v>10240.959443</v>
      </c>
      <c r="L80" s="66">
        <v>1249234</v>
      </c>
      <c r="M80" s="66">
        <v>0</v>
      </c>
      <c r="N80" s="66">
        <f t="shared" si="17"/>
        <v>1249234</v>
      </c>
      <c r="O80" s="66">
        <v>99479</v>
      </c>
      <c r="P80" s="66">
        <v>0</v>
      </c>
      <c r="Q80" s="66">
        <f t="shared" si="18"/>
        <v>99479</v>
      </c>
    </row>
    <row r="81" spans="1:17" s="174" customFormat="1" x14ac:dyDescent="0.4">
      <c r="A81" s="243">
        <v>248</v>
      </c>
      <c r="B81" s="107">
        <v>77</v>
      </c>
      <c r="C81" s="107" t="s">
        <v>404</v>
      </c>
      <c r="D81" s="151">
        <v>1463630.5508089999</v>
      </c>
      <c r="E81" s="151">
        <v>1320307.4321310001</v>
      </c>
      <c r="F81" s="277">
        <f t="shared" si="12"/>
        <v>143323.11867799982</v>
      </c>
      <c r="G81" s="108">
        <f t="shared" si="13"/>
        <v>2783937.98294</v>
      </c>
      <c r="H81" s="108">
        <v>0</v>
      </c>
      <c r="I81" s="108">
        <v>0</v>
      </c>
      <c r="J81" s="108">
        <f t="shared" si="14"/>
        <v>0</v>
      </c>
      <c r="K81" s="108">
        <f t="shared" si="15"/>
        <v>0</v>
      </c>
      <c r="L81" s="109">
        <v>33376952.467962999</v>
      </c>
      <c r="M81" s="109">
        <v>22489688.806123</v>
      </c>
      <c r="N81" s="109">
        <f t="shared" si="17"/>
        <v>10887263.661839999</v>
      </c>
      <c r="O81" s="109">
        <v>2745545.5414920002</v>
      </c>
      <c r="P81" s="109">
        <v>1670714.9725200001</v>
      </c>
      <c r="Q81" s="109">
        <f t="shared" si="18"/>
        <v>1074830.5689720002</v>
      </c>
    </row>
    <row r="82" spans="1:17" s="174" customFormat="1" x14ac:dyDescent="0.4">
      <c r="A82" s="243">
        <v>230</v>
      </c>
      <c r="B82" s="157">
        <v>78</v>
      </c>
      <c r="C82" s="71" t="s">
        <v>470</v>
      </c>
      <c r="D82" s="158">
        <v>676182.90332000004</v>
      </c>
      <c r="E82" s="158">
        <v>774640.92090699996</v>
      </c>
      <c r="F82" s="22">
        <f t="shared" si="12"/>
        <v>-98458.017586999922</v>
      </c>
      <c r="G82" s="22">
        <f t="shared" si="13"/>
        <v>1450823.8242270001</v>
      </c>
      <c r="H82" s="22">
        <v>0</v>
      </c>
      <c r="I82" s="22">
        <v>92083.468718000004</v>
      </c>
      <c r="J82" s="22">
        <f t="shared" si="14"/>
        <v>-92083.468718000004</v>
      </c>
      <c r="K82" s="22">
        <f t="shared" si="15"/>
        <v>92083.468718000004</v>
      </c>
      <c r="L82" s="66">
        <v>3712358</v>
      </c>
      <c r="M82" s="66">
        <v>1926003</v>
      </c>
      <c r="N82" s="66">
        <f t="shared" si="17"/>
        <v>1786355</v>
      </c>
      <c r="O82" s="66">
        <v>295347</v>
      </c>
      <c r="P82" s="66">
        <v>195361</v>
      </c>
      <c r="Q82" s="66">
        <f t="shared" si="18"/>
        <v>99986</v>
      </c>
    </row>
    <row r="83" spans="1:17" s="174" customFormat="1" x14ac:dyDescent="0.4">
      <c r="A83" s="243">
        <v>207</v>
      </c>
      <c r="B83" s="107">
        <v>79</v>
      </c>
      <c r="C83" s="107" t="s">
        <v>457</v>
      </c>
      <c r="D83" s="151">
        <v>427549.90685000003</v>
      </c>
      <c r="E83" s="151">
        <v>403098.18816399999</v>
      </c>
      <c r="F83" s="277">
        <f t="shared" si="12"/>
        <v>24451.718686000037</v>
      </c>
      <c r="G83" s="108">
        <f t="shared" si="13"/>
        <v>830648.09501400008</v>
      </c>
      <c r="H83" s="108">
        <v>0</v>
      </c>
      <c r="I83" s="108">
        <v>4270.4487220000001</v>
      </c>
      <c r="J83" s="108">
        <f t="shared" si="14"/>
        <v>-4270.4487220000001</v>
      </c>
      <c r="K83" s="108">
        <f t="shared" si="15"/>
        <v>4270.4487220000001</v>
      </c>
      <c r="L83" s="109">
        <v>5198174</v>
      </c>
      <c r="M83" s="109">
        <v>1162449</v>
      </c>
      <c r="N83" s="109">
        <f t="shared" si="17"/>
        <v>4035725</v>
      </c>
      <c r="O83" s="109">
        <v>0</v>
      </c>
      <c r="P83" s="109">
        <v>0</v>
      </c>
      <c r="Q83" s="109">
        <f t="shared" si="18"/>
        <v>0</v>
      </c>
    </row>
    <row r="84" spans="1:17" s="174" customFormat="1" x14ac:dyDescent="0.4">
      <c r="A84" s="243">
        <v>241</v>
      </c>
      <c r="B84" s="157">
        <v>80</v>
      </c>
      <c r="C84" s="71" t="s">
        <v>473</v>
      </c>
      <c r="D84" s="158">
        <v>0</v>
      </c>
      <c r="E84" s="158">
        <v>257871.240808</v>
      </c>
      <c r="F84" s="22">
        <f t="shared" si="12"/>
        <v>-257871.240808</v>
      </c>
      <c r="G84" s="22">
        <f t="shared" si="13"/>
        <v>257871.240808</v>
      </c>
      <c r="H84" s="22">
        <v>0</v>
      </c>
      <c r="I84" s="22">
        <v>0</v>
      </c>
      <c r="J84" s="22">
        <f t="shared" si="14"/>
        <v>0</v>
      </c>
      <c r="K84" s="22">
        <f t="shared" si="15"/>
        <v>0</v>
      </c>
      <c r="L84" s="66">
        <v>924234</v>
      </c>
      <c r="M84" s="66">
        <v>910473</v>
      </c>
      <c r="N84" s="66">
        <f t="shared" si="17"/>
        <v>13761</v>
      </c>
      <c r="O84" s="66">
        <v>0</v>
      </c>
      <c r="P84" s="66">
        <v>0</v>
      </c>
      <c r="Q84" s="66">
        <f t="shared" si="18"/>
        <v>0</v>
      </c>
    </row>
    <row r="85" spans="1:17" s="174" customFormat="1" x14ac:dyDescent="0.4">
      <c r="A85" s="243">
        <v>224</v>
      </c>
      <c r="B85" s="107">
        <v>81</v>
      </c>
      <c r="C85" s="107" t="s">
        <v>467</v>
      </c>
      <c r="D85" s="151">
        <v>0</v>
      </c>
      <c r="E85" s="151">
        <v>0</v>
      </c>
      <c r="F85" s="277">
        <f t="shared" si="12"/>
        <v>0</v>
      </c>
      <c r="G85" s="108">
        <f t="shared" si="13"/>
        <v>0</v>
      </c>
      <c r="H85" s="108">
        <v>0</v>
      </c>
      <c r="I85" s="108">
        <v>0</v>
      </c>
      <c r="J85" s="108">
        <f t="shared" si="14"/>
        <v>0</v>
      </c>
      <c r="K85" s="108">
        <f t="shared" si="15"/>
        <v>0</v>
      </c>
      <c r="L85" s="109">
        <v>0</v>
      </c>
      <c r="M85" s="109">
        <v>0</v>
      </c>
      <c r="N85" s="109">
        <f t="shared" si="17"/>
        <v>0</v>
      </c>
      <c r="O85" s="109">
        <v>0</v>
      </c>
      <c r="P85" s="109">
        <v>0</v>
      </c>
      <c r="Q85" s="109">
        <f t="shared" si="18"/>
        <v>0</v>
      </c>
    </row>
    <row r="86" spans="1:17" ht="26.25" customHeight="1" x14ac:dyDescent="0.4">
      <c r="A86" s="244"/>
      <c r="B86" s="423" t="s">
        <v>23</v>
      </c>
      <c r="C86" s="423"/>
      <c r="D86" s="110">
        <f>SUM(D5:D85)</f>
        <v>161588730.42688704</v>
      </c>
      <c r="E86" s="110">
        <f t="shared" ref="E86:Q86" si="19">SUM(E5:E85)</f>
        <v>336077956.64134294</v>
      </c>
      <c r="F86" s="110">
        <f t="shared" si="19"/>
        <v>-174525406.5007579</v>
      </c>
      <c r="G86" s="110">
        <f t="shared" si="19"/>
        <v>497666687.06823009</v>
      </c>
      <c r="H86" s="110">
        <f t="shared" si="19"/>
        <v>22270878.663814988</v>
      </c>
      <c r="I86" s="110">
        <f t="shared" si="19"/>
        <v>40325257.548486993</v>
      </c>
      <c r="J86" s="110">
        <f t="shared" si="19"/>
        <v>-18054378.884672005</v>
      </c>
      <c r="K86" s="110">
        <f t="shared" si="19"/>
        <v>62596136.212301999</v>
      </c>
      <c r="L86" s="110">
        <f t="shared" si="19"/>
        <v>2331283311.9721203</v>
      </c>
      <c r="M86" s="110">
        <f t="shared" si="19"/>
        <v>1699131842.9843359</v>
      </c>
      <c r="N86" s="110">
        <f t="shared" si="19"/>
        <v>624080478.98778403</v>
      </c>
      <c r="O86" s="110">
        <f t="shared" si="19"/>
        <v>260819307.41544801</v>
      </c>
      <c r="P86" s="110">
        <f t="shared" si="19"/>
        <v>168229144.908279</v>
      </c>
      <c r="Q86" s="110">
        <f t="shared" si="19"/>
        <v>92590162.507169008</v>
      </c>
    </row>
    <row r="87" spans="1:17" x14ac:dyDescent="0.4">
      <c r="A87" s="243">
        <v>17</v>
      </c>
      <c r="B87" s="107">
        <v>82</v>
      </c>
      <c r="C87" s="107" t="s">
        <v>495</v>
      </c>
      <c r="D87" s="151">
        <v>3187382.658634</v>
      </c>
      <c r="E87" s="151">
        <v>4345140.5622359999</v>
      </c>
      <c r="F87" s="277">
        <f t="shared" ref="F87:F105" si="20">D87-E87</f>
        <v>-1157757.9036019999</v>
      </c>
      <c r="G87" s="108">
        <f t="shared" ref="G87:G105" si="21">D87+E87</f>
        <v>7532523.2208699994</v>
      </c>
      <c r="H87" s="108">
        <v>542945.13460300001</v>
      </c>
      <c r="I87" s="108">
        <v>52019.237682999999</v>
      </c>
      <c r="J87" s="108">
        <f t="shared" ref="J87:J105" si="22">H87-I87</f>
        <v>490925.89692000003</v>
      </c>
      <c r="K87" s="108">
        <f t="shared" ref="K87:K105" si="23">H87+I87</f>
        <v>594964.37228600006</v>
      </c>
      <c r="L87" s="109">
        <v>7786344</v>
      </c>
      <c r="M87" s="109">
        <v>6808817</v>
      </c>
      <c r="N87" s="109">
        <f t="shared" ref="N87:N105" si="24">L87-M87</f>
        <v>977527</v>
      </c>
      <c r="O87" s="109">
        <v>1998377</v>
      </c>
      <c r="P87" s="109">
        <v>240313</v>
      </c>
      <c r="Q87" s="109">
        <f t="shared" ref="Q87:Q105" si="25">O87-P87</f>
        <v>1758064</v>
      </c>
    </row>
    <row r="88" spans="1:17" s="174" customFormat="1" x14ac:dyDescent="0.4">
      <c r="A88" s="243">
        <v>204</v>
      </c>
      <c r="B88" s="157">
        <v>83</v>
      </c>
      <c r="C88" s="71" t="s">
        <v>509</v>
      </c>
      <c r="D88" s="158">
        <v>2438406.6219469998</v>
      </c>
      <c r="E88" s="158">
        <v>2553548.8002010002</v>
      </c>
      <c r="F88" s="22">
        <f t="shared" si="20"/>
        <v>-115142.17825400038</v>
      </c>
      <c r="G88" s="22">
        <f t="shared" si="21"/>
        <v>4991955.4221480004</v>
      </c>
      <c r="H88" s="22">
        <v>383212.74989500002</v>
      </c>
      <c r="I88" s="22">
        <v>484299.91308000003</v>
      </c>
      <c r="J88" s="22">
        <f t="shared" si="22"/>
        <v>-101087.16318500001</v>
      </c>
      <c r="K88" s="22">
        <f t="shared" si="23"/>
        <v>867512.66297499998</v>
      </c>
      <c r="L88" s="66">
        <v>2297217</v>
      </c>
      <c r="M88" s="66">
        <v>553357</v>
      </c>
      <c r="N88" s="66">
        <f t="shared" si="24"/>
        <v>1743860</v>
      </c>
      <c r="O88" s="66">
        <v>0</v>
      </c>
      <c r="P88" s="66">
        <v>64988</v>
      </c>
      <c r="Q88" s="66">
        <f t="shared" si="25"/>
        <v>-64988</v>
      </c>
    </row>
    <row r="89" spans="1:17" x14ac:dyDescent="0.4">
      <c r="A89" s="243">
        <v>128</v>
      </c>
      <c r="B89" s="107">
        <v>84</v>
      </c>
      <c r="C89" s="107" t="s">
        <v>499</v>
      </c>
      <c r="D89" s="151">
        <v>1368683.5559419999</v>
      </c>
      <c r="E89" s="151">
        <v>556571.09397000005</v>
      </c>
      <c r="F89" s="277">
        <f t="shared" si="20"/>
        <v>812112.46197199984</v>
      </c>
      <c r="G89" s="108">
        <f t="shared" si="21"/>
        <v>1925254.6499119999</v>
      </c>
      <c r="H89" s="108">
        <v>309475.14062800002</v>
      </c>
      <c r="I89" s="108">
        <v>122576.642563</v>
      </c>
      <c r="J89" s="108">
        <f t="shared" si="22"/>
        <v>186898.49806500002</v>
      </c>
      <c r="K89" s="108">
        <f t="shared" si="23"/>
        <v>432051.78319099999</v>
      </c>
      <c r="L89" s="109">
        <v>2593228</v>
      </c>
      <c r="M89" s="109">
        <v>683026</v>
      </c>
      <c r="N89" s="109">
        <f t="shared" si="24"/>
        <v>1910202</v>
      </c>
      <c r="O89" s="109">
        <v>174463</v>
      </c>
      <c r="P89" s="109">
        <v>93352</v>
      </c>
      <c r="Q89" s="109">
        <f t="shared" si="25"/>
        <v>81111</v>
      </c>
    </row>
    <row r="90" spans="1:17" s="174" customFormat="1" x14ac:dyDescent="0.4">
      <c r="A90" s="243">
        <v>213</v>
      </c>
      <c r="B90" s="157">
        <v>85</v>
      </c>
      <c r="C90" s="71" t="s">
        <v>510</v>
      </c>
      <c r="D90" s="158">
        <v>928400.93889700004</v>
      </c>
      <c r="E90" s="158">
        <v>1173336.9114930001</v>
      </c>
      <c r="F90" s="22">
        <f t="shared" si="20"/>
        <v>-244935.97259600007</v>
      </c>
      <c r="G90" s="22">
        <f t="shared" si="21"/>
        <v>2101737.8503900003</v>
      </c>
      <c r="H90" s="22">
        <v>169329.42671500001</v>
      </c>
      <c r="I90" s="22">
        <v>137839.27592099999</v>
      </c>
      <c r="J90" s="22">
        <f t="shared" si="22"/>
        <v>31490.150794000016</v>
      </c>
      <c r="K90" s="22">
        <f t="shared" si="23"/>
        <v>307168.702636</v>
      </c>
      <c r="L90" s="66">
        <v>0</v>
      </c>
      <c r="M90" s="66">
        <v>0</v>
      </c>
      <c r="N90" s="66">
        <f t="shared" si="24"/>
        <v>0</v>
      </c>
      <c r="O90" s="66">
        <v>0</v>
      </c>
      <c r="P90" s="66">
        <v>0</v>
      </c>
      <c r="Q90" s="66">
        <f t="shared" si="25"/>
        <v>0</v>
      </c>
    </row>
    <row r="91" spans="1:17" x14ac:dyDescent="0.4">
      <c r="A91" s="243">
        <v>165</v>
      </c>
      <c r="B91" s="107">
        <v>86</v>
      </c>
      <c r="C91" s="107" t="s">
        <v>508</v>
      </c>
      <c r="D91" s="151">
        <v>797710.19462299999</v>
      </c>
      <c r="E91" s="151">
        <v>716633.56592199998</v>
      </c>
      <c r="F91" s="277">
        <f t="shared" si="20"/>
        <v>81076.628701000009</v>
      </c>
      <c r="G91" s="108">
        <f t="shared" si="21"/>
        <v>1514343.760545</v>
      </c>
      <c r="H91" s="108">
        <v>132660.91370999999</v>
      </c>
      <c r="I91" s="108">
        <v>55603.907711</v>
      </c>
      <c r="J91" s="108">
        <f t="shared" si="22"/>
        <v>77057.005998999986</v>
      </c>
      <c r="K91" s="108">
        <f t="shared" si="23"/>
        <v>188264.821421</v>
      </c>
      <c r="L91" s="109">
        <v>307098</v>
      </c>
      <c r="M91" s="109">
        <v>203532</v>
      </c>
      <c r="N91" s="109">
        <f t="shared" si="24"/>
        <v>103566</v>
      </c>
      <c r="O91" s="109">
        <v>50079</v>
      </c>
      <c r="P91" s="109">
        <v>59791</v>
      </c>
      <c r="Q91" s="109">
        <f t="shared" si="25"/>
        <v>-9712</v>
      </c>
    </row>
    <row r="92" spans="1:17" s="174" customFormat="1" x14ac:dyDescent="0.4">
      <c r="A92" s="243">
        <v>143</v>
      </c>
      <c r="B92" s="157">
        <v>87</v>
      </c>
      <c r="C92" s="71" t="s">
        <v>501</v>
      </c>
      <c r="D92" s="158">
        <v>1381616.093633</v>
      </c>
      <c r="E92" s="158">
        <v>1050115.5431029999</v>
      </c>
      <c r="F92" s="22">
        <f t="shared" si="20"/>
        <v>331500.55053000012</v>
      </c>
      <c r="G92" s="22">
        <f t="shared" si="21"/>
        <v>2431731.636736</v>
      </c>
      <c r="H92" s="22">
        <v>111619.767253</v>
      </c>
      <c r="I92" s="22">
        <v>120864.052408</v>
      </c>
      <c r="J92" s="22">
        <f t="shared" si="22"/>
        <v>-9244.285155000005</v>
      </c>
      <c r="K92" s="22">
        <f t="shared" si="23"/>
        <v>232483.81966099999</v>
      </c>
      <c r="L92" s="66">
        <v>1002056</v>
      </c>
      <c r="M92" s="66">
        <v>247419</v>
      </c>
      <c r="N92" s="66">
        <f t="shared" si="24"/>
        <v>754637</v>
      </c>
      <c r="O92" s="66">
        <v>39628</v>
      </c>
      <c r="P92" s="66">
        <v>26014</v>
      </c>
      <c r="Q92" s="66">
        <f t="shared" si="25"/>
        <v>13614</v>
      </c>
    </row>
    <row r="93" spans="1:17" x14ac:dyDescent="0.4">
      <c r="A93" s="243">
        <v>145</v>
      </c>
      <c r="B93" s="107">
        <v>88</v>
      </c>
      <c r="C93" s="107" t="s">
        <v>502</v>
      </c>
      <c r="D93" s="151">
        <v>1675317.444752</v>
      </c>
      <c r="E93" s="151">
        <v>1418503.320027</v>
      </c>
      <c r="F93" s="277">
        <f t="shared" si="20"/>
        <v>256814.124725</v>
      </c>
      <c r="G93" s="108">
        <f t="shared" si="21"/>
        <v>3093820.7647790001</v>
      </c>
      <c r="H93" s="108">
        <v>102222.73301</v>
      </c>
      <c r="I93" s="108">
        <v>51173.764655999999</v>
      </c>
      <c r="J93" s="108">
        <f t="shared" si="22"/>
        <v>51048.968353999997</v>
      </c>
      <c r="K93" s="108">
        <f t="shared" si="23"/>
        <v>153396.49766599998</v>
      </c>
      <c r="L93" s="109">
        <v>3372557</v>
      </c>
      <c r="M93" s="109">
        <v>2155596</v>
      </c>
      <c r="N93" s="109">
        <f t="shared" si="24"/>
        <v>1216961</v>
      </c>
      <c r="O93" s="109">
        <v>300484</v>
      </c>
      <c r="P93" s="109">
        <v>620977</v>
      </c>
      <c r="Q93" s="109">
        <f t="shared" si="25"/>
        <v>-320493</v>
      </c>
    </row>
    <row r="94" spans="1:17" s="174" customFormat="1" x14ac:dyDescent="0.4">
      <c r="A94" s="243">
        <v>151</v>
      </c>
      <c r="B94" s="157">
        <v>89</v>
      </c>
      <c r="C94" s="71" t="s">
        <v>503</v>
      </c>
      <c r="D94" s="158">
        <v>304259.33792100003</v>
      </c>
      <c r="E94" s="158">
        <v>480471.502278</v>
      </c>
      <c r="F94" s="22">
        <f t="shared" si="20"/>
        <v>-176212.16435699997</v>
      </c>
      <c r="G94" s="22">
        <f t="shared" si="21"/>
        <v>784730.84019899997</v>
      </c>
      <c r="H94" s="22">
        <v>84361.710082999998</v>
      </c>
      <c r="I94" s="22">
        <v>123954.476667</v>
      </c>
      <c r="J94" s="22">
        <f t="shared" si="22"/>
        <v>-39592.766583999997</v>
      </c>
      <c r="K94" s="22">
        <f t="shared" si="23"/>
        <v>208316.18674999999</v>
      </c>
      <c r="L94" s="66">
        <v>69469</v>
      </c>
      <c r="M94" s="66">
        <v>0</v>
      </c>
      <c r="N94" s="66">
        <f t="shared" si="24"/>
        <v>69469</v>
      </c>
      <c r="O94" s="66">
        <v>0</v>
      </c>
      <c r="P94" s="66">
        <v>0</v>
      </c>
      <c r="Q94" s="66">
        <f t="shared" si="25"/>
        <v>0</v>
      </c>
    </row>
    <row r="95" spans="1:17" x14ac:dyDescent="0.4">
      <c r="A95" s="243">
        <v>101</v>
      </c>
      <c r="B95" s="107">
        <v>90</v>
      </c>
      <c r="C95" s="107" t="s">
        <v>496</v>
      </c>
      <c r="D95" s="151">
        <v>588938.29215999995</v>
      </c>
      <c r="E95" s="151">
        <v>391886.75241900003</v>
      </c>
      <c r="F95" s="277">
        <f t="shared" si="20"/>
        <v>197051.53974099993</v>
      </c>
      <c r="G95" s="108">
        <f t="shared" si="21"/>
        <v>980825.04457899998</v>
      </c>
      <c r="H95" s="108">
        <v>50332.147822999999</v>
      </c>
      <c r="I95" s="108">
        <v>0</v>
      </c>
      <c r="J95" s="108">
        <f t="shared" si="22"/>
        <v>50332.147822999999</v>
      </c>
      <c r="K95" s="108">
        <f t="shared" si="23"/>
        <v>50332.147822999999</v>
      </c>
      <c r="L95" s="109">
        <v>448351</v>
      </c>
      <c r="M95" s="109">
        <v>112002</v>
      </c>
      <c r="N95" s="109">
        <f t="shared" si="24"/>
        <v>336349</v>
      </c>
      <c r="O95" s="109">
        <v>24406</v>
      </c>
      <c r="P95" s="109">
        <v>21239</v>
      </c>
      <c r="Q95" s="109">
        <f t="shared" si="25"/>
        <v>3167</v>
      </c>
    </row>
    <row r="96" spans="1:17" s="174" customFormat="1" x14ac:dyDescent="0.4">
      <c r="A96" s="243">
        <v>135</v>
      </c>
      <c r="B96" s="157">
        <v>91</v>
      </c>
      <c r="C96" s="71" t="s">
        <v>500</v>
      </c>
      <c r="D96" s="158">
        <v>354500.41199200001</v>
      </c>
      <c r="E96" s="158">
        <v>434492.54372999998</v>
      </c>
      <c r="F96" s="22">
        <f t="shared" si="20"/>
        <v>-79992.131737999967</v>
      </c>
      <c r="G96" s="22">
        <f t="shared" si="21"/>
        <v>788992.95572199998</v>
      </c>
      <c r="H96" s="22">
        <v>30779.772693999999</v>
      </c>
      <c r="I96" s="22">
        <v>24669.438227999999</v>
      </c>
      <c r="J96" s="22">
        <f t="shared" si="22"/>
        <v>6110.3344660000002</v>
      </c>
      <c r="K96" s="22">
        <f t="shared" si="23"/>
        <v>55449.210921999998</v>
      </c>
      <c r="L96" s="66">
        <v>737362</v>
      </c>
      <c r="M96" s="66">
        <v>432151</v>
      </c>
      <c r="N96" s="66">
        <f t="shared" si="24"/>
        <v>305211</v>
      </c>
      <c r="O96" s="66">
        <v>73935</v>
      </c>
      <c r="P96" s="66">
        <v>46279</v>
      </c>
      <c r="Q96" s="66">
        <f t="shared" si="25"/>
        <v>27656</v>
      </c>
    </row>
    <row r="97" spans="1:17" x14ac:dyDescent="0.4">
      <c r="A97" s="243">
        <v>180</v>
      </c>
      <c r="B97" s="107">
        <v>92</v>
      </c>
      <c r="C97" s="107" t="s">
        <v>507</v>
      </c>
      <c r="D97" s="151">
        <v>228907.38213099999</v>
      </c>
      <c r="E97" s="151">
        <v>363230.03352</v>
      </c>
      <c r="F97" s="277">
        <f t="shared" si="20"/>
        <v>-134322.65138900001</v>
      </c>
      <c r="G97" s="108">
        <f t="shared" si="21"/>
        <v>592137.41565099999</v>
      </c>
      <c r="H97" s="108">
        <v>27058.543395000001</v>
      </c>
      <c r="I97" s="108">
        <v>11037.418958</v>
      </c>
      <c r="J97" s="108">
        <f t="shared" si="22"/>
        <v>16021.124437</v>
      </c>
      <c r="K97" s="108">
        <f t="shared" si="23"/>
        <v>38095.962353000003</v>
      </c>
      <c r="L97" s="109">
        <v>116830</v>
      </c>
      <c r="M97" s="109">
        <v>195571</v>
      </c>
      <c r="N97" s="109">
        <f t="shared" si="24"/>
        <v>-78741</v>
      </c>
      <c r="O97" s="109">
        <v>23884</v>
      </c>
      <c r="P97" s="109">
        <v>23312</v>
      </c>
      <c r="Q97" s="109">
        <f t="shared" si="25"/>
        <v>572</v>
      </c>
    </row>
    <row r="98" spans="1:17" s="174" customFormat="1" x14ac:dyDescent="0.4">
      <c r="A98" s="243">
        <v>32</v>
      </c>
      <c r="B98" s="157">
        <v>93</v>
      </c>
      <c r="C98" s="71" t="s">
        <v>493</v>
      </c>
      <c r="D98" s="158">
        <v>282950.41958300001</v>
      </c>
      <c r="E98" s="158">
        <v>334433.07514899998</v>
      </c>
      <c r="F98" s="22">
        <f t="shared" si="20"/>
        <v>-51482.655565999972</v>
      </c>
      <c r="G98" s="22">
        <f t="shared" si="21"/>
        <v>617383.49473199993</v>
      </c>
      <c r="H98" s="22">
        <v>25410.613611000001</v>
      </c>
      <c r="I98" s="22">
        <v>661.45460000000003</v>
      </c>
      <c r="J98" s="22">
        <f t="shared" si="22"/>
        <v>24749.159011</v>
      </c>
      <c r="K98" s="22">
        <f t="shared" si="23"/>
        <v>26072.068211000002</v>
      </c>
      <c r="L98" s="66">
        <v>20110</v>
      </c>
      <c r="M98" s="66">
        <v>20560</v>
      </c>
      <c r="N98" s="66">
        <f t="shared" si="24"/>
        <v>-450</v>
      </c>
      <c r="O98" s="66">
        <v>46</v>
      </c>
      <c r="P98" s="66">
        <v>443</v>
      </c>
      <c r="Q98" s="66">
        <f t="shared" si="25"/>
        <v>-397</v>
      </c>
    </row>
    <row r="99" spans="1:17" x14ac:dyDescent="0.4">
      <c r="A99" s="243">
        <v>10</v>
      </c>
      <c r="B99" s="107">
        <v>94</v>
      </c>
      <c r="C99" s="107" t="s">
        <v>492</v>
      </c>
      <c r="D99" s="151">
        <v>962061.60755900003</v>
      </c>
      <c r="E99" s="151">
        <v>1740059.047123</v>
      </c>
      <c r="F99" s="277">
        <f t="shared" si="20"/>
        <v>-777997.439564</v>
      </c>
      <c r="G99" s="108">
        <f t="shared" si="21"/>
        <v>2702120.6546820002</v>
      </c>
      <c r="H99" s="108">
        <v>23873.347088999999</v>
      </c>
      <c r="I99" s="108">
        <v>25218.600444</v>
      </c>
      <c r="J99" s="108">
        <f t="shared" si="22"/>
        <v>-1345.2533550000007</v>
      </c>
      <c r="K99" s="108">
        <f t="shared" si="23"/>
        <v>49091.947532999999</v>
      </c>
      <c r="L99" s="109">
        <v>1264448</v>
      </c>
      <c r="M99" s="109">
        <v>1344640</v>
      </c>
      <c r="N99" s="109">
        <f t="shared" si="24"/>
        <v>-80192</v>
      </c>
      <c r="O99" s="109">
        <v>135753</v>
      </c>
      <c r="P99" s="109">
        <v>229816</v>
      </c>
      <c r="Q99" s="109">
        <f t="shared" si="25"/>
        <v>-94063</v>
      </c>
    </row>
    <row r="100" spans="1:17" s="174" customFormat="1" x14ac:dyDescent="0.4">
      <c r="A100" s="243">
        <v>153</v>
      </c>
      <c r="B100" s="157">
        <v>95</v>
      </c>
      <c r="C100" s="71" t="s">
        <v>504</v>
      </c>
      <c r="D100" s="158">
        <v>158949.94085700001</v>
      </c>
      <c r="E100" s="158">
        <v>246768.25619099999</v>
      </c>
      <c r="F100" s="22">
        <f t="shared" si="20"/>
        <v>-87818.315333999984</v>
      </c>
      <c r="G100" s="22">
        <f t="shared" si="21"/>
        <v>405718.197048</v>
      </c>
      <c r="H100" s="22">
        <v>10881.816884</v>
      </c>
      <c r="I100" s="22">
        <v>23584.291510999999</v>
      </c>
      <c r="J100" s="22">
        <f t="shared" si="22"/>
        <v>-12702.474627</v>
      </c>
      <c r="K100" s="22">
        <f t="shared" si="23"/>
        <v>34466.108395000003</v>
      </c>
      <c r="L100" s="66">
        <v>501</v>
      </c>
      <c r="M100" s="66">
        <v>5419</v>
      </c>
      <c r="N100" s="66">
        <f t="shared" si="24"/>
        <v>-4918</v>
      </c>
      <c r="O100" s="66">
        <v>0</v>
      </c>
      <c r="P100" s="66">
        <v>0</v>
      </c>
      <c r="Q100" s="66">
        <f t="shared" si="25"/>
        <v>0</v>
      </c>
    </row>
    <row r="101" spans="1:17" x14ac:dyDescent="0.4">
      <c r="A101" s="243">
        <v>65</v>
      </c>
      <c r="B101" s="107">
        <v>96</v>
      </c>
      <c r="C101" s="107" t="s">
        <v>30</v>
      </c>
      <c r="D101" s="151">
        <v>463923.38136200001</v>
      </c>
      <c r="E101" s="151">
        <v>558245.23418999999</v>
      </c>
      <c r="F101" s="277">
        <f t="shared" si="20"/>
        <v>-94321.852827999974</v>
      </c>
      <c r="G101" s="108">
        <f t="shared" si="21"/>
        <v>1022168.615552</v>
      </c>
      <c r="H101" s="108">
        <v>8162.7864179999997</v>
      </c>
      <c r="I101" s="108">
        <v>58378.460019999999</v>
      </c>
      <c r="J101" s="108">
        <f t="shared" si="22"/>
        <v>-50215.673601999995</v>
      </c>
      <c r="K101" s="108">
        <f t="shared" si="23"/>
        <v>66541.246438000002</v>
      </c>
      <c r="L101" s="109">
        <v>296675</v>
      </c>
      <c r="M101" s="109">
        <v>150743</v>
      </c>
      <c r="N101" s="109">
        <f t="shared" si="24"/>
        <v>145932</v>
      </c>
      <c r="O101" s="109">
        <v>33737</v>
      </c>
      <c r="P101" s="109">
        <v>36552</v>
      </c>
      <c r="Q101" s="109">
        <f t="shared" si="25"/>
        <v>-2815</v>
      </c>
    </row>
    <row r="102" spans="1:17" s="174" customFormat="1" x14ac:dyDescent="0.4">
      <c r="A102" s="243">
        <v>111</v>
      </c>
      <c r="B102" s="157">
        <v>97</v>
      </c>
      <c r="C102" s="71" t="s">
        <v>497</v>
      </c>
      <c r="D102" s="158">
        <v>37123.560272000002</v>
      </c>
      <c r="E102" s="158">
        <v>67694.695915000004</v>
      </c>
      <c r="F102" s="22">
        <f t="shared" si="20"/>
        <v>-30571.135643000001</v>
      </c>
      <c r="G102" s="22">
        <f t="shared" si="21"/>
        <v>104818.25618700001</v>
      </c>
      <c r="H102" s="22">
        <v>7399.039597</v>
      </c>
      <c r="I102" s="22">
        <v>29404.636147000001</v>
      </c>
      <c r="J102" s="22">
        <f t="shared" si="22"/>
        <v>-22005.596550000002</v>
      </c>
      <c r="K102" s="22">
        <f t="shared" si="23"/>
        <v>36803.675744</v>
      </c>
      <c r="L102" s="66">
        <v>4054</v>
      </c>
      <c r="M102" s="66">
        <v>160</v>
      </c>
      <c r="N102" s="66">
        <f t="shared" si="24"/>
        <v>3894</v>
      </c>
      <c r="O102" s="66">
        <v>0</v>
      </c>
      <c r="P102" s="66">
        <v>0</v>
      </c>
      <c r="Q102" s="66">
        <f t="shared" si="25"/>
        <v>0</v>
      </c>
    </row>
    <row r="103" spans="1:17" x14ac:dyDescent="0.4">
      <c r="A103" s="243">
        <v>166</v>
      </c>
      <c r="B103" s="107">
        <v>98</v>
      </c>
      <c r="C103" s="107" t="s">
        <v>505</v>
      </c>
      <c r="D103" s="151">
        <v>24233.063651</v>
      </c>
      <c r="E103" s="151">
        <v>46784.721298999997</v>
      </c>
      <c r="F103" s="277">
        <f t="shared" si="20"/>
        <v>-22551.657647999997</v>
      </c>
      <c r="G103" s="108">
        <f t="shared" si="21"/>
        <v>71017.784950000001</v>
      </c>
      <c r="H103" s="108">
        <v>2631.2337649999999</v>
      </c>
      <c r="I103" s="108">
        <v>13866.19772</v>
      </c>
      <c r="J103" s="108">
        <f t="shared" si="22"/>
        <v>-11234.963954999999</v>
      </c>
      <c r="K103" s="108">
        <f t="shared" si="23"/>
        <v>16497.431485000001</v>
      </c>
      <c r="L103" s="109">
        <v>48535</v>
      </c>
      <c r="M103" s="109">
        <v>7175</v>
      </c>
      <c r="N103" s="109">
        <f t="shared" si="24"/>
        <v>41360</v>
      </c>
      <c r="O103" s="109">
        <v>11138</v>
      </c>
      <c r="P103" s="109">
        <v>118</v>
      </c>
      <c r="Q103" s="109">
        <f t="shared" si="25"/>
        <v>11020</v>
      </c>
    </row>
    <row r="104" spans="1:17" s="174" customFormat="1" x14ac:dyDescent="0.4">
      <c r="A104" s="243">
        <v>179</v>
      </c>
      <c r="B104" s="157">
        <v>99</v>
      </c>
      <c r="C104" s="71" t="s">
        <v>506</v>
      </c>
      <c r="D104" s="158">
        <v>210077.88584599999</v>
      </c>
      <c r="E104" s="158">
        <v>306012.58914699999</v>
      </c>
      <c r="F104" s="22">
        <f t="shared" si="20"/>
        <v>-95934.703301000001</v>
      </c>
      <c r="G104" s="22">
        <f t="shared" si="21"/>
        <v>516090.47499299998</v>
      </c>
      <c r="H104" s="22">
        <v>847.46550000000002</v>
      </c>
      <c r="I104" s="22">
        <v>57896.454447999997</v>
      </c>
      <c r="J104" s="22">
        <f t="shared" si="22"/>
        <v>-57048.988947999998</v>
      </c>
      <c r="K104" s="22">
        <f t="shared" si="23"/>
        <v>58743.919947999995</v>
      </c>
      <c r="L104" s="66">
        <v>441</v>
      </c>
      <c r="M104" s="66">
        <v>47</v>
      </c>
      <c r="N104" s="66">
        <f t="shared" si="24"/>
        <v>394</v>
      </c>
      <c r="O104" s="66">
        <v>0</v>
      </c>
      <c r="P104" s="66">
        <v>0</v>
      </c>
      <c r="Q104" s="66">
        <f t="shared" si="25"/>
        <v>0</v>
      </c>
    </row>
    <row r="105" spans="1:17" x14ac:dyDescent="0.4">
      <c r="A105" s="243">
        <v>37</v>
      </c>
      <c r="B105" s="107">
        <v>100</v>
      </c>
      <c r="C105" s="107" t="s">
        <v>494</v>
      </c>
      <c r="D105" s="151">
        <v>34555.794942</v>
      </c>
      <c r="E105" s="151">
        <v>20242.989468</v>
      </c>
      <c r="F105" s="277">
        <f t="shared" si="20"/>
        <v>14312.805474000001</v>
      </c>
      <c r="G105" s="108">
        <f t="shared" si="21"/>
        <v>54798.78441</v>
      </c>
      <c r="H105" s="108">
        <v>3.7165499999999998</v>
      </c>
      <c r="I105" s="108">
        <v>71.097373000000005</v>
      </c>
      <c r="J105" s="108">
        <f t="shared" si="22"/>
        <v>-67.380823000000007</v>
      </c>
      <c r="K105" s="108">
        <f t="shared" si="23"/>
        <v>74.813923000000003</v>
      </c>
      <c r="L105" s="109">
        <v>34993</v>
      </c>
      <c r="M105" s="109">
        <v>68773</v>
      </c>
      <c r="N105" s="109">
        <f t="shared" si="24"/>
        <v>-33780</v>
      </c>
      <c r="O105" s="109">
        <v>0</v>
      </c>
      <c r="P105" s="109">
        <v>108</v>
      </c>
      <c r="Q105" s="109">
        <f t="shared" si="25"/>
        <v>-108</v>
      </c>
    </row>
    <row r="106" spans="1:17" s="174" customFormat="1" x14ac:dyDescent="0.4">
      <c r="A106" s="243">
        <v>112</v>
      </c>
      <c r="B106" s="157">
        <v>101</v>
      </c>
      <c r="C106" s="71" t="s">
        <v>498</v>
      </c>
      <c r="D106" s="158">
        <v>0</v>
      </c>
      <c r="E106" s="158">
        <v>0</v>
      </c>
      <c r="F106" s="22">
        <v>0</v>
      </c>
      <c r="G106" s="22">
        <v>0</v>
      </c>
      <c r="H106" s="22">
        <v>0</v>
      </c>
      <c r="I106" s="22">
        <v>0</v>
      </c>
      <c r="J106" s="22">
        <v>0</v>
      </c>
      <c r="K106" s="22">
        <v>0</v>
      </c>
      <c r="L106" s="66">
        <v>0</v>
      </c>
      <c r="M106" s="66">
        <v>0</v>
      </c>
      <c r="N106" s="66">
        <v>0</v>
      </c>
      <c r="O106" s="66">
        <v>0</v>
      </c>
      <c r="P106" s="66">
        <v>0</v>
      </c>
      <c r="Q106" s="66">
        <v>0</v>
      </c>
    </row>
    <row r="107" spans="1:17" x14ac:dyDescent="0.4">
      <c r="A107" s="243"/>
      <c r="B107" s="107">
        <v>102</v>
      </c>
      <c r="C107" s="107" t="s">
        <v>611</v>
      </c>
      <c r="D107" s="151">
        <v>0</v>
      </c>
      <c r="E107" s="151">
        <v>0</v>
      </c>
      <c r="F107" s="277">
        <v>0</v>
      </c>
      <c r="G107" s="108">
        <v>0</v>
      </c>
      <c r="H107" s="108">
        <v>0</v>
      </c>
      <c r="I107" s="108">
        <v>0</v>
      </c>
      <c r="J107" s="108">
        <v>0</v>
      </c>
      <c r="K107" s="108">
        <v>0</v>
      </c>
      <c r="L107" s="109">
        <v>0</v>
      </c>
      <c r="M107" s="109">
        <v>0</v>
      </c>
      <c r="N107" s="109">
        <v>0</v>
      </c>
      <c r="O107" s="109">
        <v>0</v>
      </c>
      <c r="P107" s="109">
        <v>0</v>
      </c>
      <c r="Q107" s="109">
        <v>0</v>
      </c>
    </row>
    <row r="108" spans="1:17" ht="17.25" x14ac:dyDescent="0.4">
      <c r="A108" s="244"/>
      <c r="B108" s="424" t="s">
        <v>26</v>
      </c>
      <c r="C108" s="424"/>
      <c r="D108" s="110">
        <f>SUM(D87:D106)</f>
        <v>15427998.586704001</v>
      </c>
      <c r="E108" s="110">
        <f t="shared" ref="E108:Q108" si="26">SUM(E87:E106)</f>
        <v>16804171.237381004</v>
      </c>
      <c r="F108" s="110">
        <f t="shared" si="26"/>
        <v>-1376172.6506769999</v>
      </c>
      <c r="G108" s="110">
        <f t="shared" si="26"/>
        <v>32232169.824085005</v>
      </c>
      <c r="H108" s="110">
        <f t="shared" si="26"/>
        <v>2023208.0592230002</v>
      </c>
      <c r="I108" s="110">
        <f t="shared" si="26"/>
        <v>1393119.3201379997</v>
      </c>
      <c r="J108" s="110">
        <f t="shared" si="26"/>
        <v>630088.73908499989</v>
      </c>
      <c r="K108" s="110">
        <f t="shared" si="26"/>
        <v>3416327.3793609994</v>
      </c>
      <c r="L108" s="110">
        <f t="shared" si="26"/>
        <v>20400269</v>
      </c>
      <c r="M108" s="110">
        <f t="shared" si="26"/>
        <v>12988988</v>
      </c>
      <c r="N108" s="110">
        <f t="shared" si="26"/>
        <v>7411281</v>
      </c>
      <c r="O108" s="110">
        <f t="shared" si="26"/>
        <v>2865930</v>
      </c>
      <c r="P108" s="110">
        <f t="shared" si="26"/>
        <v>1463302</v>
      </c>
      <c r="Q108" s="110">
        <f t="shared" si="26"/>
        <v>1402628</v>
      </c>
    </row>
    <row r="109" spans="1:17" x14ac:dyDescent="0.4">
      <c r="A109" s="243">
        <v>124</v>
      </c>
      <c r="B109" s="157">
        <v>103</v>
      </c>
      <c r="C109" s="71" t="s">
        <v>541</v>
      </c>
      <c r="D109" s="158">
        <v>17133057.238515001</v>
      </c>
      <c r="E109" s="158">
        <v>11255757.881339001</v>
      </c>
      <c r="F109" s="22">
        <f t="shared" ref="F109:F140" si="27">D109-E109</f>
        <v>5877299.3571760003</v>
      </c>
      <c r="G109" s="22">
        <f t="shared" ref="G109:G140" si="28">D109+E109</f>
        <v>28388815.119854003</v>
      </c>
      <c r="H109" s="22">
        <v>4692371.5502629997</v>
      </c>
      <c r="I109" s="22">
        <v>662009.16477899998</v>
      </c>
      <c r="J109" s="22">
        <f t="shared" ref="J109:J140" si="29">H109-I109</f>
        <v>4030362.3854839997</v>
      </c>
      <c r="K109" s="22">
        <f t="shared" ref="K109:K140" si="30">H109+I109</f>
        <v>5354380.7150419997</v>
      </c>
      <c r="L109" s="66">
        <v>16427905</v>
      </c>
      <c r="M109" s="66">
        <v>9647915</v>
      </c>
      <c r="N109" s="66">
        <f t="shared" ref="N109:N154" si="31">L109-M109</f>
        <v>6779990</v>
      </c>
      <c r="O109" s="66">
        <v>4068552</v>
      </c>
      <c r="P109" s="66">
        <v>2312752</v>
      </c>
      <c r="Q109" s="66">
        <f t="shared" ref="Q109:Q154" si="32">O109-P109</f>
        <v>1755800</v>
      </c>
    </row>
    <row r="110" spans="1:17" s="174" customFormat="1" x14ac:dyDescent="0.4">
      <c r="A110" s="243">
        <v>8</v>
      </c>
      <c r="B110" s="107">
        <v>104</v>
      </c>
      <c r="C110" s="107" t="s">
        <v>533</v>
      </c>
      <c r="D110" s="151">
        <v>6446493.0176640004</v>
      </c>
      <c r="E110" s="151">
        <v>2157342.9278930002</v>
      </c>
      <c r="F110" s="277">
        <f t="shared" si="27"/>
        <v>4289150.0897710007</v>
      </c>
      <c r="G110" s="108">
        <f t="shared" si="28"/>
        <v>8603835.9455570001</v>
      </c>
      <c r="H110" s="108">
        <v>3617931.614393</v>
      </c>
      <c r="I110" s="108">
        <v>395929.63467900001</v>
      </c>
      <c r="J110" s="108">
        <f t="shared" si="29"/>
        <v>3222001.9797140001</v>
      </c>
      <c r="K110" s="108">
        <f t="shared" si="30"/>
        <v>4013861.2490719999</v>
      </c>
      <c r="L110" s="109">
        <v>5756315</v>
      </c>
      <c r="M110" s="109">
        <v>536658</v>
      </c>
      <c r="N110" s="109">
        <f t="shared" si="31"/>
        <v>5219657</v>
      </c>
      <c r="O110" s="109">
        <v>3314748</v>
      </c>
      <c r="P110" s="109">
        <v>434305</v>
      </c>
      <c r="Q110" s="109">
        <f t="shared" si="32"/>
        <v>2880443</v>
      </c>
    </row>
    <row r="111" spans="1:17" x14ac:dyDescent="0.4">
      <c r="A111" s="243">
        <v>174</v>
      </c>
      <c r="B111" s="157">
        <v>105</v>
      </c>
      <c r="C111" s="71" t="s">
        <v>560</v>
      </c>
      <c r="D111" s="158">
        <v>11814007.568313001</v>
      </c>
      <c r="E111" s="158">
        <v>6223721.4797069998</v>
      </c>
      <c r="F111" s="22">
        <f t="shared" si="27"/>
        <v>5590286.0886060009</v>
      </c>
      <c r="G111" s="22">
        <f t="shared" si="28"/>
        <v>18037729.048020002</v>
      </c>
      <c r="H111" s="22">
        <v>3249298.7136439998</v>
      </c>
      <c r="I111" s="22">
        <v>965044.68513700005</v>
      </c>
      <c r="J111" s="22">
        <f t="shared" si="29"/>
        <v>2284254.0285069998</v>
      </c>
      <c r="K111" s="22">
        <f t="shared" si="30"/>
        <v>4214343.3987809997</v>
      </c>
      <c r="L111" s="66">
        <v>8106565</v>
      </c>
      <c r="M111" s="66">
        <v>2299648</v>
      </c>
      <c r="N111" s="66">
        <f t="shared" si="31"/>
        <v>5806917</v>
      </c>
      <c r="O111" s="66">
        <v>2535966</v>
      </c>
      <c r="P111" s="66">
        <v>511036</v>
      </c>
      <c r="Q111" s="66">
        <f t="shared" si="32"/>
        <v>2024930</v>
      </c>
    </row>
    <row r="112" spans="1:17" s="174" customFormat="1" x14ac:dyDescent="0.4">
      <c r="A112" s="243">
        <v>21</v>
      </c>
      <c r="B112" s="107">
        <v>106</v>
      </c>
      <c r="C112" s="107" t="s">
        <v>519</v>
      </c>
      <c r="D112" s="151">
        <v>13734141.527403999</v>
      </c>
      <c r="E112" s="151">
        <v>12610166.921476999</v>
      </c>
      <c r="F112" s="277">
        <f t="shared" si="27"/>
        <v>1123974.6059269998</v>
      </c>
      <c r="G112" s="108">
        <f t="shared" si="28"/>
        <v>26344308.448881</v>
      </c>
      <c r="H112" s="108">
        <v>2844242.3247019998</v>
      </c>
      <c r="I112" s="108">
        <v>3482638.8356249998</v>
      </c>
      <c r="J112" s="108">
        <f t="shared" si="29"/>
        <v>-638396.51092300005</v>
      </c>
      <c r="K112" s="108">
        <f t="shared" si="30"/>
        <v>6326881.1603269996</v>
      </c>
      <c r="L112" s="109">
        <v>4133544</v>
      </c>
      <c r="M112" s="109">
        <v>2392225</v>
      </c>
      <c r="N112" s="109">
        <f t="shared" si="31"/>
        <v>1741319</v>
      </c>
      <c r="O112" s="109">
        <v>646435</v>
      </c>
      <c r="P112" s="109">
        <v>373727</v>
      </c>
      <c r="Q112" s="109">
        <f t="shared" si="32"/>
        <v>272708</v>
      </c>
    </row>
    <row r="113" spans="1:17" x14ac:dyDescent="0.4">
      <c r="A113" s="243">
        <v>126</v>
      </c>
      <c r="B113" s="157">
        <v>107</v>
      </c>
      <c r="C113" s="71" t="s">
        <v>542</v>
      </c>
      <c r="D113" s="158">
        <v>11778937.434412999</v>
      </c>
      <c r="E113" s="158">
        <v>2158889.6385360002</v>
      </c>
      <c r="F113" s="22">
        <f t="shared" si="27"/>
        <v>9620047.7958769985</v>
      </c>
      <c r="G113" s="22">
        <f t="shared" si="28"/>
        <v>13937827.072949</v>
      </c>
      <c r="H113" s="22">
        <v>2803903.8242179998</v>
      </c>
      <c r="I113" s="22">
        <v>39712.282545000002</v>
      </c>
      <c r="J113" s="22">
        <f t="shared" si="29"/>
        <v>2764191.541673</v>
      </c>
      <c r="K113" s="22">
        <f t="shared" si="30"/>
        <v>2843616.1067629997</v>
      </c>
      <c r="L113" s="66">
        <v>13048275</v>
      </c>
      <c r="M113" s="66">
        <v>2875988</v>
      </c>
      <c r="N113" s="66">
        <f t="shared" si="31"/>
        <v>10172287</v>
      </c>
      <c r="O113" s="66">
        <v>3379103</v>
      </c>
      <c r="P113" s="66">
        <v>826992</v>
      </c>
      <c r="Q113" s="66">
        <f t="shared" si="32"/>
        <v>2552111</v>
      </c>
    </row>
    <row r="114" spans="1:17" s="174" customFormat="1" x14ac:dyDescent="0.4">
      <c r="A114" s="243">
        <v>160</v>
      </c>
      <c r="B114" s="107">
        <v>108</v>
      </c>
      <c r="C114" s="107" t="s">
        <v>555</v>
      </c>
      <c r="D114" s="151">
        <v>12151036.329423999</v>
      </c>
      <c r="E114" s="151">
        <v>8888898.2144610006</v>
      </c>
      <c r="F114" s="277">
        <f t="shared" si="27"/>
        <v>3262138.1149629988</v>
      </c>
      <c r="G114" s="108">
        <f t="shared" si="28"/>
        <v>21039934.543885</v>
      </c>
      <c r="H114" s="108">
        <v>2073049.9810019999</v>
      </c>
      <c r="I114" s="108">
        <v>919934.19564100006</v>
      </c>
      <c r="J114" s="108">
        <f t="shared" si="29"/>
        <v>1153115.7853609999</v>
      </c>
      <c r="K114" s="108">
        <f t="shared" si="30"/>
        <v>2992984.176643</v>
      </c>
      <c r="L114" s="109">
        <v>19279314</v>
      </c>
      <c r="M114" s="109">
        <v>6389356</v>
      </c>
      <c r="N114" s="109">
        <f t="shared" si="31"/>
        <v>12889958</v>
      </c>
      <c r="O114" s="109">
        <v>1458505</v>
      </c>
      <c r="P114" s="109">
        <v>593782</v>
      </c>
      <c r="Q114" s="109">
        <f t="shared" si="32"/>
        <v>864723</v>
      </c>
    </row>
    <row r="115" spans="1:17" x14ac:dyDescent="0.4">
      <c r="A115" s="243">
        <v>155</v>
      </c>
      <c r="B115" s="157">
        <v>109</v>
      </c>
      <c r="C115" s="71" t="s">
        <v>553</v>
      </c>
      <c r="D115" s="158">
        <v>9600498.7615949996</v>
      </c>
      <c r="E115" s="158">
        <v>4640483.3305839999</v>
      </c>
      <c r="F115" s="22">
        <f t="shared" si="27"/>
        <v>4960015.4310109997</v>
      </c>
      <c r="G115" s="22">
        <f t="shared" si="28"/>
        <v>14240982.092179</v>
      </c>
      <c r="H115" s="22">
        <v>1792575.2624540001</v>
      </c>
      <c r="I115" s="22">
        <v>1807419.1692329999</v>
      </c>
      <c r="J115" s="22">
        <f t="shared" si="29"/>
        <v>-14843.906778999837</v>
      </c>
      <c r="K115" s="22">
        <f t="shared" si="30"/>
        <v>3599994.4316870002</v>
      </c>
      <c r="L115" s="66">
        <v>7198174</v>
      </c>
      <c r="M115" s="66">
        <v>1533862</v>
      </c>
      <c r="N115" s="66">
        <f t="shared" si="31"/>
        <v>5664312</v>
      </c>
      <c r="O115" s="66">
        <v>887815</v>
      </c>
      <c r="P115" s="66">
        <v>631121</v>
      </c>
      <c r="Q115" s="66">
        <f t="shared" si="32"/>
        <v>256694</v>
      </c>
    </row>
    <row r="116" spans="1:17" s="174" customFormat="1" x14ac:dyDescent="0.4">
      <c r="A116" s="243">
        <v>27</v>
      </c>
      <c r="B116" s="107">
        <v>110</v>
      </c>
      <c r="C116" s="107" t="s">
        <v>517</v>
      </c>
      <c r="D116" s="151">
        <v>10681164.285476999</v>
      </c>
      <c r="E116" s="151">
        <v>3836692.778775</v>
      </c>
      <c r="F116" s="277">
        <f t="shared" si="27"/>
        <v>6844471.5067019993</v>
      </c>
      <c r="G116" s="108">
        <f t="shared" si="28"/>
        <v>14517857.064252</v>
      </c>
      <c r="H116" s="108">
        <v>1496773.0172220001</v>
      </c>
      <c r="I116" s="108">
        <v>2580303.9651910001</v>
      </c>
      <c r="J116" s="108">
        <f t="shared" si="29"/>
        <v>-1083530.9479690001</v>
      </c>
      <c r="K116" s="108">
        <f t="shared" si="30"/>
        <v>4077076.9824130004</v>
      </c>
      <c r="L116" s="109">
        <v>10858765</v>
      </c>
      <c r="M116" s="109">
        <v>3098963</v>
      </c>
      <c r="N116" s="109">
        <f t="shared" si="31"/>
        <v>7759802</v>
      </c>
      <c r="O116" s="109">
        <v>1028070</v>
      </c>
      <c r="P116" s="109">
        <v>931532</v>
      </c>
      <c r="Q116" s="109">
        <f t="shared" si="32"/>
        <v>96538</v>
      </c>
    </row>
    <row r="117" spans="1:17" x14ac:dyDescent="0.4">
      <c r="A117" s="243">
        <v>133</v>
      </c>
      <c r="B117" s="157">
        <v>111</v>
      </c>
      <c r="C117" s="71" t="s">
        <v>544</v>
      </c>
      <c r="D117" s="158">
        <v>2903397.1335390001</v>
      </c>
      <c r="E117" s="158">
        <v>1058809.764734</v>
      </c>
      <c r="F117" s="22">
        <f t="shared" si="27"/>
        <v>1844587.3688050001</v>
      </c>
      <c r="G117" s="22">
        <f t="shared" si="28"/>
        <v>3962206.898273</v>
      </c>
      <c r="H117" s="22">
        <v>1471039.4462979999</v>
      </c>
      <c r="I117" s="22">
        <v>493517.32920400001</v>
      </c>
      <c r="J117" s="22">
        <f t="shared" si="29"/>
        <v>977522.11709399987</v>
      </c>
      <c r="K117" s="22">
        <f t="shared" si="30"/>
        <v>1964556.775502</v>
      </c>
      <c r="L117" s="66">
        <v>1619377</v>
      </c>
      <c r="M117" s="66">
        <v>125578</v>
      </c>
      <c r="N117" s="66">
        <f t="shared" si="31"/>
        <v>1493799</v>
      </c>
      <c r="O117" s="66">
        <v>710566</v>
      </c>
      <c r="P117" s="66">
        <v>90039</v>
      </c>
      <c r="Q117" s="66">
        <f t="shared" si="32"/>
        <v>620527</v>
      </c>
    </row>
    <row r="118" spans="1:17" s="174" customFormat="1" x14ac:dyDescent="0.4">
      <c r="A118" s="243">
        <v>22</v>
      </c>
      <c r="B118" s="107">
        <v>112</v>
      </c>
      <c r="C118" s="107" t="s">
        <v>518</v>
      </c>
      <c r="D118" s="151">
        <v>6964635.397353</v>
      </c>
      <c r="E118" s="151">
        <v>6450203.2969159996</v>
      </c>
      <c r="F118" s="277">
        <f t="shared" si="27"/>
        <v>514432.10043700039</v>
      </c>
      <c r="G118" s="108">
        <f t="shared" si="28"/>
        <v>13414838.694269</v>
      </c>
      <c r="H118" s="108">
        <v>1396875.61949</v>
      </c>
      <c r="I118" s="108">
        <v>673703.43303399999</v>
      </c>
      <c r="J118" s="108">
        <f t="shared" si="29"/>
        <v>723172.18645599997</v>
      </c>
      <c r="K118" s="108">
        <f t="shared" si="30"/>
        <v>2070579.0525239999</v>
      </c>
      <c r="L118" s="109">
        <v>3284364</v>
      </c>
      <c r="M118" s="109">
        <v>1925107</v>
      </c>
      <c r="N118" s="109">
        <f t="shared" si="31"/>
        <v>1359257</v>
      </c>
      <c r="O118" s="109">
        <v>268670</v>
      </c>
      <c r="P118" s="109">
        <v>191069</v>
      </c>
      <c r="Q118" s="109">
        <f t="shared" si="32"/>
        <v>77601</v>
      </c>
    </row>
    <row r="119" spans="1:17" x14ac:dyDescent="0.4">
      <c r="A119" s="243">
        <v>168</v>
      </c>
      <c r="B119" s="157">
        <v>113</v>
      </c>
      <c r="C119" s="71" t="s">
        <v>557</v>
      </c>
      <c r="D119" s="158">
        <v>4296221.1565349996</v>
      </c>
      <c r="E119" s="158">
        <v>3277421.3789440002</v>
      </c>
      <c r="F119" s="22">
        <f t="shared" si="27"/>
        <v>1018799.7775909994</v>
      </c>
      <c r="G119" s="22">
        <f t="shared" si="28"/>
        <v>7573642.5354789998</v>
      </c>
      <c r="H119" s="22">
        <v>1034710.46157</v>
      </c>
      <c r="I119" s="22">
        <v>550516.16096500005</v>
      </c>
      <c r="J119" s="22">
        <f t="shared" si="29"/>
        <v>484194.300605</v>
      </c>
      <c r="K119" s="22">
        <f t="shared" si="30"/>
        <v>1585226.6225350001</v>
      </c>
      <c r="L119" s="66">
        <v>1655277</v>
      </c>
      <c r="M119" s="66">
        <v>597649</v>
      </c>
      <c r="N119" s="66">
        <f t="shared" si="31"/>
        <v>1057628</v>
      </c>
      <c r="O119" s="66">
        <v>524830</v>
      </c>
      <c r="P119" s="66">
        <v>125561</v>
      </c>
      <c r="Q119" s="66">
        <f t="shared" si="32"/>
        <v>399269</v>
      </c>
    </row>
    <row r="120" spans="1:17" s="174" customFormat="1" x14ac:dyDescent="0.4">
      <c r="A120" s="243">
        <v>54</v>
      </c>
      <c r="B120" s="107">
        <v>114</v>
      </c>
      <c r="C120" s="107" t="s">
        <v>526</v>
      </c>
      <c r="D120" s="151">
        <v>3751305.3784770002</v>
      </c>
      <c r="E120" s="151">
        <v>1655101.3605539999</v>
      </c>
      <c r="F120" s="277">
        <f t="shared" si="27"/>
        <v>2096204.0179230003</v>
      </c>
      <c r="G120" s="108">
        <f t="shared" si="28"/>
        <v>5406406.7390310001</v>
      </c>
      <c r="H120" s="108">
        <v>1007230.565578</v>
      </c>
      <c r="I120" s="108">
        <v>831487.10164000001</v>
      </c>
      <c r="J120" s="108">
        <f t="shared" si="29"/>
        <v>175743.46393800003</v>
      </c>
      <c r="K120" s="108">
        <f t="shared" si="30"/>
        <v>1838717.6672180002</v>
      </c>
      <c r="L120" s="109">
        <v>2332973</v>
      </c>
      <c r="M120" s="109">
        <v>591444</v>
      </c>
      <c r="N120" s="109">
        <f t="shared" si="31"/>
        <v>1741529</v>
      </c>
      <c r="O120" s="109">
        <v>290073</v>
      </c>
      <c r="P120" s="109">
        <v>115247</v>
      </c>
      <c r="Q120" s="109">
        <f t="shared" si="32"/>
        <v>174826</v>
      </c>
    </row>
    <row r="121" spans="1:17" x14ac:dyDescent="0.4">
      <c r="A121" s="243">
        <v>244</v>
      </c>
      <c r="B121" s="157">
        <v>115</v>
      </c>
      <c r="C121" s="71" t="s">
        <v>620</v>
      </c>
      <c r="D121" s="158">
        <v>3171131.7549660001</v>
      </c>
      <c r="E121" s="158">
        <v>2801205.953218</v>
      </c>
      <c r="F121" s="22">
        <f t="shared" si="27"/>
        <v>369925.80174800009</v>
      </c>
      <c r="G121" s="22">
        <f t="shared" si="28"/>
        <v>5972337.7081840001</v>
      </c>
      <c r="H121" s="22">
        <v>839025.13765000005</v>
      </c>
      <c r="I121" s="22">
        <v>528985.59382199997</v>
      </c>
      <c r="J121" s="22">
        <f t="shared" si="29"/>
        <v>310039.54382800008</v>
      </c>
      <c r="K121" s="22">
        <f t="shared" si="30"/>
        <v>1368010.731472</v>
      </c>
      <c r="L121" s="66">
        <v>1344195</v>
      </c>
      <c r="M121" s="66">
        <v>734956</v>
      </c>
      <c r="N121" s="66">
        <f t="shared" si="31"/>
        <v>609239</v>
      </c>
      <c r="O121" s="66">
        <v>396850</v>
      </c>
      <c r="P121" s="66">
        <v>39997</v>
      </c>
      <c r="Q121" s="66">
        <f t="shared" si="32"/>
        <v>356853</v>
      </c>
    </row>
    <row r="122" spans="1:17" s="174" customFormat="1" x14ac:dyDescent="0.4">
      <c r="A122" s="243">
        <v>51</v>
      </c>
      <c r="B122" s="107">
        <v>116</v>
      </c>
      <c r="C122" s="107" t="s">
        <v>524</v>
      </c>
      <c r="D122" s="151">
        <v>5791207.5659760004</v>
      </c>
      <c r="E122" s="151">
        <v>614312.83059599996</v>
      </c>
      <c r="F122" s="277">
        <f t="shared" si="27"/>
        <v>5176894.7353800004</v>
      </c>
      <c r="G122" s="108">
        <f t="shared" si="28"/>
        <v>6405520.3965720003</v>
      </c>
      <c r="H122" s="108">
        <v>770895.39948300004</v>
      </c>
      <c r="I122" s="108">
        <v>45693.841615999998</v>
      </c>
      <c r="J122" s="108">
        <f t="shared" si="29"/>
        <v>725201.557867</v>
      </c>
      <c r="K122" s="108">
        <f t="shared" si="30"/>
        <v>816589.24109900009</v>
      </c>
      <c r="L122" s="109">
        <v>6984836</v>
      </c>
      <c r="M122" s="109">
        <v>1526251</v>
      </c>
      <c r="N122" s="109">
        <f t="shared" si="31"/>
        <v>5458585</v>
      </c>
      <c r="O122" s="109">
        <v>983480</v>
      </c>
      <c r="P122" s="109">
        <v>298901</v>
      </c>
      <c r="Q122" s="109">
        <f t="shared" si="32"/>
        <v>684579</v>
      </c>
    </row>
    <row r="123" spans="1:17" x14ac:dyDescent="0.4">
      <c r="A123" s="243">
        <v>9</v>
      </c>
      <c r="B123" s="157">
        <v>117</v>
      </c>
      <c r="C123" s="71" t="s">
        <v>532</v>
      </c>
      <c r="D123" s="158">
        <v>8881828.8956240006</v>
      </c>
      <c r="E123" s="158">
        <v>4348749.5991510004</v>
      </c>
      <c r="F123" s="22">
        <f t="shared" si="27"/>
        <v>4533079.2964730002</v>
      </c>
      <c r="G123" s="22">
        <f t="shared" si="28"/>
        <v>13230578.494775001</v>
      </c>
      <c r="H123" s="22">
        <v>737812.51626199996</v>
      </c>
      <c r="I123" s="22">
        <v>1031580.304227</v>
      </c>
      <c r="J123" s="22">
        <f t="shared" si="29"/>
        <v>-293767.78796500002</v>
      </c>
      <c r="K123" s="22">
        <f t="shared" si="30"/>
        <v>1769392.8204890001</v>
      </c>
      <c r="L123" s="66">
        <v>19198665</v>
      </c>
      <c r="M123" s="66">
        <v>8953585</v>
      </c>
      <c r="N123" s="66">
        <f t="shared" si="31"/>
        <v>10245080</v>
      </c>
      <c r="O123" s="66">
        <v>3011884</v>
      </c>
      <c r="P123" s="66">
        <v>2057408</v>
      </c>
      <c r="Q123" s="66">
        <f t="shared" si="32"/>
        <v>954476</v>
      </c>
    </row>
    <row r="124" spans="1:17" s="174" customFormat="1" x14ac:dyDescent="0.4">
      <c r="A124" s="243">
        <v>156</v>
      </c>
      <c r="B124" s="107">
        <v>118</v>
      </c>
      <c r="C124" s="107" t="s">
        <v>554</v>
      </c>
      <c r="D124" s="151">
        <v>2293529.0822000001</v>
      </c>
      <c r="E124" s="151">
        <v>1113589.228938</v>
      </c>
      <c r="F124" s="277">
        <f t="shared" si="27"/>
        <v>1179939.853262</v>
      </c>
      <c r="G124" s="108">
        <f t="shared" si="28"/>
        <v>3407118.3111380003</v>
      </c>
      <c r="H124" s="108">
        <v>689949.56430700002</v>
      </c>
      <c r="I124" s="108">
        <v>139736.48542300001</v>
      </c>
      <c r="J124" s="108">
        <f t="shared" si="29"/>
        <v>550213.07888399996</v>
      </c>
      <c r="K124" s="108">
        <f t="shared" si="30"/>
        <v>829686.04973000009</v>
      </c>
      <c r="L124" s="109">
        <v>1861151</v>
      </c>
      <c r="M124" s="109">
        <v>231013</v>
      </c>
      <c r="N124" s="109">
        <f t="shared" si="31"/>
        <v>1630138</v>
      </c>
      <c r="O124" s="109">
        <v>193333</v>
      </c>
      <c r="P124" s="109">
        <v>89749</v>
      </c>
      <c r="Q124" s="109">
        <f t="shared" si="32"/>
        <v>103584</v>
      </c>
    </row>
    <row r="125" spans="1:17" x14ac:dyDescent="0.4">
      <c r="A125" s="243">
        <v>44</v>
      </c>
      <c r="B125" s="157">
        <v>119</v>
      </c>
      <c r="C125" s="71" t="s">
        <v>512</v>
      </c>
      <c r="D125" s="158">
        <v>2109876.4733679998</v>
      </c>
      <c r="E125" s="158">
        <v>1410934.357815</v>
      </c>
      <c r="F125" s="22">
        <f t="shared" si="27"/>
        <v>698942.11555299978</v>
      </c>
      <c r="G125" s="22">
        <f t="shared" si="28"/>
        <v>3520810.8311829995</v>
      </c>
      <c r="H125" s="22">
        <v>682886.69661600003</v>
      </c>
      <c r="I125" s="22">
        <v>581789.94282500003</v>
      </c>
      <c r="J125" s="22">
        <f t="shared" si="29"/>
        <v>101096.753791</v>
      </c>
      <c r="K125" s="22">
        <f t="shared" si="30"/>
        <v>1264676.6394410001</v>
      </c>
      <c r="L125" s="66">
        <v>2555519</v>
      </c>
      <c r="M125" s="66">
        <v>159263</v>
      </c>
      <c r="N125" s="66">
        <f t="shared" si="31"/>
        <v>2396256</v>
      </c>
      <c r="O125" s="66">
        <v>144833</v>
      </c>
      <c r="P125" s="66">
        <v>66266</v>
      </c>
      <c r="Q125" s="66">
        <f t="shared" si="32"/>
        <v>78567</v>
      </c>
    </row>
    <row r="126" spans="1:17" s="174" customFormat="1" x14ac:dyDescent="0.4">
      <c r="A126" s="243">
        <v>147</v>
      </c>
      <c r="B126" s="107">
        <v>120</v>
      </c>
      <c r="C126" s="107" t="s">
        <v>549</v>
      </c>
      <c r="D126" s="151">
        <v>4548753.976032</v>
      </c>
      <c r="E126" s="151">
        <v>3375461.8050950002</v>
      </c>
      <c r="F126" s="277">
        <f t="shared" si="27"/>
        <v>1173292.1709369998</v>
      </c>
      <c r="G126" s="108">
        <f t="shared" si="28"/>
        <v>7924215.7811270002</v>
      </c>
      <c r="H126" s="108">
        <v>674105.19272599998</v>
      </c>
      <c r="I126" s="108">
        <v>1689746.2004180001</v>
      </c>
      <c r="J126" s="108">
        <f t="shared" si="29"/>
        <v>-1015641.0076920001</v>
      </c>
      <c r="K126" s="108">
        <f t="shared" si="30"/>
        <v>2363851.3931440003</v>
      </c>
      <c r="L126" s="109">
        <v>3450603</v>
      </c>
      <c r="M126" s="109">
        <v>3217468</v>
      </c>
      <c r="N126" s="109">
        <f t="shared" si="31"/>
        <v>233135</v>
      </c>
      <c r="O126" s="109">
        <v>0</v>
      </c>
      <c r="P126" s="109">
        <v>3217468</v>
      </c>
      <c r="Q126" s="109">
        <f t="shared" si="32"/>
        <v>-3217468</v>
      </c>
    </row>
    <row r="127" spans="1:17" x14ac:dyDescent="0.4">
      <c r="A127" s="243">
        <v>25</v>
      </c>
      <c r="B127" s="157">
        <v>121</v>
      </c>
      <c r="C127" s="71" t="s">
        <v>515</v>
      </c>
      <c r="D127" s="158">
        <v>5753934.9776010001</v>
      </c>
      <c r="E127" s="158">
        <v>1409955.618828</v>
      </c>
      <c r="F127" s="22">
        <f t="shared" si="27"/>
        <v>4343979.3587730005</v>
      </c>
      <c r="G127" s="22">
        <f t="shared" si="28"/>
        <v>7163890.5964289997</v>
      </c>
      <c r="H127" s="22">
        <v>645249.61159500002</v>
      </c>
      <c r="I127" s="22">
        <v>260517.71358400001</v>
      </c>
      <c r="J127" s="22">
        <f t="shared" si="29"/>
        <v>384731.89801100001</v>
      </c>
      <c r="K127" s="22">
        <f t="shared" si="30"/>
        <v>905767.32517900004</v>
      </c>
      <c r="L127" s="66">
        <v>9436864</v>
      </c>
      <c r="M127" s="66">
        <v>3291842</v>
      </c>
      <c r="N127" s="66">
        <f t="shared" si="31"/>
        <v>6145022</v>
      </c>
      <c r="O127" s="66">
        <v>1724770</v>
      </c>
      <c r="P127" s="66">
        <v>1037153</v>
      </c>
      <c r="Q127" s="66">
        <f t="shared" si="32"/>
        <v>687617</v>
      </c>
    </row>
    <row r="128" spans="1:17" s="174" customFormat="1" x14ac:dyDescent="0.4">
      <c r="A128" s="243">
        <v>141</v>
      </c>
      <c r="B128" s="107">
        <v>122</v>
      </c>
      <c r="C128" s="107" t="s">
        <v>546</v>
      </c>
      <c r="D128" s="151">
        <v>3859093.0995390001</v>
      </c>
      <c r="E128" s="151">
        <v>817915.704425</v>
      </c>
      <c r="F128" s="277">
        <f t="shared" si="27"/>
        <v>3041177.395114</v>
      </c>
      <c r="G128" s="108">
        <f t="shared" si="28"/>
        <v>4677008.8039640002</v>
      </c>
      <c r="H128" s="108">
        <v>641462.49562599999</v>
      </c>
      <c r="I128" s="108">
        <v>43714.114009999998</v>
      </c>
      <c r="J128" s="108">
        <f t="shared" si="29"/>
        <v>597748.38161599997</v>
      </c>
      <c r="K128" s="108">
        <f t="shared" si="30"/>
        <v>685176.60963600001</v>
      </c>
      <c r="L128" s="109">
        <v>4448873</v>
      </c>
      <c r="M128" s="109">
        <v>1187307</v>
      </c>
      <c r="N128" s="109">
        <f t="shared" si="31"/>
        <v>3261566</v>
      </c>
      <c r="O128" s="109">
        <v>683300</v>
      </c>
      <c r="P128" s="109">
        <v>401953</v>
      </c>
      <c r="Q128" s="109">
        <f t="shared" si="32"/>
        <v>281347</v>
      </c>
    </row>
    <row r="129" spans="1:17" x14ac:dyDescent="0.4">
      <c r="A129" s="243">
        <v>211</v>
      </c>
      <c r="B129" s="157">
        <v>123</v>
      </c>
      <c r="C129" s="71" t="s">
        <v>568</v>
      </c>
      <c r="D129" s="158">
        <v>8305705.3469019998</v>
      </c>
      <c r="E129" s="158">
        <v>2456038.4375649998</v>
      </c>
      <c r="F129" s="22">
        <f t="shared" si="27"/>
        <v>5849666.909337</v>
      </c>
      <c r="G129" s="22">
        <f t="shared" si="28"/>
        <v>10761743.784467001</v>
      </c>
      <c r="H129" s="22">
        <v>621594.94663000002</v>
      </c>
      <c r="I129" s="22">
        <v>1149747.9184729999</v>
      </c>
      <c r="J129" s="22">
        <f t="shared" si="29"/>
        <v>-528152.97184299992</v>
      </c>
      <c r="K129" s="22">
        <f t="shared" si="30"/>
        <v>1771342.8651029998</v>
      </c>
      <c r="L129" s="66">
        <v>18889633</v>
      </c>
      <c r="M129" s="66">
        <v>7113887</v>
      </c>
      <c r="N129" s="66">
        <f t="shared" si="31"/>
        <v>11775746</v>
      </c>
      <c r="O129" s="66">
        <v>0</v>
      </c>
      <c r="P129" s="66">
        <v>1766243</v>
      </c>
      <c r="Q129" s="66">
        <f t="shared" si="32"/>
        <v>-1766243</v>
      </c>
    </row>
    <row r="130" spans="1:17" s="174" customFormat="1" x14ac:dyDescent="0.4">
      <c r="A130" s="243">
        <v>275</v>
      </c>
      <c r="B130" s="107">
        <v>124</v>
      </c>
      <c r="C130" s="107" t="s">
        <v>576</v>
      </c>
      <c r="D130" s="151">
        <v>5699132.3462549997</v>
      </c>
      <c r="E130" s="151">
        <v>2853726.469213</v>
      </c>
      <c r="F130" s="277">
        <f t="shared" si="27"/>
        <v>2845405.8770419997</v>
      </c>
      <c r="G130" s="108">
        <f t="shared" si="28"/>
        <v>8552858.8154680002</v>
      </c>
      <c r="H130" s="108">
        <v>621518.35935100005</v>
      </c>
      <c r="I130" s="108">
        <v>1220234.5587160001</v>
      </c>
      <c r="J130" s="108">
        <f t="shared" si="29"/>
        <v>-598716.19936500001</v>
      </c>
      <c r="K130" s="108">
        <f t="shared" si="30"/>
        <v>1841752.9180670001</v>
      </c>
      <c r="L130" s="109">
        <v>7540299</v>
      </c>
      <c r="M130" s="109">
        <v>2092969</v>
      </c>
      <c r="N130" s="109">
        <f t="shared" si="31"/>
        <v>5447330</v>
      </c>
      <c r="O130" s="109">
        <v>219844</v>
      </c>
      <c r="P130" s="109">
        <v>1595145</v>
      </c>
      <c r="Q130" s="109">
        <f t="shared" si="32"/>
        <v>-1375301</v>
      </c>
    </row>
    <row r="131" spans="1:17" x14ac:dyDescent="0.4">
      <c r="A131" s="243">
        <v>169</v>
      </c>
      <c r="B131" s="157">
        <v>125</v>
      </c>
      <c r="C131" s="71" t="s">
        <v>558</v>
      </c>
      <c r="D131" s="158">
        <v>2897123.2476400002</v>
      </c>
      <c r="E131" s="158">
        <v>2694109.302658</v>
      </c>
      <c r="F131" s="22">
        <f t="shared" si="27"/>
        <v>203013.94498200016</v>
      </c>
      <c r="G131" s="22">
        <f t="shared" si="28"/>
        <v>5591232.5502979998</v>
      </c>
      <c r="H131" s="22">
        <v>579763.84628900001</v>
      </c>
      <c r="I131" s="22">
        <v>416438.840539</v>
      </c>
      <c r="J131" s="22">
        <f t="shared" si="29"/>
        <v>163325.00575000001</v>
      </c>
      <c r="K131" s="22">
        <f t="shared" si="30"/>
        <v>996202.68682800001</v>
      </c>
      <c r="L131" s="66">
        <v>499826</v>
      </c>
      <c r="M131" s="66">
        <v>238905</v>
      </c>
      <c r="N131" s="66">
        <f t="shared" si="31"/>
        <v>260921</v>
      </c>
      <c r="O131" s="66">
        <v>19750</v>
      </c>
      <c r="P131" s="66">
        <v>39651</v>
      </c>
      <c r="Q131" s="66">
        <f t="shared" si="32"/>
        <v>-19901</v>
      </c>
    </row>
    <row r="132" spans="1:17" s="174" customFormat="1" x14ac:dyDescent="0.4">
      <c r="A132" s="243">
        <v>148</v>
      </c>
      <c r="B132" s="107">
        <v>126</v>
      </c>
      <c r="C132" s="107" t="s">
        <v>550</v>
      </c>
      <c r="D132" s="151">
        <v>4069799.4741219999</v>
      </c>
      <c r="E132" s="151">
        <v>3854517.3817159999</v>
      </c>
      <c r="F132" s="277">
        <f t="shared" si="27"/>
        <v>215282.09240600001</v>
      </c>
      <c r="G132" s="108">
        <f t="shared" si="28"/>
        <v>7924316.8558379998</v>
      </c>
      <c r="H132" s="108">
        <v>546174.43828899995</v>
      </c>
      <c r="I132" s="108">
        <v>1071030.3736370001</v>
      </c>
      <c r="J132" s="108">
        <f t="shared" si="29"/>
        <v>-524855.93534800014</v>
      </c>
      <c r="K132" s="108">
        <f t="shared" si="30"/>
        <v>1617204.8119260001</v>
      </c>
      <c r="L132" s="109">
        <v>1605698</v>
      </c>
      <c r="M132" s="109">
        <v>952090</v>
      </c>
      <c r="N132" s="109">
        <f t="shared" si="31"/>
        <v>653608</v>
      </c>
      <c r="O132" s="109">
        <v>0</v>
      </c>
      <c r="P132" s="109">
        <v>351916</v>
      </c>
      <c r="Q132" s="109">
        <f t="shared" si="32"/>
        <v>-351916</v>
      </c>
    </row>
    <row r="133" spans="1:17" x14ac:dyDescent="0.4">
      <c r="A133" s="243">
        <v>237</v>
      </c>
      <c r="B133" s="157">
        <v>127</v>
      </c>
      <c r="C133" s="71" t="s">
        <v>571</v>
      </c>
      <c r="D133" s="158">
        <v>3292633.895726</v>
      </c>
      <c r="E133" s="158">
        <v>1782583.4783320001</v>
      </c>
      <c r="F133" s="22">
        <f t="shared" si="27"/>
        <v>1510050.4173939999</v>
      </c>
      <c r="G133" s="22">
        <f t="shared" si="28"/>
        <v>5075217.3740579998</v>
      </c>
      <c r="H133" s="22">
        <v>524566.20925700001</v>
      </c>
      <c r="I133" s="22">
        <v>394199.34062799998</v>
      </c>
      <c r="J133" s="22">
        <f t="shared" si="29"/>
        <v>130366.86862900003</v>
      </c>
      <c r="K133" s="22">
        <f t="shared" si="30"/>
        <v>918765.54988499999</v>
      </c>
      <c r="L133" s="66">
        <v>1832670</v>
      </c>
      <c r="M133" s="66">
        <v>387405</v>
      </c>
      <c r="N133" s="66">
        <f t="shared" si="31"/>
        <v>1445265</v>
      </c>
      <c r="O133" s="66">
        <v>239304</v>
      </c>
      <c r="P133" s="66">
        <v>112741</v>
      </c>
      <c r="Q133" s="66">
        <f t="shared" si="32"/>
        <v>126563</v>
      </c>
    </row>
    <row r="134" spans="1:17" s="174" customFormat="1" x14ac:dyDescent="0.4">
      <c r="A134" s="243">
        <v>103</v>
      </c>
      <c r="B134" s="107">
        <v>128</v>
      </c>
      <c r="C134" s="107" t="s">
        <v>537</v>
      </c>
      <c r="D134" s="151">
        <v>2137836.8792079999</v>
      </c>
      <c r="E134" s="151">
        <v>1307355.692603</v>
      </c>
      <c r="F134" s="277">
        <f t="shared" si="27"/>
        <v>830481.18660499994</v>
      </c>
      <c r="G134" s="108">
        <f t="shared" si="28"/>
        <v>3445192.5718109999</v>
      </c>
      <c r="H134" s="108">
        <v>490720.98790800001</v>
      </c>
      <c r="I134" s="108">
        <v>192977.293424</v>
      </c>
      <c r="J134" s="108">
        <f t="shared" si="29"/>
        <v>297743.69448399998</v>
      </c>
      <c r="K134" s="108">
        <f t="shared" si="30"/>
        <v>683698.28133200004</v>
      </c>
      <c r="L134" s="109">
        <v>832797</v>
      </c>
      <c r="M134" s="109">
        <v>70821</v>
      </c>
      <c r="N134" s="109">
        <f t="shared" si="31"/>
        <v>761976</v>
      </c>
      <c r="O134" s="109">
        <v>244429</v>
      </c>
      <c r="P134" s="109">
        <v>32930</v>
      </c>
      <c r="Q134" s="109">
        <f t="shared" si="32"/>
        <v>211499</v>
      </c>
    </row>
    <row r="135" spans="1:17" x14ac:dyDescent="0.4">
      <c r="A135" s="243">
        <v>18</v>
      </c>
      <c r="B135" s="157">
        <v>129</v>
      </c>
      <c r="C135" s="71" t="s">
        <v>530</v>
      </c>
      <c r="D135" s="158">
        <v>923314.95114799996</v>
      </c>
      <c r="E135" s="158">
        <v>323594.38579099998</v>
      </c>
      <c r="F135" s="22">
        <f t="shared" si="27"/>
        <v>599720.56535699998</v>
      </c>
      <c r="G135" s="22">
        <f t="shared" si="28"/>
        <v>1246909.3369390001</v>
      </c>
      <c r="H135" s="22">
        <v>458498.870819</v>
      </c>
      <c r="I135" s="22">
        <v>155608.40112900001</v>
      </c>
      <c r="J135" s="22">
        <f t="shared" si="29"/>
        <v>302890.46969</v>
      </c>
      <c r="K135" s="22">
        <f t="shared" si="30"/>
        <v>614107.27194799995</v>
      </c>
      <c r="L135" s="66">
        <v>774466</v>
      </c>
      <c r="M135" s="66">
        <v>179320</v>
      </c>
      <c r="N135" s="66">
        <f t="shared" si="31"/>
        <v>595146</v>
      </c>
      <c r="O135" s="66">
        <v>131999</v>
      </c>
      <c r="P135" s="66">
        <v>27770</v>
      </c>
      <c r="Q135" s="66">
        <f t="shared" si="32"/>
        <v>104229</v>
      </c>
    </row>
    <row r="136" spans="1:17" s="174" customFormat="1" x14ac:dyDescent="0.4">
      <c r="A136" s="243">
        <v>167</v>
      </c>
      <c r="B136" s="107">
        <v>130</v>
      </c>
      <c r="C136" s="107" t="s">
        <v>556</v>
      </c>
      <c r="D136" s="151">
        <v>2550882.4904200002</v>
      </c>
      <c r="E136" s="151">
        <v>2351808.6537879999</v>
      </c>
      <c r="F136" s="277">
        <f t="shared" si="27"/>
        <v>199073.83663200028</v>
      </c>
      <c r="G136" s="108">
        <f t="shared" si="28"/>
        <v>4902691.144208</v>
      </c>
      <c r="H136" s="108">
        <v>450353.60538199998</v>
      </c>
      <c r="I136" s="108">
        <v>388154.61163499998</v>
      </c>
      <c r="J136" s="108">
        <f t="shared" si="29"/>
        <v>62198.993747</v>
      </c>
      <c r="K136" s="108">
        <f t="shared" si="30"/>
        <v>838508.21701699996</v>
      </c>
      <c r="L136" s="109">
        <v>757892</v>
      </c>
      <c r="M136" s="109">
        <v>571226</v>
      </c>
      <c r="N136" s="109">
        <f t="shared" si="31"/>
        <v>186666</v>
      </c>
      <c r="O136" s="109">
        <v>46774</v>
      </c>
      <c r="P136" s="109">
        <v>7678</v>
      </c>
      <c r="Q136" s="109">
        <f t="shared" si="32"/>
        <v>39096</v>
      </c>
    </row>
    <row r="137" spans="1:17" x14ac:dyDescent="0.4">
      <c r="A137" s="243">
        <v>226</v>
      </c>
      <c r="B137" s="157">
        <v>131</v>
      </c>
      <c r="C137" s="71" t="s">
        <v>569</v>
      </c>
      <c r="D137" s="158">
        <v>2484833.5519590001</v>
      </c>
      <c r="E137" s="158">
        <v>1943976.110412</v>
      </c>
      <c r="F137" s="22">
        <f t="shared" si="27"/>
        <v>540857.44154700008</v>
      </c>
      <c r="G137" s="22">
        <f t="shared" si="28"/>
        <v>4428809.6623710003</v>
      </c>
      <c r="H137" s="22">
        <v>444767.90762900002</v>
      </c>
      <c r="I137" s="22">
        <v>85725.780943000005</v>
      </c>
      <c r="J137" s="22">
        <f t="shared" si="29"/>
        <v>359042.12668600003</v>
      </c>
      <c r="K137" s="22">
        <f t="shared" si="30"/>
        <v>530493.68857200001</v>
      </c>
      <c r="L137" s="66">
        <v>1560829</v>
      </c>
      <c r="M137" s="66">
        <v>542661</v>
      </c>
      <c r="N137" s="66">
        <f t="shared" si="31"/>
        <v>1018168</v>
      </c>
      <c r="O137" s="66">
        <v>0</v>
      </c>
      <c r="P137" s="66">
        <v>182709</v>
      </c>
      <c r="Q137" s="66">
        <f t="shared" si="32"/>
        <v>-182709</v>
      </c>
    </row>
    <row r="138" spans="1:17" s="174" customFormat="1" x14ac:dyDescent="0.4">
      <c r="A138" s="243">
        <v>15</v>
      </c>
      <c r="B138" s="107">
        <v>132</v>
      </c>
      <c r="C138" s="107" t="s">
        <v>535</v>
      </c>
      <c r="D138" s="151">
        <v>3643141.7791820001</v>
      </c>
      <c r="E138" s="151">
        <v>1137759.110844</v>
      </c>
      <c r="F138" s="277">
        <f t="shared" si="27"/>
        <v>2505382.6683379998</v>
      </c>
      <c r="G138" s="108">
        <f t="shared" si="28"/>
        <v>4780900.8900260003</v>
      </c>
      <c r="H138" s="108">
        <v>432245.074494</v>
      </c>
      <c r="I138" s="108">
        <v>176196.539074</v>
      </c>
      <c r="J138" s="108">
        <f t="shared" si="29"/>
        <v>256048.53542</v>
      </c>
      <c r="K138" s="108">
        <f t="shared" si="30"/>
        <v>608441.61356800003</v>
      </c>
      <c r="L138" s="109">
        <v>3753144</v>
      </c>
      <c r="M138" s="109">
        <v>742700</v>
      </c>
      <c r="N138" s="109">
        <f t="shared" si="31"/>
        <v>3010444</v>
      </c>
      <c r="O138" s="109">
        <v>803041</v>
      </c>
      <c r="P138" s="109">
        <v>382003</v>
      </c>
      <c r="Q138" s="109">
        <f t="shared" si="32"/>
        <v>421038</v>
      </c>
    </row>
    <row r="139" spans="1:17" x14ac:dyDescent="0.4">
      <c r="A139" s="243">
        <v>177</v>
      </c>
      <c r="B139" s="157">
        <v>133</v>
      </c>
      <c r="C139" s="71" t="s">
        <v>561</v>
      </c>
      <c r="D139" s="158">
        <v>2067138.3176269999</v>
      </c>
      <c r="E139" s="158">
        <v>1663628.7040520001</v>
      </c>
      <c r="F139" s="22">
        <f t="shared" si="27"/>
        <v>403509.61357499985</v>
      </c>
      <c r="G139" s="22">
        <f t="shared" si="28"/>
        <v>3730767.021679</v>
      </c>
      <c r="H139" s="22">
        <v>420710.44369799999</v>
      </c>
      <c r="I139" s="22">
        <v>402112.39756200003</v>
      </c>
      <c r="J139" s="22">
        <f t="shared" si="29"/>
        <v>18598.046135999961</v>
      </c>
      <c r="K139" s="22">
        <f t="shared" si="30"/>
        <v>822822.84126000002</v>
      </c>
      <c r="L139" s="66">
        <v>517066</v>
      </c>
      <c r="M139" s="66">
        <v>204893</v>
      </c>
      <c r="N139" s="66">
        <f t="shared" si="31"/>
        <v>312173</v>
      </c>
      <c r="O139" s="66">
        <v>37546</v>
      </c>
      <c r="P139" s="66">
        <v>17908</v>
      </c>
      <c r="Q139" s="66">
        <f t="shared" si="32"/>
        <v>19638</v>
      </c>
    </row>
    <row r="140" spans="1:17" s="174" customFormat="1" x14ac:dyDescent="0.4">
      <c r="A140" s="243">
        <v>60</v>
      </c>
      <c r="B140" s="107">
        <v>134</v>
      </c>
      <c r="C140" s="107" t="s">
        <v>520</v>
      </c>
      <c r="D140" s="151">
        <v>1626403.042623</v>
      </c>
      <c r="E140" s="151">
        <v>1096120.004434</v>
      </c>
      <c r="F140" s="277">
        <f t="shared" si="27"/>
        <v>530283.03818899998</v>
      </c>
      <c r="G140" s="108">
        <f t="shared" si="28"/>
        <v>2722523.047057</v>
      </c>
      <c r="H140" s="108">
        <v>337452.61815699999</v>
      </c>
      <c r="I140" s="108">
        <v>227851.18369199999</v>
      </c>
      <c r="J140" s="108">
        <f t="shared" si="29"/>
        <v>109601.434465</v>
      </c>
      <c r="K140" s="108">
        <f t="shared" si="30"/>
        <v>565303.80184899992</v>
      </c>
      <c r="L140" s="109">
        <v>752876</v>
      </c>
      <c r="M140" s="109">
        <v>272748</v>
      </c>
      <c r="N140" s="109">
        <f t="shared" si="31"/>
        <v>480128</v>
      </c>
      <c r="O140" s="109">
        <v>226258</v>
      </c>
      <c r="P140" s="109">
        <v>57787</v>
      </c>
      <c r="Q140" s="109">
        <f t="shared" si="32"/>
        <v>168471</v>
      </c>
    </row>
    <row r="141" spans="1:17" x14ac:dyDescent="0.4">
      <c r="A141" s="243">
        <v>264</v>
      </c>
      <c r="B141" s="157">
        <v>135</v>
      </c>
      <c r="C141" s="71" t="s">
        <v>575</v>
      </c>
      <c r="D141" s="158">
        <v>1894314.648851</v>
      </c>
      <c r="E141" s="158">
        <v>1232648.859493</v>
      </c>
      <c r="F141" s="22">
        <f t="shared" ref="F141:F172" si="33">D141-E141</f>
        <v>661665.78935800004</v>
      </c>
      <c r="G141" s="22">
        <f t="shared" ref="G141:G174" si="34">D141+E141</f>
        <v>3126963.5083440002</v>
      </c>
      <c r="H141" s="22">
        <v>330568.01389499998</v>
      </c>
      <c r="I141" s="22">
        <v>297431.54013199999</v>
      </c>
      <c r="J141" s="22">
        <f t="shared" ref="J141:J172" si="35">H141-I141</f>
        <v>33136.473762999987</v>
      </c>
      <c r="K141" s="22">
        <f t="shared" ref="K141:K174" si="36">H141+I141</f>
        <v>627999.55402699998</v>
      </c>
      <c r="L141" s="66">
        <v>920313</v>
      </c>
      <c r="M141" s="66">
        <v>180838</v>
      </c>
      <c r="N141" s="66">
        <f t="shared" si="31"/>
        <v>739475</v>
      </c>
      <c r="O141" s="66">
        <v>0</v>
      </c>
      <c r="P141" s="66">
        <v>0</v>
      </c>
      <c r="Q141" s="66">
        <f t="shared" si="32"/>
        <v>0</v>
      </c>
    </row>
    <row r="142" spans="1:17" s="174" customFormat="1" x14ac:dyDescent="0.4">
      <c r="A142" s="243">
        <v>239</v>
      </c>
      <c r="B142" s="107">
        <v>136</v>
      </c>
      <c r="C142" s="107" t="s">
        <v>570</v>
      </c>
      <c r="D142" s="151">
        <v>1061558.0135910001</v>
      </c>
      <c r="E142" s="151">
        <v>963008.30884399998</v>
      </c>
      <c r="F142" s="277">
        <f t="shared" si="33"/>
        <v>98549.704747000127</v>
      </c>
      <c r="G142" s="108">
        <f t="shared" si="34"/>
        <v>2024566.322435</v>
      </c>
      <c r="H142" s="108">
        <v>314786.76905399997</v>
      </c>
      <c r="I142" s="108">
        <v>321245.67830799997</v>
      </c>
      <c r="J142" s="108">
        <f t="shared" si="35"/>
        <v>-6458.9092539999983</v>
      </c>
      <c r="K142" s="108">
        <f t="shared" si="36"/>
        <v>636032.44736199989</v>
      </c>
      <c r="L142" s="109">
        <v>266965</v>
      </c>
      <c r="M142" s="109">
        <v>161667</v>
      </c>
      <c r="N142" s="109">
        <f t="shared" si="31"/>
        <v>105298</v>
      </c>
      <c r="O142" s="109">
        <v>8764</v>
      </c>
      <c r="P142" s="109">
        <v>10648</v>
      </c>
      <c r="Q142" s="109">
        <f t="shared" si="32"/>
        <v>-1884</v>
      </c>
    </row>
    <row r="143" spans="1:17" x14ac:dyDescent="0.4">
      <c r="A143" s="243">
        <v>4</v>
      </c>
      <c r="B143" s="157">
        <v>137</v>
      </c>
      <c r="C143" s="71" t="s">
        <v>531</v>
      </c>
      <c r="D143" s="158">
        <v>2498926.0516949999</v>
      </c>
      <c r="E143" s="158">
        <v>1786725.9923179999</v>
      </c>
      <c r="F143" s="22">
        <f t="shared" si="33"/>
        <v>712200.05937699997</v>
      </c>
      <c r="G143" s="22">
        <f t="shared" si="34"/>
        <v>4285652.0440130001</v>
      </c>
      <c r="H143" s="22">
        <v>290594.15195299999</v>
      </c>
      <c r="I143" s="22">
        <v>126411.499293</v>
      </c>
      <c r="J143" s="22">
        <f t="shared" si="35"/>
        <v>164182.65265999999</v>
      </c>
      <c r="K143" s="22">
        <f t="shared" si="36"/>
        <v>417005.65124599996</v>
      </c>
      <c r="L143" s="66">
        <v>1337368</v>
      </c>
      <c r="M143" s="66">
        <v>672157</v>
      </c>
      <c r="N143" s="66">
        <f t="shared" si="31"/>
        <v>665211</v>
      </c>
      <c r="O143" s="66">
        <v>368887</v>
      </c>
      <c r="P143" s="66">
        <v>235171</v>
      </c>
      <c r="Q143" s="66">
        <f t="shared" si="32"/>
        <v>133716</v>
      </c>
    </row>
    <row r="144" spans="1:17" s="174" customFormat="1" x14ac:dyDescent="0.4">
      <c r="A144" s="243">
        <v>116</v>
      </c>
      <c r="B144" s="107">
        <v>138</v>
      </c>
      <c r="C144" s="107" t="s">
        <v>538</v>
      </c>
      <c r="D144" s="151">
        <v>4680762.2668540003</v>
      </c>
      <c r="E144" s="151">
        <v>1594063.599133</v>
      </c>
      <c r="F144" s="277">
        <f t="shared" si="33"/>
        <v>3086698.6677210005</v>
      </c>
      <c r="G144" s="108">
        <f t="shared" si="34"/>
        <v>6274825.8659870001</v>
      </c>
      <c r="H144" s="108">
        <v>272955.414666</v>
      </c>
      <c r="I144" s="108">
        <v>215643.328438</v>
      </c>
      <c r="J144" s="108">
        <f t="shared" si="35"/>
        <v>57312.086228</v>
      </c>
      <c r="K144" s="108">
        <f t="shared" si="36"/>
        <v>488598.74310399999</v>
      </c>
      <c r="L144" s="109">
        <v>4816928</v>
      </c>
      <c r="M144" s="109">
        <v>1658496</v>
      </c>
      <c r="N144" s="109">
        <f t="shared" si="31"/>
        <v>3158432</v>
      </c>
      <c r="O144" s="109">
        <v>287788</v>
      </c>
      <c r="P144" s="109">
        <v>184801</v>
      </c>
      <c r="Q144" s="109">
        <f t="shared" si="32"/>
        <v>102987</v>
      </c>
    </row>
    <row r="145" spans="1:17" x14ac:dyDescent="0.4">
      <c r="A145" s="243">
        <v>20</v>
      </c>
      <c r="B145" s="157">
        <v>139</v>
      </c>
      <c r="C145" s="71" t="s">
        <v>514</v>
      </c>
      <c r="D145" s="158">
        <v>3903237.038586</v>
      </c>
      <c r="E145" s="158">
        <v>3386375.884852</v>
      </c>
      <c r="F145" s="22">
        <f t="shared" si="33"/>
        <v>516861.15373399993</v>
      </c>
      <c r="G145" s="22">
        <f t="shared" si="34"/>
        <v>7289612.9234379996</v>
      </c>
      <c r="H145" s="22">
        <v>260794.686269</v>
      </c>
      <c r="I145" s="22">
        <v>126177.128343</v>
      </c>
      <c r="J145" s="22">
        <f t="shared" si="35"/>
        <v>134617.55792599998</v>
      </c>
      <c r="K145" s="22">
        <f t="shared" si="36"/>
        <v>386971.81461200002</v>
      </c>
      <c r="L145" s="66">
        <v>7504997</v>
      </c>
      <c r="M145" s="66">
        <v>3230665</v>
      </c>
      <c r="N145" s="66">
        <f t="shared" si="31"/>
        <v>4274332</v>
      </c>
      <c r="O145" s="66">
        <v>1261395</v>
      </c>
      <c r="P145" s="66">
        <v>395537</v>
      </c>
      <c r="Q145" s="66">
        <f t="shared" si="32"/>
        <v>865858</v>
      </c>
    </row>
    <row r="146" spans="1:17" s="174" customFormat="1" x14ac:dyDescent="0.4">
      <c r="A146" s="243">
        <v>122</v>
      </c>
      <c r="B146" s="107">
        <v>140</v>
      </c>
      <c r="C146" s="107" t="s">
        <v>540</v>
      </c>
      <c r="D146" s="151">
        <v>1347045.3863609999</v>
      </c>
      <c r="E146" s="151">
        <v>393094.929985</v>
      </c>
      <c r="F146" s="277">
        <f t="shared" si="33"/>
        <v>953950.45637599984</v>
      </c>
      <c r="G146" s="108">
        <f t="shared" si="34"/>
        <v>1740140.3163459999</v>
      </c>
      <c r="H146" s="108">
        <v>220622.64311</v>
      </c>
      <c r="I146" s="108">
        <v>21009.121309999999</v>
      </c>
      <c r="J146" s="108">
        <f t="shared" si="35"/>
        <v>199613.52180000002</v>
      </c>
      <c r="K146" s="108">
        <f t="shared" si="36"/>
        <v>241631.76441999999</v>
      </c>
      <c r="L146" s="109">
        <v>1570448</v>
      </c>
      <c r="M146" s="109">
        <v>539235</v>
      </c>
      <c r="N146" s="109">
        <f t="shared" si="31"/>
        <v>1031213</v>
      </c>
      <c r="O146" s="109">
        <v>323174</v>
      </c>
      <c r="P146" s="109">
        <v>120012</v>
      </c>
      <c r="Q146" s="109">
        <f t="shared" si="32"/>
        <v>203162</v>
      </c>
    </row>
    <row r="147" spans="1:17" x14ac:dyDescent="0.4">
      <c r="A147" s="243">
        <v>26</v>
      </c>
      <c r="B147" s="157">
        <v>141</v>
      </c>
      <c r="C147" s="71" t="s">
        <v>511</v>
      </c>
      <c r="D147" s="158">
        <v>818741.01251399994</v>
      </c>
      <c r="E147" s="158">
        <v>707444.68162799999</v>
      </c>
      <c r="F147" s="22">
        <f t="shared" si="33"/>
        <v>111296.33088599995</v>
      </c>
      <c r="G147" s="22">
        <f t="shared" si="34"/>
        <v>1526185.6941419998</v>
      </c>
      <c r="H147" s="22">
        <v>200758.88044499999</v>
      </c>
      <c r="I147" s="22">
        <v>83082.685354000001</v>
      </c>
      <c r="J147" s="22">
        <f t="shared" si="35"/>
        <v>117676.19509099999</v>
      </c>
      <c r="K147" s="22">
        <f t="shared" si="36"/>
        <v>283841.56579899997</v>
      </c>
      <c r="L147" s="66">
        <v>256309</v>
      </c>
      <c r="M147" s="66">
        <v>70296</v>
      </c>
      <c r="N147" s="66">
        <f t="shared" si="31"/>
        <v>186013</v>
      </c>
      <c r="O147" s="66">
        <v>66096</v>
      </c>
      <c r="P147" s="66">
        <v>3510</v>
      </c>
      <c r="Q147" s="66">
        <f t="shared" si="32"/>
        <v>62586</v>
      </c>
    </row>
    <row r="148" spans="1:17" s="174" customFormat="1" x14ac:dyDescent="0.4">
      <c r="A148" s="243">
        <v>43</v>
      </c>
      <c r="B148" s="107">
        <v>142</v>
      </c>
      <c r="C148" s="107" t="s">
        <v>525</v>
      </c>
      <c r="D148" s="151">
        <v>1042414.171215</v>
      </c>
      <c r="E148" s="151">
        <v>2151804.5498429998</v>
      </c>
      <c r="F148" s="277">
        <f t="shared" si="33"/>
        <v>-1109390.3786279997</v>
      </c>
      <c r="G148" s="108">
        <f t="shared" si="34"/>
        <v>3194218.7210579999</v>
      </c>
      <c r="H148" s="108">
        <v>194107.48663599999</v>
      </c>
      <c r="I148" s="108">
        <v>313218.24533599999</v>
      </c>
      <c r="J148" s="108">
        <f t="shared" si="35"/>
        <v>-119110.75870000001</v>
      </c>
      <c r="K148" s="108">
        <f t="shared" si="36"/>
        <v>507325.73197199998</v>
      </c>
      <c r="L148" s="109">
        <v>588139</v>
      </c>
      <c r="M148" s="109">
        <v>1714041</v>
      </c>
      <c r="N148" s="109">
        <f t="shared" si="31"/>
        <v>-1125902</v>
      </c>
      <c r="O148" s="109">
        <v>84208</v>
      </c>
      <c r="P148" s="109">
        <v>181388</v>
      </c>
      <c r="Q148" s="109">
        <f t="shared" si="32"/>
        <v>-97180</v>
      </c>
    </row>
    <row r="149" spans="1:17" x14ac:dyDescent="0.4">
      <c r="A149" s="243">
        <v>240</v>
      </c>
      <c r="B149" s="157">
        <v>143</v>
      </c>
      <c r="C149" s="71" t="s">
        <v>572</v>
      </c>
      <c r="D149" s="158">
        <v>874665.58123000001</v>
      </c>
      <c r="E149" s="158">
        <v>523800.41316499998</v>
      </c>
      <c r="F149" s="22">
        <f t="shared" si="33"/>
        <v>350865.16806500003</v>
      </c>
      <c r="G149" s="22">
        <f t="shared" si="34"/>
        <v>1398465.9943949999</v>
      </c>
      <c r="H149" s="22">
        <v>173977.40334700001</v>
      </c>
      <c r="I149" s="22">
        <v>24007.632000000001</v>
      </c>
      <c r="J149" s="22">
        <f t="shared" si="35"/>
        <v>149969.771347</v>
      </c>
      <c r="K149" s="22">
        <f t="shared" si="36"/>
        <v>197985.03534700003</v>
      </c>
      <c r="L149" s="66">
        <v>412779</v>
      </c>
      <c r="M149" s="66">
        <v>95884</v>
      </c>
      <c r="N149" s="66">
        <f t="shared" si="31"/>
        <v>316895</v>
      </c>
      <c r="O149" s="66">
        <v>3114</v>
      </c>
      <c r="P149" s="66">
        <v>15743</v>
      </c>
      <c r="Q149" s="66">
        <f t="shared" si="32"/>
        <v>-12629</v>
      </c>
    </row>
    <row r="150" spans="1:17" s="174" customFormat="1" x14ac:dyDescent="0.4">
      <c r="A150" s="243">
        <v>152</v>
      </c>
      <c r="B150" s="107">
        <v>144</v>
      </c>
      <c r="C150" s="107" t="s">
        <v>552</v>
      </c>
      <c r="D150" s="151">
        <v>614931.04565099999</v>
      </c>
      <c r="E150" s="151">
        <v>137011.95802699999</v>
      </c>
      <c r="F150" s="277">
        <f t="shared" si="33"/>
        <v>477919.08762400004</v>
      </c>
      <c r="G150" s="108">
        <f t="shared" si="34"/>
        <v>751943.00367799995</v>
      </c>
      <c r="H150" s="108">
        <v>167419.58437</v>
      </c>
      <c r="I150" s="108">
        <v>3994.7123799999999</v>
      </c>
      <c r="J150" s="108">
        <f t="shared" si="35"/>
        <v>163424.87198999999</v>
      </c>
      <c r="K150" s="108">
        <f t="shared" si="36"/>
        <v>171414.29675000001</v>
      </c>
      <c r="L150" s="109">
        <v>746668</v>
      </c>
      <c r="M150" s="109">
        <v>236064</v>
      </c>
      <c r="N150" s="109">
        <f t="shared" si="31"/>
        <v>510604</v>
      </c>
      <c r="O150" s="109">
        <v>74575</v>
      </c>
      <c r="P150" s="109">
        <v>37629</v>
      </c>
      <c r="Q150" s="109">
        <f t="shared" si="32"/>
        <v>36946</v>
      </c>
    </row>
    <row r="151" spans="1:17" x14ac:dyDescent="0.4">
      <c r="A151" s="243">
        <v>144</v>
      </c>
      <c r="B151" s="157">
        <v>145</v>
      </c>
      <c r="C151" s="71" t="s">
        <v>547</v>
      </c>
      <c r="D151" s="158">
        <v>4265965.1672740001</v>
      </c>
      <c r="E151" s="158">
        <v>2220247.5718700001</v>
      </c>
      <c r="F151" s="22">
        <f t="shared" si="33"/>
        <v>2045717.595404</v>
      </c>
      <c r="G151" s="22">
        <f t="shared" si="34"/>
        <v>6486212.7391440002</v>
      </c>
      <c r="H151" s="22">
        <v>147500.05721</v>
      </c>
      <c r="I151" s="22">
        <v>558235.813096</v>
      </c>
      <c r="J151" s="22">
        <f t="shared" si="35"/>
        <v>-410735.755886</v>
      </c>
      <c r="K151" s="22">
        <f t="shared" si="36"/>
        <v>705735.870306</v>
      </c>
      <c r="L151" s="66">
        <v>7786204</v>
      </c>
      <c r="M151" s="66">
        <v>3578425</v>
      </c>
      <c r="N151" s="66">
        <f t="shared" si="31"/>
        <v>4207779</v>
      </c>
      <c r="O151" s="66">
        <v>0</v>
      </c>
      <c r="P151" s="66">
        <v>761456</v>
      </c>
      <c r="Q151" s="66">
        <f t="shared" si="32"/>
        <v>-761456</v>
      </c>
    </row>
    <row r="152" spans="1:17" s="174" customFormat="1" x14ac:dyDescent="0.4">
      <c r="A152" s="243">
        <v>149</v>
      </c>
      <c r="B152" s="107">
        <v>146</v>
      </c>
      <c r="C152" s="107" t="s">
        <v>551</v>
      </c>
      <c r="D152" s="151">
        <v>3074680.4699550001</v>
      </c>
      <c r="E152" s="151">
        <v>1128535.1940959999</v>
      </c>
      <c r="F152" s="277">
        <f t="shared" si="33"/>
        <v>1946145.2758590002</v>
      </c>
      <c r="G152" s="108">
        <f t="shared" si="34"/>
        <v>4203215.664051</v>
      </c>
      <c r="H152" s="108">
        <v>135675.940756</v>
      </c>
      <c r="I152" s="108">
        <v>272612.41996899998</v>
      </c>
      <c r="J152" s="108">
        <f t="shared" si="35"/>
        <v>-136936.47921299998</v>
      </c>
      <c r="K152" s="108">
        <f t="shared" si="36"/>
        <v>408288.36072499998</v>
      </c>
      <c r="L152" s="109">
        <v>4250245</v>
      </c>
      <c r="M152" s="109">
        <v>2295102</v>
      </c>
      <c r="N152" s="109">
        <f t="shared" si="31"/>
        <v>1955143</v>
      </c>
      <c r="O152" s="109">
        <v>180392</v>
      </c>
      <c r="P152" s="109">
        <v>957970</v>
      </c>
      <c r="Q152" s="109">
        <f t="shared" si="32"/>
        <v>-777578</v>
      </c>
    </row>
    <row r="153" spans="1:17" x14ac:dyDescent="0.4">
      <c r="A153" s="243">
        <v>184</v>
      </c>
      <c r="B153" s="157">
        <v>147</v>
      </c>
      <c r="C153" s="71" t="s">
        <v>564</v>
      </c>
      <c r="D153" s="158">
        <v>2158213.3527890001</v>
      </c>
      <c r="E153" s="158">
        <v>913618.29627100006</v>
      </c>
      <c r="F153" s="22">
        <f t="shared" si="33"/>
        <v>1244595.0565180001</v>
      </c>
      <c r="G153" s="22">
        <f t="shared" si="34"/>
        <v>3071831.6490600002</v>
      </c>
      <c r="H153" s="22">
        <v>126933.07883300001</v>
      </c>
      <c r="I153" s="22">
        <v>90521.226194000003</v>
      </c>
      <c r="J153" s="22">
        <f t="shared" si="35"/>
        <v>36411.852639000004</v>
      </c>
      <c r="K153" s="22">
        <f t="shared" si="36"/>
        <v>217454.30502700002</v>
      </c>
      <c r="L153" s="66">
        <v>1128870</v>
      </c>
      <c r="M153" s="66">
        <v>35286</v>
      </c>
      <c r="N153" s="66">
        <f t="shared" si="31"/>
        <v>1093584</v>
      </c>
      <c r="O153" s="66">
        <v>0</v>
      </c>
      <c r="P153" s="66">
        <v>0</v>
      </c>
      <c r="Q153" s="66">
        <f t="shared" si="32"/>
        <v>0</v>
      </c>
    </row>
    <row r="154" spans="1:17" s="174" customFormat="1" x14ac:dyDescent="0.4">
      <c r="A154" s="243">
        <v>119</v>
      </c>
      <c r="B154" s="107">
        <v>148</v>
      </c>
      <c r="C154" s="107" t="s">
        <v>539</v>
      </c>
      <c r="D154" s="151">
        <v>582101.81619100005</v>
      </c>
      <c r="E154" s="151">
        <v>484325.45170600002</v>
      </c>
      <c r="F154" s="277">
        <f t="shared" si="33"/>
        <v>97776.364485000027</v>
      </c>
      <c r="G154" s="108">
        <f t="shared" si="34"/>
        <v>1066427.2678970001</v>
      </c>
      <c r="H154" s="108">
        <v>118860.09390199999</v>
      </c>
      <c r="I154" s="108">
        <v>22169.837660000001</v>
      </c>
      <c r="J154" s="108">
        <f t="shared" si="35"/>
        <v>96690.256241999989</v>
      </c>
      <c r="K154" s="108">
        <f t="shared" si="36"/>
        <v>141029.93156199998</v>
      </c>
      <c r="L154" s="109">
        <v>496461</v>
      </c>
      <c r="M154" s="109">
        <v>306971</v>
      </c>
      <c r="N154" s="109">
        <f t="shared" si="31"/>
        <v>189490</v>
      </c>
      <c r="O154" s="109">
        <v>93301</v>
      </c>
      <c r="P154" s="109">
        <v>53415</v>
      </c>
      <c r="Q154" s="109">
        <f t="shared" si="32"/>
        <v>39886</v>
      </c>
    </row>
    <row r="155" spans="1:17" x14ac:dyDescent="0.4">
      <c r="A155" s="243">
        <v>142</v>
      </c>
      <c r="B155" s="157">
        <v>149</v>
      </c>
      <c r="C155" s="71" t="s">
        <v>548</v>
      </c>
      <c r="D155" s="158">
        <v>656112.66187199997</v>
      </c>
      <c r="E155" s="158">
        <v>825921.46149799996</v>
      </c>
      <c r="F155" s="22">
        <f t="shared" si="33"/>
        <v>-169808.79962599999</v>
      </c>
      <c r="G155" s="22">
        <f t="shared" si="34"/>
        <v>1482034.1233699999</v>
      </c>
      <c r="H155" s="22">
        <v>118023.484241</v>
      </c>
      <c r="I155" s="22">
        <v>126566.98244599999</v>
      </c>
      <c r="J155" s="22">
        <f t="shared" si="35"/>
        <v>-8543.4982049999962</v>
      </c>
      <c r="K155" s="22">
        <f t="shared" si="36"/>
        <v>244590.46668700001</v>
      </c>
      <c r="L155" s="66">
        <v>9579</v>
      </c>
      <c r="M155" s="66">
        <v>10285</v>
      </c>
      <c r="N155" s="66">
        <v>0</v>
      </c>
      <c r="O155" s="66">
        <v>0</v>
      </c>
      <c r="P155" s="66">
        <v>0</v>
      </c>
      <c r="Q155" s="66">
        <v>0</v>
      </c>
    </row>
    <row r="156" spans="1:17" s="174" customFormat="1" x14ac:dyDescent="0.4">
      <c r="A156" s="243">
        <v>46</v>
      </c>
      <c r="B156" s="107">
        <v>150</v>
      </c>
      <c r="C156" s="107" t="s">
        <v>527</v>
      </c>
      <c r="D156" s="151">
        <v>663665.35783200001</v>
      </c>
      <c r="E156" s="151">
        <v>261371.169593</v>
      </c>
      <c r="F156" s="277">
        <f t="shared" si="33"/>
        <v>402294.18823900004</v>
      </c>
      <c r="G156" s="108">
        <f t="shared" si="34"/>
        <v>925036.52742499998</v>
      </c>
      <c r="H156" s="108">
        <v>118017.826289</v>
      </c>
      <c r="I156" s="108">
        <v>0</v>
      </c>
      <c r="J156" s="108">
        <f t="shared" si="35"/>
        <v>118017.826289</v>
      </c>
      <c r="K156" s="108">
        <f t="shared" si="36"/>
        <v>118017.826289</v>
      </c>
      <c r="L156" s="109">
        <v>563985</v>
      </c>
      <c r="M156" s="109">
        <v>147157</v>
      </c>
      <c r="N156" s="109">
        <f t="shared" ref="N156:N174" si="37">L156-M156</f>
        <v>416828</v>
      </c>
      <c r="O156" s="109">
        <v>187336</v>
      </c>
      <c r="P156" s="109">
        <v>77889</v>
      </c>
      <c r="Q156" s="109">
        <f t="shared" ref="Q156:Q174" si="38">O156-P156</f>
        <v>109447</v>
      </c>
    </row>
    <row r="157" spans="1:17" x14ac:dyDescent="0.4">
      <c r="A157" s="243">
        <v>38</v>
      </c>
      <c r="B157" s="157">
        <v>151</v>
      </c>
      <c r="C157" s="71" t="s">
        <v>529</v>
      </c>
      <c r="D157" s="158">
        <v>726618.69406500005</v>
      </c>
      <c r="E157" s="158">
        <v>216197.97001200001</v>
      </c>
      <c r="F157" s="22">
        <f t="shared" si="33"/>
        <v>510420.72405300004</v>
      </c>
      <c r="G157" s="22">
        <f t="shared" si="34"/>
        <v>942816.66407699999</v>
      </c>
      <c r="H157" s="22">
        <v>113509.208058</v>
      </c>
      <c r="I157" s="22">
        <v>28259.738617999999</v>
      </c>
      <c r="J157" s="22">
        <f t="shared" si="35"/>
        <v>85249.469440000001</v>
      </c>
      <c r="K157" s="22">
        <f t="shared" si="36"/>
        <v>141768.94667599999</v>
      </c>
      <c r="L157" s="66">
        <v>1015100</v>
      </c>
      <c r="M157" s="66">
        <v>230678</v>
      </c>
      <c r="N157" s="66">
        <f t="shared" si="37"/>
        <v>784422</v>
      </c>
      <c r="O157" s="66">
        <v>249841</v>
      </c>
      <c r="P157" s="66">
        <v>53540</v>
      </c>
      <c r="Q157" s="66">
        <f t="shared" si="38"/>
        <v>196301</v>
      </c>
    </row>
    <row r="158" spans="1:17" s="174" customFormat="1" x14ac:dyDescent="0.4">
      <c r="A158" s="243">
        <v>185</v>
      </c>
      <c r="B158" s="107">
        <v>152</v>
      </c>
      <c r="C158" s="107" t="s">
        <v>565</v>
      </c>
      <c r="D158" s="151">
        <v>5228588.9213859998</v>
      </c>
      <c r="E158" s="151">
        <v>1994324.5646550001</v>
      </c>
      <c r="F158" s="277">
        <f t="shared" si="33"/>
        <v>3234264.3567309994</v>
      </c>
      <c r="G158" s="108">
        <f t="shared" si="34"/>
        <v>7222913.4860410001</v>
      </c>
      <c r="H158" s="108">
        <v>108358.703828</v>
      </c>
      <c r="I158" s="108">
        <v>9.9999999999999995E-7</v>
      </c>
      <c r="J158" s="108">
        <f t="shared" si="35"/>
        <v>108358.703827</v>
      </c>
      <c r="K158" s="108">
        <f t="shared" si="36"/>
        <v>108358.70382899999</v>
      </c>
      <c r="L158" s="109">
        <v>3541631</v>
      </c>
      <c r="M158" s="109">
        <v>419986</v>
      </c>
      <c r="N158" s="109">
        <f t="shared" si="37"/>
        <v>3121645</v>
      </c>
      <c r="O158" s="109">
        <v>208914</v>
      </c>
      <c r="P158" s="109">
        <v>141294</v>
      </c>
      <c r="Q158" s="109">
        <f t="shared" si="38"/>
        <v>67620</v>
      </c>
    </row>
    <row r="159" spans="1:17" x14ac:dyDescent="0.4">
      <c r="A159" s="243">
        <v>49</v>
      </c>
      <c r="B159" s="157">
        <v>153</v>
      </c>
      <c r="C159" s="71" t="s">
        <v>523</v>
      </c>
      <c r="D159" s="158">
        <v>838180.26569399994</v>
      </c>
      <c r="E159" s="158">
        <v>1066194.4282849999</v>
      </c>
      <c r="F159" s="22">
        <f t="shared" si="33"/>
        <v>-228014.16259099997</v>
      </c>
      <c r="G159" s="22">
        <f t="shared" si="34"/>
        <v>1904374.6939789997</v>
      </c>
      <c r="H159" s="22">
        <v>94360.124360000002</v>
      </c>
      <c r="I159" s="22">
        <v>195839.814381</v>
      </c>
      <c r="J159" s="22">
        <f t="shared" si="35"/>
        <v>-101479.690021</v>
      </c>
      <c r="K159" s="22">
        <f t="shared" si="36"/>
        <v>290199.93874100002</v>
      </c>
      <c r="L159" s="66">
        <v>429869</v>
      </c>
      <c r="M159" s="66">
        <v>551466</v>
      </c>
      <c r="N159" s="66">
        <f t="shared" si="37"/>
        <v>-121597</v>
      </c>
      <c r="O159" s="66">
        <v>12836</v>
      </c>
      <c r="P159" s="66">
        <v>10490</v>
      </c>
      <c r="Q159" s="66">
        <f t="shared" si="38"/>
        <v>2346</v>
      </c>
    </row>
    <row r="160" spans="1:17" s="174" customFormat="1" x14ac:dyDescent="0.4">
      <c r="A160" s="243">
        <v>33</v>
      </c>
      <c r="B160" s="107">
        <v>154</v>
      </c>
      <c r="C160" s="107" t="s">
        <v>522</v>
      </c>
      <c r="D160" s="151">
        <v>1917709.1358390001</v>
      </c>
      <c r="E160" s="151">
        <v>2169224.6138889999</v>
      </c>
      <c r="F160" s="277">
        <f t="shared" si="33"/>
        <v>-251515.4780499998</v>
      </c>
      <c r="G160" s="108">
        <f t="shared" si="34"/>
        <v>4086933.7497279998</v>
      </c>
      <c r="H160" s="108">
        <v>87915.560385000004</v>
      </c>
      <c r="I160" s="108">
        <v>48853.027166</v>
      </c>
      <c r="J160" s="108">
        <f t="shared" si="35"/>
        <v>39062.533219000004</v>
      </c>
      <c r="K160" s="108">
        <f t="shared" si="36"/>
        <v>136768.587551</v>
      </c>
      <c r="L160" s="109">
        <v>177629</v>
      </c>
      <c r="M160" s="109">
        <v>407500</v>
      </c>
      <c r="N160" s="109">
        <f t="shared" si="37"/>
        <v>-229871</v>
      </c>
      <c r="O160" s="109">
        <v>42848</v>
      </c>
      <c r="P160" s="109">
        <v>105</v>
      </c>
      <c r="Q160" s="109">
        <f t="shared" si="38"/>
        <v>42743</v>
      </c>
    </row>
    <row r="161" spans="1:17" x14ac:dyDescent="0.4">
      <c r="A161" s="243">
        <v>182</v>
      </c>
      <c r="B161" s="157">
        <v>155</v>
      </c>
      <c r="C161" s="71" t="s">
        <v>563</v>
      </c>
      <c r="D161" s="158">
        <v>245898.05093999999</v>
      </c>
      <c r="E161" s="158">
        <v>172301.00934300001</v>
      </c>
      <c r="F161" s="22">
        <f t="shared" si="33"/>
        <v>73597.041596999974</v>
      </c>
      <c r="G161" s="22">
        <f t="shared" si="34"/>
        <v>418199.060283</v>
      </c>
      <c r="H161" s="22">
        <v>86407.090098999994</v>
      </c>
      <c r="I161" s="22">
        <v>72703.836676999999</v>
      </c>
      <c r="J161" s="22">
        <f t="shared" si="35"/>
        <v>13703.253421999994</v>
      </c>
      <c r="K161" s="22">
        <f t="shared" si="36"/>
        <v>159110.92677600001</v>
      </c>
      <c r="L161" s="66">
        <v>0</v>
      </c>
      <c r="M161" s="66">
        <v>0</v>
      </c>
      <c r="N161" s="66">
        <f t="shared" si="37"/>
        <v>0</v>
      </c>
      <c r="O161" s="66">
        <v>0</v>
      </c>
      <c r="P161" s="66">
        <v>0</v>
      </c>
      <c r="Q161" s="66">
        <f t="shared" si="38"/>
        <v>0</v>
      </c>
    </row>
    <row r="162" spans="1:17" s="174" customFormat="1" x14ac:dyDescent="0.4">
      <c r="A162" s="243">
        <v>209</v>
      </c>
      <c r="B162" s="107">
        <v>156</v>
      </c>
      <c r="C162" s="107" t="s">
        <v>567</v>
      </c>
      <c r="D162" s="151">
        <v>314045.22331500001</v>
      </c>
      <c r="E162" s="151">
        <v>248574.922337</v>
      </c>
      <c r="F162" s="277">
        <f t="shared" si="33"/>
        <v>65470.300978000014</v>
      </c>
      <c r="G162" s="108">
        <f t="shared" si="34"/>
        <v>562620.14565199998</v>
      </c>
      <c r="H162" s="108">
        <v>80414.614482000005</v>
      </c>
      <c r="I162" s="108">
        <v>9383.5170390000003</v>
      </c>
      <c r="J162" s="108">
        <f t="shared" si="35"/>
        <v>71031.097443000006</v>
      </c>
      <c r="K162" s="108">
        <f t="shared" si="36"/>
        <v>89798.131521000003</v>
      </c>
      <c r="L162" s="109">
        <v>528344</v>
      </c>
      <c r="M162" s="109">
        <v>324522</v>
      </c>
      <c r="N162" s="109">
        <f t="shared" si="37"/>
        <v>203822</v>
      </c>
      <c r="O162" s="109">
        <v>103869</v>
      </c>
      <c r="P162" s="109">
        <v>33138</v>
      </c>
      <c r="Q162" s="109">
        <f t="shared" si="38"/>
        <v>70731</v>
      </c>
    </row>
    <row r="163" spans="1:17" x14ac:dyDescent="0.4">
      <c r="A163" s="243">
        <v>45</v>
      </c>
      <c r="B163" s="157">
        <v>157</v>
      </c>
      <c r="C163" s="71" t="s">
        <v>521</v>
      </c>
      <c r="D163" s="158">
        <v>612440.62063699996</v>
      </c>
      <c r="E163" s="158">
        <v>630492.56342499994</v>
      </c>
      <c r="F163" s="22">
        <f t="shared" si="33"/>
        <v>-18051.942787999986</v>
      </c>
      <c r="G163" s="22">
        <f t="shared" si="34"/>
        <v>1242933.1840619999</v>
      </c>
      <c r="H163" s="22">
        <v>77918.108317999999</v>
      </c>
      <c r="I163" s="22">
        <v>32429.330952</v>
      </c>
      <c r="J163" s="22">
        <f t="shared" si="35"/>
        <v>45488.777365999995</v>
      </c>
      <c r="K163" s="22">
        <f t="shared" si="36"/>
        <v>110347.43927</v>
      </c>
      <c r="L163" s="66">
        <v>208813</v>
      </c>
      <c r="M163" s="66">
        <v>232778</v>
      </c>
      <c r="N163" s="66">
        <f t="shared" si="37"/>
        <v>-23965</v>
      </c>
      <c r="O163" s="66">
        <v>40678</v>
      </c>
      <c r="P163" s="66">
        <v>31272</v>
      </c>
      <c r="Q163" s="66">
        <f t="shared" si="38"/>
        <v>9406</v>
      </c>
    </row>
    <row r="164" spans="1:17" s="174" customFormat="1" x14ac:dyDescent="0.4">
      <c r="A164" s="243">
        <v>170</v>
      </c>
      <c r="B164" s="107">
        <v>158</v>
      </c>
      <c r="C164" s="107" t="s">
        <v>559</v>
      </c>
      <c r="D164" s="151">
        <v>417361.28861599998</v>
      </c>
      <c r="E164" s="151">
        <v>133544.97308</v>
      </c>
      <c r="F164" s="277">
        <f t="shared" si="33"/>
        <v>283816.31553599995</v>
      </c>
      <c r="G164" s="108">
        <f t="shared" si="34"/>
        <v>550906.261696</v>
      </c>
      <c r="H164" s="108">
        <v>63453.414564999999</v>
      </c>
      <c r="I164" s="108">
        <v>0</v>
      </c>
      <c r="J164" s="108">
        <f t="shared" si="35"/>
        <v>63453.414564999999</v>
      </c>
      <c r="K164" s="108">
        <f t="shared" si="36"/>
        <v>63453.414564999999</v>
      </c>
      <c r="L164" s="109">
        <v>655534</v>
      </c>
      <c r="M164" s="109">
        <v>318819</v>
      </c>
      <c r="N164" s="109">
        <f t="shared" si="37"/>
        <v>336715</v>
      </c>
      <c r="O164" s="109">
        <v>121383</v>
      </c>
      <c r="P164" s="109">
        <v>74792</v>
      </c>
      <c r="Q164" s="109">
        <f t="shared" si="38"/>
        <v>46591</v>
      </c>
    </row>
    <row r="165" spans="1:17" x14ac:dyDescent="0.4">
      <c r="A165" s="243">
        <v>129</v>
      </c>
      <c r="B165" s="157">
        <v>159</v>
      </c>
      <c r="C165" s="71" t="s">
        <v>543</v>
      </c>
      <c r="D165" s="158">
        <v>355284.85792400001</v>
      </c>
      <c r="E165" s="158">
        <v>250953.13446100001</v>
      </c>
      <c r="F165" s="22">
        <f t="shared" si="33"/>
        <v>104331.723463</v>
      </c>
      <c r="G165" s="22">
        <f t="shared" si="34"/>
        <v>606237.99238499999</v>
      </c>
      <c r="H165" s="22">
        <v>56626.803994000002</v>
      </c>
      <c r="I165" s="22">
        <v>48065.397148999997</v>
      </c>
      <c r="J165" s="22">
        <f t="shared" si="35"/>
        <v>8561.406845000005</v>
      </c>
      <c r="K165" s="22">
        <f t="shared" si="36"/>
        <v>104692.201143</v>
      </c>
      <c r="L165" s="66">
        <v>529966</v>
      </c>
      <c r="M165" s="66">
        <v>401042</v>
      </c>
      <c r="N165" s="66">
        <f t="shared" si="37"/>
        <v>128924</v>
      </c>
      <c r="O165" s="66">
        <v>55691</v>
      </c>
      <c r="P165" s="66">
        <v>76333</v>
      </c>
      <c r="Q165" s="66">
        <f t="shared" si="38"/>
        <v>-20642</v>
      </c>
    </row>
    <row r="166" spans="1:17" s="174" customFormat="1" x14ac:dyDescent="0.4">
      <c r="A166" s="243">
        <v>181</v>
      </c>
      <c r="B166" s="107">
        <v>160</v>
      </c>
      <c r="C166" s="107" t="s">
        <v>562</v>
      </c>
      <c r="D166" s="151">
        <v>995776.11623499996</v>
      </c>
      <c r="E166" s="151">
        <v>476690.898323</v>
      </c>
      <c r="F166" s="277">
        <f t="shared" si="33"/>
        <v>519085.21791199996</v>
      </c>
      <c r="G166" s="108">
        <f t="shared" si="34"/>
        <v>1472467.014558</v>
      </c>
      <c r="H166" s="108">
        <v>51653.698252000002</v>
      </c>
      <c r="I166" s="108">
        <v>169657.807585</v>
      </c>
      <c r="J166" s="108">
        <f t="shared" si="35"/>
        <v>-118004.109333</v>
      </c>
      <c r="K166" s="108">
        <f t="shared" si="36"/>
        <v>221311.505837</v>
      </c>
      <c r="L166" s="109">
        <v>902233</v>
      </c>
      <c r="M166" s="109">
        <v>325097</v>
      </c>
      <c r="N166" s="109">
        <f t="shared" si="37"/>
        <v>577136</v>
      </c>
      <c r="O166" s="109">
        <v>0</v>
      </c>
      <c r="P166" s="109">
        <v>108212</v>
      </c>
      <c r="Q166" s="109">
        <f t="shared" si="38"/>
        <v>-108212</v>
      </c>
    </row>
    <row r="167" spans="1:17" x14ac:dyDescent="0.4">
      <c r="A167" s="243">
        <v>140</v>
      </c>
      <c r="B167" s="157">
        <v>161</v>
      </c>
      <c r="C167" s="71" t="s">
        <v>545</v>
      </c>
      <c r="D167" s="158">
        <v>1486167.2714879999</v>
      </c>
      <c r="E167" s="158">
        <v>1422369.696979</v>
      </c>
      <c r="F167" s="22">
        <f t="shared" si="33"/>
        <v>63797.57450899994</v>
      </c>
      <c r="G167" s="22">
        <f t="shared" si="34"/>
        <v>2908536.9684669999</v>
      </c>
      <c r="H167" s="22">
        <v>33628.510117999998</v>
      </c>
      <c r="I167" s="22">
        <v>31837.248137999999</v>
      </c>
      <c r="J167" s="22">
        <f t="shared" si="35"/>
        <v>1791.2619799999993</v>
      </c>
      <c r="K167" s="22">
        <f t="shared" si="36"/>
        <v>65465.758256000001</v>
      </c>
      <c r="L167" s="66">
        <v>81543</v>
      </c>
      <c r="M167" s="66">
        <v>58948</v>
      </c>
      <c r="N167" s="66">
        <f t="shared" si="37"/>
        <v>22595</v>
      </c>
      <c r="O167" s="66">
        <v>9431</v>
      </c>
      <c r="P167" s="66">
        <v>0</v>
      </c>
      <c r="Q167" s="66">
        <f t="shared" si="38"/>
        <v>9431</v>
      </c>
    </row>
    <row r="168" spans="1:17" s="174" customFormat="1" x14ac:dyDescent="0.4">
      <c r="A168" s="243">
        <v>36</v>
      </c>
      <c r="B168" s="107">
        <v>162</v>
      </c>
      <c r="C168" s="107" t="s">
        <v>513</v>
      </c>
      <c r="D168" s="151">
        <v>2156027.443622</v>
      </c>
      <c r="E168" s="151">
        <v>1326022.158303</v>
      </c>
      <c r="F168" s="277">
        <f t="shared" si="33"/>
        <v>830005.28531900002</v>
      </c>
      <c r="G168" s="108">
        <f t="shared" si="34"/>
        <v>3482049.6019250001</v>
      </c>
      <c r="H168" s="108">
        <v>31616.707516999999</v>
      </c>
      <c r="I168" s="108">
        <v>59567.715582999997</v>
      </c>
      <c r="J168" s="108">
        <f t="shared" si="35"/>
        <v>-27951.008065999999</v>
      </c>
      <c r="K168" s="108">
        <f t="shared" si="36"/>
        <v>91184.4231</v>
      </c>
      <c r="L168" s="109">
        <v>2409648</v>
      </c>
      <c r="M168" s="109">
        <v>1285094</v>
      </c>
      <c r="N168" s="109">
        <f t="shared" si="37"/>
        <v>1124554</v>
      </c>
      <c r="O168" s="109">
        <v>526696</v>
      </c>
      <c r="P168" s="109">
        <v>212313</v>
      </c>
      <c r="Q168" s="109">
        <f t="shared" si="38"/>
        <v>314383</v>
      </c>
    </row>
    <row r="169" spans="1:17" x14ac:dyDescent="0.4">
      <c r="A169" s="243">
        <v>194</v>
      </c>
      <c r="B169" s="157">
        <v>163</v>
      </c>
      <c r="C169" s="71" t="s">
        <v>566</v>
      </c>
      <c r="D169" s="158">
        <v>537533.68188199995</v>
      </c>
      <c r="E169" s="158">
        <v>520468.34339200001</v>
      </c>
      <c r="F169" s="22">
        <f t="shared" si="33"/>
        <v>17065.338489999936</v>
      </c>
      <c r="G169" s="22">
        <f t="shared" si="34"/>
        <v>1058002.0252739999</v>
      </c>
      <c r="H169" s="22">
        <v>31131.143566999999</v>
      </c>
      <c r="I169" s="22">
        <v>33144.505233000003</v>
      </c>
      <c r="J169" s="22">
        <f t="shared" si="35"/>
        <v>-2013.3616660000043</v>
      </c>
      <c r="K169" s="22">
        <f t="shared" si="36"/>
        <v>64275.648800000003</v>
      </c>
      <c r="L169" s="66">
        <v>33621</v>
      </c>
      <c r="M169" s="66">
        <v>8237</v>
      </c>
      <c r="N169" s="66">
        <f t="shared" si="37"/>
        <v>25384</v>
      </c>
      <c r="O169" s="66">
        <v>5466</v>
      </c>
      <c r="P169" s="66">
        <v>1866</v>
      </c>
      <c r="Q169" s="66">
        <f t="shared" si="38"/>
        <v>3600</v>
      </c>
    </row>
    <row r="170" spans="1:17" s="174" customFormat="1" x14ac:dyDescent="0.4">
      <c r="A170" s="243">
        <v>64</v>
      </c>
      <c r="B170" s="107">
        <v>164</v>
      </c>
      <c r="C170" s="107" t="s">
        <v>534</v>
      </c>
      <c r="D170" s="151">
        <v>452211.265311</v>
      </c>
      <c r="E170" s="151">
        <v>562055.95379499998</v>
      </c>
      <c r="F170" s="277">
        <f t="shared" si="33"/>
        <v>-109844.68848399998</v>
      </c>
      <c r="G170" s="108">
        <f t="shared" si="34"/>
        <v>1014267.2191059999</v>
      </c>
      <c r="H170" s="108">
        <v>26318.337976999999</v>
      </c>
      <c r="I170" s="108">
        <v>30973.298556000002</v>
      </c>
      <c r="J170" s="108">
        <f t="shared" si="35"/>
        <v>-4654.9605790000023</v>
      </c>
      <c r="K170" s="108">
        <f t="shared" si="36"/>
        <v>57291.636532999997</v>
      </c>
      <c r="L170" s="109">
        <v>183018</v>
      </c>
      <c r="M170" s="109">
        <v>284346</v>
      </c>
      <c r="N170" s="109">
        <f t="shared" si="37"/>
        <v>-101328</v>
      </c>
      <c r="O170" s="109">
        <v>13183</v>
      </c>
      <c r="P170" s="109">
        <v>42976</v>
      </c>
      <c r="Q170" s="109">
        <f t="shared" si="38"/>
        <v>-29793</v>
      </c>
    </row>
    <row r="171" spans="1:17" x14ac:dyDescent="0.4">
      <c r="A171" s="243">
        <v>245</v>
      </c>
      <c r="B171" s="157">
        <v>165</v>
      </c>
      <c r="C171" s="71" t="s">
        <v>574</v>
      </c>
      <c r="D171" s="158">
        <v>3315033.9020059998</v>
      </c>
      <c r="E171" s="158">
        <v>4819794.2936009998</v>
      </c>
      <c r="F171" s="22">
        <f t="shared" si="33"/>
        <v>-1504760.3915949999</v>
      </c>
      <c r="G171" s="22">
        <f t="shared" si="34"/>
        <v>8134828.1956069991</v>
      </c>
      <c r="H171" s="22">
        <v>17453.688811</v>
      </c>
      <c r="I171" s="22">
        <v>203012.264692</v>
      </c>
      <c r="J171" s="22">
        <f t="shared" si="35"/>
        <v>-185558.575881</v>
      </c>
      <c r="K171" s="22">
        <f t="shared" si="36"/>
        <v>220465.953503</v>
      </c>
      <c r="L171" s="66">
        <v>2020324</v>
      </c>
      <c r="M171" s="66">
        <v>2829174</v>
      </c>
      <c r="N171" s="66">
        <f t="shared" si="37"/>
        <v>-808850</v>
      </c>
      <c r="O171" s="66">
        <v>174179</v>
      </c>
      <c r="P171" s="66">
        <v>517696</v>
      </c>
      <c r="Q171" s="66">
        <f t="shared" si="38"/>
        <v>-343517</v>
      </c>
    </row>
    <row r="172" spans="1:17" s="174" customFormat="1" x14ac:dyDescent="0.4">
      <c r="A172" s="243">
        <v>19</v>
      </c>
      <c r="B172" s="107">
        <v>166</v>
      </c>
      <c r="C172" s="107" t="s">
        <v>516</v>
      </c>
      <c r="D172" s="151">
        <v>448967.29088099999</v>
      </c>
      <c r="E172" s="151">
        <v>319635.44271899998</v>
      </c>
      <c r="F172" s="277">
        <f t="shared" si="33"/>
        <v>129331.84816200001</v>
      </c>
      <c r="G172" s="108">
        <f t="shared" si="34"/>
        <v>768602.73359999992</v>
      </c>
      <c r="H172" s="108">
        <v>3.7165499999999998</v>
      </c>
      <c r="I172" s="108">
        <v>51176.569336</v>
      </c>
      <c r="J172" s="108">
        <f t="shared" si="35"/>
        <v>-51172.852786000003</v>
      </c>
      <c r="K172" s="108">
        <f t="shared" si="36"/>
        <v>51180.285885999998</v>
      </c>
      <c r="L172" s="109">
        <v>342123</v>
      </c>
      <c r="M172" s="109">
        <v>160367</v>
      </c>
      <c r="N172" s="109">
        <f t="shared" si="37"/>
        <v>181756</v>
      </c>
      <c r="O172" s="109">
        <v>57996</v>
      </c>
      <c r="P172" s="109">
        <v>61817</v>
      </c>
      <c r="Q172" s="109">
        <f t="shared" si="38"/>
        <v>-3821</v>
      </c>
    </row>
    <row r="173" spans="1:17" x14ac:dyDescent="0.4">
      <c r="A173" s="243">
        <v>12</v>
      </c>
      <c r="B173" s="157">
        <v>167</v>
      </c>
      <c r="C173" s="71" t="s">
        <v>536</v>
      </c>
      <c r="D173" s="158">
        <v>870173.32043399999</v>
      </c>
      <c r="E173" s="158">
        <v>989847.29685399996</v>
      </c>
      <c r="F173" s="22">
        <f t="shared" ref="F173:F174" si="39">D173-E173</f>
        <v>-119673.97641999996</v>
      </c>
      <c r="G173" s="22">
        <f t="shared" si="34"/>
        <v>1860020.617288</v>
      </c>
      <c r="H173" s="22">
        <v>0</v>
      </c>
      <c r="I173" s="22">
        <v>0</v>
      </c>
      <c r="J173" s="22">
        <f t="shared" ref="J173:J174" si="40">H173-I173</f>
        <v>0</v>
      </c>
      <c r="K173" s="22">
        <f t="shared" si="36"/>
        <v>0</v>
      </c>
      <c r="L173" s="66">
        <v>118233</v>
      </c>
      <c r="M173" s="66">
        <v>61307</v>
      </c>
      <c r="N173" s="66">
        <f t="shared" si="37"/>
        <v>56926</v>
      </c>
      <c r="O173" s="66">
        <v>17869</v>
      </c>
      <c r="P173" s="66">
        <v>16445</v>
      </c>
      <c r="Q173" s="66">
        <f t="shared" si="38"/>
        <v>1424</v>
      </c>
    </row>
    <row r="174" spans="1:17" s="174" customFormat="1" x14ac:dyDescent="0.4">
      <c r="A174" s="243">
        <v>61</v>
      </c>
      <c r="B174" s="107">
        <v>168</v>
      </c>
      <c r="C174" s="107" t="s">
        <v>528</v>
      </c>
      <c r="D174" s="151">
        <v>235764.366523</v>
      </c>
      <c r="E174" s="151">
        <v>250540.643583</v>
      </c>
      <c r="F174" s="277">
        <f t="shared" si="39"/>
        <v>-14776.277059999993</v>
      </c>
      <c r="G174" s="108">
        <f t="shared" si="34"/>
        <v>486305.010106</v>
      </c>
      <c r="H174" s="108">
        <v>0</v>
      </c>
      <c r="I174" s="108">
        <v>0</v>
      </c>
      <c r="J174" s="108">
        <f t="shared" si="40"/>
        <v>0</v>
      </c>
      <c r="K174" s="108">
        <f t="shared" si="36"/>
        <v>0</v>
      </c>
      <c r="L174" s="109">
        <v>8635</v>
      </c>
      <c r="M174" s="109">
        <v>37745</v>
      </c>
      <c r="N174" s="109">
        <f t="shared" si="37"/>
        <v>-29110</v>
      </c>
      <c r="O174" s="109">
        <v>5945</v>
      </c>
      <c r="P174" s="109">
        <v>1583</v>
      </c>
      <c r="Q174" s="109">
        <f t="shared" si="38"/>
        <v>4362</v>
      </c>
    </row>
    <row r="175" spans="1:17" x14ac:dyDescent="0.4">
      <c r="A175" s="243">
        <v>296</v>
      </c>
      <c r="B175" s="157">
        <v>169</v>
      </c>
      <c r="C175" s="71" t="s">
        <v>621</v>
      </c>
      <c r="D175" s="158">
        <v>0</v>
      </c>
      <c r="E175" s="158">
        <v>0</v>
      </c>
      <c r="F175" s="22">
        <v>0</v>
      </c>
      <c r="G175" s="22">
        <v>0</v>
      </c>
      <c r="H175" s="22">
        <v>0</v>
      </c>
      <c r="I175" s="22">
        <v>0</v>
      </c>
      <c r="J175" s="22">
        <v>0</v>
      </c>
      <c r="K175" s="22">
        <v>0</v>
      </c>
      <c r="L175" s="66">
        <v>0</v>
      </c>
      <c r="M175" s="66">
        <v>0</v>
      </c>
      <c r="N175" s="66">
        <v>0</v>
      </c>
      <c r="O175" s="66">
        <v>0</v>
      </c>
      <c r="P175" s="66">
        <v>0</v>
      </c>
      <c r="Q175" s="66">
        <v>0</v>
      </c>
    </row>
    <row r="176" spans="1:17" s="118" customFormat="1" x14ac:dyDescent="0.35">
      <c r="A176" s="245"/>
      <c r="B176" s="422" t="s">
        <v>197</v>
      </c>
      <c r="C176" s="422"/>
      <c r="D176" s="117">
        <f>SUM(D109:D174)</f>
        <v>238653312.13608605</v>
      </c>
      <c r="E176" s="117">
        <f>SUM(E109:E174)</f>
        <v>139850063.03275207</v>
      </c>
      <c r="F176" s="117">
        <f t="shared" ref="F176:Q176" si="41">SUM(F109:F174)</f>
        <v>98803249.103333995</v>
      </c>
      <c r="G176" s="117">
        <f t="shared" si="41"/>
        <v>378503375.16883808</v>
      </c>
      <c r="H176" s="117">
        <f t="shared" si="41"/>
        <v>43242121.248858988</v>
      </c>
      <c r="I176" s="117">
        <f t="shared" si="41"/>
        <v>27221489.314415004</v>
      </c>
      <c r="J176" s="117">
        <f t="shared" si="41"/>
        <v>16020631.934443995</v>
      </c>
      <c r="K176" s="117">
        <f t="shared" si="41"/>
        <v>70463610.563274011</v>
      </c>
      <c r="L176" s="117">
        <f t="shared" si="41"/>
        <v>228141272</v>
      </c>
      <c r="M176" s="117">
        <f t="shared" si="41"/>
        <v>87555378</v>
      </c>
      <c r="N176" s="117">
        <f t="shared" si="41"/>
        <v>140586600</v>
      </c>
      <c r="O176" s="117">
        <f t="shared" si="41"/>
        <v>32806583</v>
      </c>
      <c r="P176" s="117">
        <f t="shared" si="41"/>
        <v>23339580</v>
      </c>
      <c r="Q176" s="117">
        <f t="shared" si="41"/>
        <v>9467003</v>
      </c>
    </row>
    <row r="177" spans="1:17" s="118" customFormat="1" x14ac:dyDescent="0.35">
      <c r="A177" s="245"/>
      <c r="B177" s="422" t="s">
        <v>164</v>
      </c>
      <c r="C177" s="422"/>
      <c r="D177" s="117">
        <f t="shared" ref="D177:Q177" si="42">D176+D108+D86</f>
        <v>415670041.1496771</v>
      </c>
      <c r="E177" s="117">
        <f t="shared" si="42"/>
        <v>492732190.91147602</v>
      </c>
      <c r="F177" s="117">
        <f t="shared" si="42"/>
        <v>-77098330.048100904</v>
      </c>
      <c r="G177" s="117">
        <f t="shared" si="42"/>
        <v>908402232.06115317</v>
      </c>
      <c r="H177" s="117">
        <f t="shared" si="42"/>
        <v>67536207.971896976</v>
      </c>
      <c r="I177" s="117">
        <f t="shared" si="42"/>
        <v>68939866.183039993</v>
      </c>
      <c r="J177" s="117">
        <f t="shared" si="42"/>
        <v>-1403658.2111430094</v>
      </c>
      <c r="K177" s="117">
        <f t="shared" si="42"/>
        <v>136476074.15493703</v>
      </c>
      <c r="L177" s="117">
        <f t="shared" si="42"/>
        <v>2579824852.9721203</v>
      </c>
      <c r="M177" s="117">
        <f t="shared" si="42"/>
        <v>1799676208.9843359</v>
      </c>
      <c r="N177" s="117">
        <f t="shared" si="42"/>
        <v>772078359.98778403</v>
      </c>
      <c r="O177" s="117">
        <f t="shared" si="42"/>
        <v>296491820.41544801</v>
      </c>
      <c r="P177" s="117">
        <f t="shared" si="42"/>
        <v>193032026.908279</v>
      </c>
      <c r="Q177" s="117">
        <f t="shared" si="42"/>
        <v>103459793.50716901</v>
      </c>
    </row>
    <row r="179" spans="1:17" x14ac:dyDescent="0.4">
      <c r="H179" s="24"/>
      <c r="O179" s="178"/>
      <c r="P179" s="178"/>
      <c r="Q179" s="178"/>
    </row>
    <row r="180" spans="1:17" x14ac:dyDescent="0.4">
      <c r="H180" s="25"/>
    </row>
  </sheetData>
  <sheetProtection algorithmName="SHA-512" hashValue="t5sNGeb7Ep/4g8YFuxA2kM5qbQroaKOSzE0iIs6e3pg5e5y2+sUVE1z1nANqP1S3yThVG01a992aQX8Z+JTd+A==" saltValue="AM4x4kEeMBnAZPhewSX0+g==" spinCount="100000" sheet="1" objects="1" scenarios="1"/>
  <sortState ref="A109:Q175">
    <sortCondition descending="1" ref="H109:H175"/>
  </sortState>
  <mergeCells count="13">
    <mergeCell ref="B1:J1"/>
    <mergeCell ref="D2:K2"/>
    <mergeCell ref="L2:Q2"/>
    <mergeCell ref="D3:F3"/>
    <mergeCell ref="H3:I3"/>
    <mergeCell ref="L3:M3"/>
    <mergeCell ref="A2:A4"/>
    <mergeCell ref="B177:C177"/>
    <mergeCell ref="B176:C176"/>
    <mergeCell ref="B86:C86"/>
    <mergeCell ref="B108:C108"/>
    <mergeCell ref="B2:B4"/>
    <mergeCell ref="C2:C4"/>
  </mergeCells>
  <printOptions horizontalCentered="1" verticalCentered="1"/>
  <pageMargins left="0.25" right="0.25" top="0.75" bottom="0.75" header="0.3" footer="0.3"/>
  <pageSetup paperSize="9" scale="73" fitToHeight="0" orientation="landscape" r:id="rId1"/>
  <rowBreaks count="5" manualBreakCount="5">
    <brk id="41" min="1" max="16" man="1"/>
    <brk id="71" min="1" max="16" man="1"/>
    <brk id="86" min="1" max="16" man="1"/>
    <brk id="121" min="1" max="16" man="1"/>
    <brk id="151"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81"/>
  <sheetViews>
    <sheetView rightToLeft="1" view="pageBreakPreview" zoomScaleNormal="110" zoomScaleSheetLayoutView="100" workbookViewId="0">
      <pane xSplit="4" ySplit="3" topLeftCell="E4" activePane="bottomRight" state="frozen"/>
      <selection activeCell="C1" sqref="C1"/>
      <selection pane="topRight" activeCell="D1" sqref="D1"/>
      <selection pane="bottomLeft" activeCell="C4" sqref="C4"/>
      <selection pane="bottomRight" activeCell="F3" sqref="F3"/>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62" customWidth="1"/>
    <col min="8" max="8" width="10.5703125" style="162" customWidth="1"/>
    <col min="9" max="9" width="13.7109375" style="163" bestFit="1" customWidth="1"/>
    <col min="10" max="10" width="13.140625" style="163" bestFit="1" customWidth="1"/>
    <col min="11" max="11" width="10" style="164" customWidth="1"/>
    <col min="12" max="12" width="11.28515625" style="164" customWidth="1"/>
    <col min="13" max="13" width="10.85546875" style="164" customWidth="1"/>
    <col min="14" max="14" width="15.42578125" style="231" hidden="1" customWidth="1"/>
    <col min="15" max="15" width="8.85546875" style="227" hidden="1" customWidth="1"/>
    <col min="16" max="16" width="11.5703125" style="227" hidden="1" customWidth="1"/>
    <col min="17" max="17" width="11.42578125" style="227" hidden="1" customWidth="1"/>
    <col min="18" max="18" width="13.42578125" style="227" hidden="1" customWidth="1"/>
    <col min="19" max="19" width="14.42578125" style="227" hidden="1" customWidth="1"/>
    <col min="20" max="20" width="11.42578125" style="227" hidden="1" customWidth="1"/>
    <col min="21" max="24" width="9.140625" style="2" customWidth="1"/>
    <col min="25" max="16384" width="9.140625" style="2"/>
  </cols>
  <sheetData>
    <row r="1" spans="1:20" ht="27" customHeight="1" x14ac:dyDescent="0.45">
      <c r="C1" s="133"/>
      <c r="D1" s="429" t="s">
        <v>244</v>
      </c>
      <c r="E1" s="429"/>
      <c r="F1" s="429"/>
      <c r="G1" s="429"/>
      <c r="H1" s="429"/>
      <c r="I1" s="429"/>
      <c r="J1" s="165" t="s">
        <v>617</v>
      </c>
      <c r="K1" s="165" t="s">
        <v>315</v>
      </c>
      <c r="L1" s="135"/>
      <c r="M1" s="136"/>
      <c r="N1" s="134"/>
      <c r="O1" s="221"/>
      <c r="P1" s="221"/>
      <c r="Q1" s="221"/>
      <c r="R1" s="222"/>
      <c r="S1" s="222"/>
      <c r="T1" s="221"/>
    </row>
    <row r="2" spans="1:20" ht="21" customHeight="1" x14ac:dyDescent="0.45">
      <c r="C2" s="434" t="s">
        <v>162</v>
      </c>
      <c r="D2" s="436" t="s">
        <v>48</v>
      </c>
      <c r="E2" s="426" t="s">
        <v>58</v>
      </c>
      <c r="F2" s="430" t="s">
        <v>256</v>
      </c>
      <c r="G2" s="431"/>
      <c r="H2" s="199" t="s">
        <v>617</v>
      </c>
      <c r="I2" s="432" t="s">
        <v>257</v>
      </c>
      <c r="J2" s="433"/>
      <c r="K2" s="200" t="s">
        <v>617</v>
      </c>
      <c r="L2" s="131"/>
      <c r="M2" s="132"/>
      <c r="N2" s="26"/>
      <c r="O2" s="221" t="s">
        <v>171</v>
      </c>
      <c r="P2" s="221"/>
      <c r="Q2" s="221"/>
      <c r="R2" s="222" t="s">
        <v>172</v>
      </c>
      <c r="S2" s="222"/>
      <c r="T2" s="221"/>
    </row>
    <row r="3" spans="1:20" ht="71.25" customHeight="1" x14ac:dyDescent="0.45">
      <c r="C3" s="434"/>
      <c r="D3" s="436"/>
      <c r="E3" s="426"/>
      <c r="F3" s="348" t="s">
        <v>580</v>
      </c>
      <c r="G3" s="349" t="s">
        <v>68</v>
      </c>
      <c r="H3" s="349" t="s">
        <v>69</v>
      </c>
      <c r="I3" s="276" t="s">
        <v>282</v>
      </c>
      <c r="J3" s="276" t="s">
        <v>283</v>
      </c>
      <c r="K3" s="350" t="s">
        <v>67</v>
      </c>
      <c r="L3" s="350" t="s">
        <v>68</v>
      </c>
      <c r="M3" s="350" t="s">
        <v>69</v>
      </c>
      <c r="N3" s="229" t="s">
        <v>50</v>
      </c>
      <c r="O3" s="223" t="s">
        <v>67</v>
      </c>
      <c r="P3" s="224" t="s">
        <v>68</v>
      </c>
      <c r="Q3" s="224" t="s">
        <v>69</v>
      </c>
      <c r="R3" s="224" t="s">
        <v>67</v>
      </c>
      <c r="S3" s="224" t="s">
        <v>68</v>
      </c>
      <c r="T3" s="224" t="s">
        <v>69</v>
      </c>
    </row>
    <row r="4" spans="1:20" x14ac:dyDescent="0.45">
      <c r="A4" s="2" t="s">
        <v>441</v>
      </c>
      <c r="B4" s="2">
        <v>11148</v>
      </c>
      <c r="C4" s="371">
        <v>131</v>
      </c>
      <c r="D4" s="112">
        <v>1</v>
      </c>
      <c r="E4" s="112" t="s">
        <v>441</v>
      </c>
      <c r="F4" s="341">
        <v>1.7110100028802764</v>
      </c>
      <c r="G4" s="341">
        <v>5.8045982848934221</v>
      </c>
      <c r="H4" s="341">
        <v>0.67495683213140445</v>
      </c>
      <c r="I4" s="342">
        <v>74932.138162000003</v>
      </c>
      <c r="J4" s="342">
        <v>131357.42548199999</v>
      </c>
      <c r="K4" s="341">
        <v>6.5707609909564715E-2</v>
      </c>
      <c r="L4" s="341">
        <v>0.51515363505989276</v>
      </c>
      <c r="M4" s="341">
        <v>6.479287965174145E-2</v>
      </c>
      <c r="N4" s="230">
        <v>718819.14807500003</v>
      </c>
      <c r="O4" s="225">
        <f t="shared" ref="O4:O35" si="0">$N4/$N$85*F4</f>
        <v>5.7341102310809011E-4</v>
      </c>
      <c r="P4" s="225">
        <f t="shared" ref="P4:P35" si="1">$N4/$N$85*G4</f>
        <v>1.9452958402751666E-3</v>
      </c>
      <c r="Q4" s="225">
        <f t="shared" ref="Q4:Q35" si="2">$N4/$N$85*H4</f>
        <v>2.2619837815953748E-4</v>
      </c>
      <c r="R4" s="225">
        <f t="shared" ref="R4:R35" si="3">$N4/$N$85*K4</f>
        <v>2.2020600558036111E-5</v>
      </c>
      <c r="S4" s="225">
        <f t="shared" ref="S4:S35" si="4">$N4/$N$85*L4</f>
        <v>1.7264351023096519E-4</v>
      </c>
      <c r="T4" s="225">
        <f t="shared" ref="T4:T35" si="5">$N4/$N$85*M4</f>
        <v>2.1714046877973805E-5</v>
      </c>
    </row>
    <row r="5" spans="1:20" x14ac:dyDescent="0.45">
      <c r="A5" s="2" t="s">
        <v>461</v>
      </c>
      <c r="B5" s="2">
        <v>11380</v>
      </c>
      <c r="C5" s="375">
        <v>212</v>
      </c>
      <c r="D5" s="159">
        <v>2</v>
      </c>
      <c r="E5" s="159" t="s">
        <v>461</v>
      </c>
      <c r="F5" s="343">
        <v>1.2006444620228671</v>
      </c>
      <c r="G5" s="343">
        <v>0.2008181749129197</v>
      </c>
      <c r="H5" s="343">
        <v>0.24307246020349479</v>
      </c>
      <c r="I5" s="344">
        <v>39599.518908999999</v>
      </c>
      <c r="J5" s="344">
        <v>43750.091311999997</v>
      </c>
      <c r="K5" s="343">
        <v>2.7797666039912822E-2</v>
      </c>
      <c r="L5" s="343">
        <v>8.9269689329515831E-2</v>
      </c>
      <c r="M5" s="343">
        <v>0</v>
      </c>
      <c r="N5" s="230">
        <v>295304.58429999999</v>
      </c>
      <c r="O5" s="225">
        <f t="shared" si="0"/>
        <v>1.6530213488004405E-4</v>
      </c>
      <c r="P5" s="225">
        <f t="shared" si="1"/>
        <v>2.7648212344136473E-5</v>
      </c>
      <c r="Q5" s="225">
        <f t="shared" si="2"/>
        <v>3.3465691029370667E-5</v>
      </c>
      <c r="R5" s="225">
        <f t="shared" si="3"/>
        <v>3.8271225882625806E-6</v>
      </c>
      <c r="S5" s="225">
        <f t="shared" si="4"/>
        <v>1.2290457910733451E-5</v>
      </c>
      <c r="T5" s="225">
        <f t="shared" si="5"/>
        <v>0</v>
      </c>
    </row>
    <row r="6" spans="1:20" x14ac:dyDescent="0.45">
      <c r="A6" s="2" t="s">
        <v>486</v>
      </c>
      <c r="B6" s="2">
        <v>11621</v>
      </c>
      <c r="C6" s="375">
        <v>271</v>
      </c>
      <c r="D6" s="112">
        <v>3</v>
      </c>
      <c r="E6" s="112" t="s">
        <v>486</v>
      </c>
      <c r="F6" s="341">
        <v>1.1280825680023143</v>
      </c>
      <c r="G6" s="341">
        <v>2.6219383711269408</v>
      </c>
      <c r="H6" s="341">
        <v>1.3743331855179268</v>
      </c>
      <c r="I6" s="342">
        <v>378032.452903</v>
      </c>
      <c r="J6" s="342">
        <v>518321.19086500001</v>
      </c>
      <c r="K6" s="341">
        <v>1.2660696193694197E-2</v>
      </c>
      <c r="L6" s="341">
        <v>0.15771592706323667</v>
      </c>
      <c r="M6" s="341">
        <v>3.2398217113867353E-2</v>
      </c>
      <c r="N6" s="230">
        <v>1752597.4864709999</v>
      </c>
      <c r="O6" s="225">
        <f t="shared" si="0"/>
        <v>9.2175801841447226E-4</v>
      </c>
      <c r="P6" s="225">
        <f t="shared" si="1"/>
        <v>2.1423899153540328E-3</v>
      </c>
      <c r="Q6" s="225">
        <f t="shared" si="2"/>
        <v>1.1229697804546294E-3</v>
      </c>
      <c r="R6" s="225">
        <f t="shared" si="3"/>
        <v>1.0345074524033663E-5</v>
      </c>
      <c r="S6" s="225">
        <f t="shared" si="4"/>
        <v>1.2886992896242699E-4</v>
      </c>
      <c r="T6" s="225">
        <f t="shared" si="5"/>
        <v>2.6472633523558666E-5</v>
      </c>
    </row>
    <row r="7" spans="1:20" x14ac:dyDescent="0.45">
      <c r="A7" s="2" t="s">
        <v>482</v>
      </c>
      <c r="B7" s="2">
        <v>11551</v>
      </c>
      <c r="C7" s="375">
        <v>262</v>
      </c>
      <c r="D7" s="159">
        <v>4</v>
      </c>
      <c r="E7" s="159" t="s">
        <v>482</v>
      </c>
      <c r="F7" s="343">
        <v>0.97477202011681896</v>
      </c>
      <c r="G7" s="343">
        <v>6.2239220981760779</v>
      </c>
      <c r="H7" s="343">
        <v>4.5817578205071312</v>
      </c>
      <c r="I7" s="344">
        <v>33329.223827000002</v>
      </c>
      <c r="J7" s="344">
        <v>310245.44269</v>
      </c>
      <c r="K7" s="343">
        <v>8.2729888998151979E-2</v>
      </c>
      <c r="L7" s="343">
        <v>0.35417262389082077</v>
      </c>
      <c r="M7" s="343">
        <v>0.3202479829398176</v>
      </c>
      <c r="N7" s="230">
        <v>4596289.3195900004</v>
      </c>
      <c r="O7" s="225">
        <f t="shared" si="0"/>
        <v>2.0888356181561723E-3</v>
      </c>
      <c r="P7" s="225">
        <f t="shared" si="1"/>
        <v>1.333722131431455E-2</v>
      </c>
      <c r="Q7" s="225">
        <f t="shared" si="2"/>
        <v>9.8182331167999005E-3</v>
      </c>
      <c r="R7" s="225">
        <f t="shared" si="3"/>
        <v>1.7728159534650622E-4</v>
      </c>
      <c r="S7" s="225">
        <f t="shared" si="4"/>
        <v>7.5895530082030439E-4</v>
      </c>
      <c r="T7" s="225">
        <f t="shared" si="5"/>
        <v>6.8625830409780664E-4</v>
      </c>
    </row>
    <row r="8" spans="1:20" x14ac:dyDescent="0.45">
      <c r="A8" s="2" t="s">
        <v>464</v>
      </c>
      <c r="B8" s="2">
        <v>11411</v>
      </c>
      <c r="C8" s="375">
        <v>220</v>
      </c>
      <c r="D8" s="112">
        <v>5</v>
      </c>
      <c r="E8" s="112" t="s">
        <v>464</v>
      </c>
      <c r="F8" s="341">
        <v>0.92523737534241635</v>
      </c>
      <c r="G8" s="341">
        <v>1.6430908431643958</v>
      </c>
      <c r="H8" s="341">
        <v>0.80015478070234547</v>
      </c>
      <c r="I8" s="342">
        <v>245364.90762400001</v>
      </c>
      <c r="J8" s="342">
        <v>246019.891944</v>
      </c>
      <c r="K8" s="341">
        <v>4.0576123649289385E-2</v>
      </c>
      <c r="L8" s="341">
        <v>1.543156703802058E-2</v>
      </c>
      <c r="M8" s="341">
        <v>1.3688836649826246E-2</v>
      </c>
      <c r="N8" s="230">
        <v>995155</v>
      </c>
      <c r="O8" s="225">
        <f t="shared" si="0"/>
        <v>4.2927712710088905E-4</v>
      </c>
      <c r="P8" s="225">
        <f t="shared" si="1"/>
        <v>7.6233552115029203E-4</v>
      </c>
      <c r="Q8" s="225">
        <f t="shared" si="2"/>
        <v>3.7124326648480346E-4</v>
      </c>
      <c r="R8" s="225">
        <f t="shared" si="3"/>
        <v>1.8825873503662889E-5</v>
      </c>
      <c r="S8" s="225">
        <f t="shared" si="4"/>
        <v>7.1596964641583504E-6</v>
      </c>
      <c r="T8" s="225">
        <f t="shared" si="5"/>
        <v>6.3511317495318849E-6</v>
      </c>
    </row>
    <row r="9" spans="1:20" x14ac:dyDescent="0.45">
      <c r="A9" s="2" t="s">
        <v>444</v>
      </c>
      <c r="B9" s="2">
        <v>11168</v>
      </c>
      <c r="C9" s="375">
        <v>139</v>
      </c>
      <c r="D9" s="159">
        <v>6</v>
      </c>
      <c r="E9" s="159" t="s">
        <v>444</v>
      </c>
      <c r="F9" s="343">
        <v>0.89426484962449049</v>
      </c>
      <c r="G9" s="343">
        <v>5.0100159012837207</v>
      </c>
      <c r="H9" s="343">
        <v>0.60903824111340199</v>
      </c>
      <c r="I9" s="344">
        <v>211856.54761899999</v>
      </c>
      <c r="J9" s="344">
        <v>325731.05764299998</v>
      </c>
      <c r="K9" s="343">
        <v>2.9186190397650819E-2</v>
      </c>
      <c r="L9" s="343">
        <v>0.34986604753749168</v>
      </c>
      <c r="M9" s="343">
        <v>4.9350864498902476E-2</v>
      </c>
      <c r="N9" s="230">
        <v>2754713.871911</v>
      </c>
      <c r="O9" s="225">
        <f t="shared" si="0"/>
        <v>1.1485145674133654E-3</v>
      </c>
      <c r="P9" s="225">
        <f t="shared" si="1"/>
        <v>6.4344206842225108E-3</v>
      </c>
      <c r="Q9" s="225">
        <f t="shared" si="2"/>
        <v>7.8219477409212433E-4</v>
      </c>
      <c r="R9" s="225">
        <f t="shared" si="3"/>
        <v>3.7484157912588993E-5</v>
      </c>
      <c r="S9" s="225">
        <f t="shared" si="4"/>
        <v>4.4933696366224901E-4</v>
      </c>
      <c r="T9" s="225">
        <f t="shared" si="5"/>
        <v>6.3381879333883128E-5</v>
      </c>
    </row>
    <row r="10" spans="1:20" x14ac:dyDescent="0.45">
      <c r="A10" s="2" t="s">
        <v>488</v>
      </c>
      <c r="B10" s="2">
        <v>11661</v>
      </c>
      <c r="C10" s="375">
        <v>277</v>
      </c>
      <c r="D10" s="112">
        <v>7</v>
      </c>
      <c r="E10" s="112" t="s">
        <v>618</v>
      </c>
      <c r="F10" s="341">
        <v>0.79830991994172085</v>
      </c>
      <c r="G10" s="341">
        <v>2.8358794913373728</v>
      </c>
      <c r="H10" s="341">
        <v>0.38444019068752361</v>
      </c>
      <c r="I10" s="342">
        <v>126709.988039</v>
      </c>
      <c r="J10" s="342">
        <v>156990.673843</v>
      </c>
      <c r="K10" s="341">
        <v>7.21414682090709E-2</v>
      </c>
      <c r="L10" s="341">
        <v>0.24570315686434457</v>
      </c>
      <c r="M10" s="341">
        <v>7.4803205807977807E-2</v>
      </c>
      <c r="N10" s="230">
        <v>1008504.280642</v>
      </c>
      <c r="O10" s="225">
        <f t="shared" si="0"/>
        <v>3.753557934301752E-4</v>
      </c>
      <c r="P10" s="225">
        <f t="shared" si="1"/>
        <v>1.3333966796015893E-3</v>
      </c>
      <c r="Q10" s="225">
        <f t="shared" si="2"/>
        <v>1.8075918787592888E-4</v>
      </c>
      <c r="R10" s="225">
        <f t="shared" si="3"/>
        <v>3.3920057063565489E-5</v>
      </c>
      <c r="S10" s="225">
        <f t="shared" si="4"/>
        <v>1.1552669093708324E-4</v>
      </c>
      <c r="T10" s="225">
        <f t="shared" si="5"/>
        <v>3.5171574304405443E-5</v>
      </c>
    </row>
    <row r="11" spans="1:20" x14ac:dyDescent="0.45">
      <c r="A11" s="2" t="s">
        <v>470</v>
      </c>
      <c r="B11" s="2">
        <v>11442</v>
      </c>
      <c r="C11" s="375">
        <v>230</v>
      </c>
      <c r="D11" s="159">
        <v>8</v>
      </c>
      <c r="E11" s="159" t="s">
        <v>470</v>
      </c>
      <c r="F11" s="343">
        <v>0.70804636691845801</v>
      </c>
      <c r="G11" s="343">
        <v>3.6234883253328856</v>
      </c>
      <c r="H11" s="343">
        <v>1.8798966546481006</v>
      </c>
      <c r="I11" s="344">
        <v>368851.68508299999</v>
      </c>
      <c r="J11" s="344">
        <v>359888.95617700001</v>
      </c>
      <c r="K11" s="343">
        <v>2.3130122312241874E-2</v>
      </c>
      <c r="L11" s="343">
        <v>0.14837434622439091</v>
      </c>
      <c r="M11" s="343">
        <v>9.8144083578784388E-2</v>
      </c>
      <c r="N11" s="230">
        <v>2029048.1101850001</v>
      </c>
      <c r="O11" s="225">
        <f t="shared" si="0"/>
        <v>6.6980424372951647E-4</v>
      </c>
      <c r="P11" s="225">
        <f t="shared" si="1"/>
        <v>3.4277809629546952E-3</v>
      </c>
      <c r="Q11" s="225">
        <f t="shared" si="2"/>
        <v>1.7783620054945218E-3</v>
      </c>
      <c r="R11" s="225">
        <f t="shared" si="3"/>
        <v>2.1880846801247115E-5</v>
      </c>
      <c r="S11" s="225">
        <f t="shared" si="4"/>
        <v>1.4036053485341147E-4</v>
      </c>
      <c r="T11" s="225">
        <f t="shared" si="5"/>
        <v>9.2843246924794622E-5</v>
      </c>
    </row>
    <row r="12" spans="1:20" x14ac:dyDescent="0.45">
      <c r="A12" s="2" t="s">
        <v>477</v>
      </c>
      <c r="B12" s="2">
        <v>11499</v>
      </c>
      <c r="C12" s="375">
        <v>249</v>
      </c>
      <c r="D12" s="112">
        <v>9</v>
      </c>
      <c r="E12" s="112" t="s">
        <v>477</v>
      </c>
      <c r="F12" s="341">
        <v>0.60579128307799168</v>
      </c>
      <c r="G12" s="341">
        <v>3.2220522258178357</v>
      </c>
      <c r="H12" s="341">
        <v>0.15076339347774281</v>
      </c>
      <c r="I12" s="342">
        <v>160673.79058599999</v>
      </c>
      <c r="J12" s="342">
        <v>199528.96943900001</v>
      </c>
      <c r="K12" s="341">
        <v>2.7947060337090567E-5</v>
      </c>
      <c r="L12" s="341">
        <v>0.13045468069029467</v>
      </c>
      <c r="M12" s="341">
        <v>0</v>
      </c>
      <c r="N12" s="230">
        <v>1067690.7487999999</v>
      </c>
      <c r="O12" s="225">
        <f t="shared" si="0"/>
        <v>3.0155209572239373E-4</v>
      </c>
      <c r="P12" s="225">
        <f t="shared" si="1"/>
        <v>1.6038801289540551E-3</v>
      </c>
      <c r="Q12" s="225">
        <f t="shared" si="2"/>
        <v>7.5047328232321465E-5</v>
      </c>
      <c r="R12" s="225">
        <f t="shared" si="3"/>
        <v>1.3911548167398875E-8</v>
      </c>
      <c r="S12" s="225">
        <f t="shared" si="4"/>
        <v>6.4938013236300437E-5</v>
      </c>
      <c r="T12" s="225">
        <f t="shared" si="5"/>
        <v>0</v>
      </c>
    </row>
    <row r="13" spans="1:20" x14ac:dyDescent="0.45">
      <c r="A13" s="2" t="s">
        <v>466</v>
      </c>
      <c r="B13" s="2">
        <v>11420</v>
      </c>
      <c r="C13" s="375">
        <v>223</v>
      </c>
      <c r="D13" s="159">
        <v>10</v>
      </c>
      <c r="E13" s="159" t="s">
        <v>466</v>
      </c>
      <c r="F13" s="343">
        <v>0.57458770679904181</v>
      </c>
      <c r="G13" s="343">
        <v>3.4344792669976045</v>
      </c>
      <c r="H13" s="343">
        <v>2.6027141833987799</v>
      </c>
      <c r="I13" s="344">
        <v>28233.647204000001</v>
      </c>
      <c r="J13" s="344">
        <v>52175.454986999997</v>
      </c>
      <c r="K13" s="343">
        <v>0.1396913285449313</v>
      </c>
      <c r="L13" s="343">
        <v>0.82765099002801334</v>
      </c>
      <c r="M13" s="343">
        <v>0.70708842847991737</v>
      </c>
      <c r="N13" s="230">
        <v>189015.72392799999</v>
      </c>
      <c r="O13" s="225">
        <f t="shared" si="0"/>
        <v>5.0634685352029397E-5</v>
      </c>
      <c r="P13" s="225">
        <f t="shared" si="1"/>
        <v>3.026583669902878E-4</v>
      </c>
      <c r="Q13" s="225">
        <f t="shared" si="2"/>
        <v>2.293603085799279E-4</v>
      </c>
      <c r="R13" s="225">
        <f t="shared" si="3"/>
        <v>1.2310090145651815E-5</v>
      </c>
      <c r="S13" s="225">
        <f t="shared" si="4"/>
        <v>7.2935510045677086E-5</v>
      </c>
      <c r="T13" s="225">
        <f t="shared" si="5"/>
        <v>6.231111398396744E-5</v>
      </c>
    </row>
    <row r="14" spans="1:20" x14ac:dyDescent="0.45">
      <c r="A14" s="2" t="s">
        <v>468</v>
      </c>
      <c r="B14" s="2">
        <v>11421</v>
      </c>
      <c r="C14" s="375">
        <v>225</v>
      </c>
      <c r="D14" s="112">
        <v>11</v>
      </c>
      <c r="E14" s="112" t="s">
        <v>468</v>
      </c>
      <c r="F14" s="341">
        <v>0.49746629502738038</v>
      </c>
      <c r="G14" s="341">
        <v>1.857174319172527</v>
      </c>
      <c r="H14" s="341">
        <v>1.0792889881727805</v>
      </c>
      <c r="I14" s="342">
        <v>119908.166516</v>
      </c>
      <c r="J14" s="342">
        <v>120873.78127000001</v>
      </c>
      <c r="K14" s="341">
        <v>9.0756091990079838E-3</v>
      </c>
      <c r="L14" s="341">
        <v>8.5350960270848056E-2</v>
      </c>
      <c r="M14" s="341">
        <v>6.8792685861577108E-2</v>
      </c>
      <c r="N14" s="230">
        <v>1990905.1713370001</v>
      </c>
      <c r="O14" s="225">
        <f t="shared" si="0"/>
        <v>4.6175125808121942E-4</v>
      </c>
      <c r="P14" s="225">
        <f t="shared" si="1"/>
        <v>1.7238405635236996E-3</v>
      </c>
      <c r="Q14" s="225">
        <f t="shared" si="2"/>
        <v>1.0018026409096882E-3</v>
      </c>
      <c r="R14" s="225">
        <f t="shared" si="3"/>
        <v>8.4240359746679342E-6</v>
      </c>
      <c r="S14" s="225">
        <f t="shared" si="4"/>
        <v>7.92232834213122E-5</v>
      </c>
      <c r="T14" s="225">
        <f t="shared" si="5"/>
        <v>6.3853791826481431E-5</v>
      </c>
    </row>
    <row r="15" spans="1:20" x14ac:dyDescent="0.45">
      <c r="A15" s="2" t="s">
        <v>420</v>
      </c>
      <c r="B15" s="2">
        <v>10766</v>
      </c>
      <c r="C15" s="375">
        <v>56</v>
      </c>
      <c r="D15" s="159">
        <v>12</v>
      </c>
      <c r="E15" s="159" t="s">
        <v>420</v>
      </c>
      <c r="F15" s="343">
        <v>0.48101533447782646</v>
      </c>
      <c r="G15" s="343">
        <v>4.7454773298611981</v>
      </c>
      <c r="H15" s="343">
        <v>1.5546577660590792</v>
      </c>
      <c r="I15" s="344">
        <v>289637.73248900002</v>
      </c>
      <c r="J15" s="344">
        <v>1087790.0740700001</v>
      </c>
      <c r="K15" s="343">
        <v>3.4337322381109543E-2</v>
      </c>
      <c r="L15" s="343">
        <v>0.60728446980154249</v>
      </c>
      <c r="M15" s="343">
        <v>0.1220721206545234</v>
      </c>
      <c r="N15" s="230">
        <v>14666578.982266</v>
      </c>
      <c r="O15" s="225">
        <f t="shared" si="0"/>
        <v>3.2891342378064156E-3</v>
      </c>
      <c r="P15" s="225">
        <f t="shared" si="1"/>
        <v>3.244909432528735E-2</v>
      </c>
      <c r="Q15" s="225">
        <f t="shared" si="2"/>
        <v>1.0630592664925264E-2</v>
      </c>
      <c r="R15" s="225">
        <f t="shared" si="3"/>
        <v>2.3479513974519693E-4</v>
      </c>
      <c r="S15" s="225">
        <f t="shared" si="4"/>
        <v>4.1525498223060212E-3</v>
      </c>
      <c r="T15" s="225">
        <f t="shared" si="5"/>
        <v>8.3471682241127644E-4</v>
      </c>
    </row>
    <row r="16" spans="1:20" x14ac:dyDescent="0.45">
      <c r="A16" s="2" t="s">
        <v>490</v>
      </c>
      <c r="B16" s="2">
        <v>11665</v>
      </c>
      <c r="C16" s="375">
        <v>280</v>
      </c>
      <c r="D16" s="112">
        <v>13</v>
      </c>
      <c r="E16" s="112" t="s">
        <v>490</v>
      </c>
      <c r="F16" s="341">
        <v>0.44581039952147816</v>
      </c>
      <c r="G16" s="341">
        <v>3.6288238140741416</v>
      </c>
      <c r="H16" s="341">
        <v>1.1892715807677474</v>
      </c>
      <c r="I16" s="342">
        <v>44576.998136000002</v>
      </c>
      <c r="J16" s="342">
        <v>55802.149872000002</v>
      </c>
      <c r="K16" s="341">
        <v>1.6482046223533012E-2</v>
      </c>
      <c r="L16" s="341">
        <v>9.041638033266941E-2</v>
      </c>
      <c r="M16" s="341">
        <v>9.2610637960457487E-2</v>
      </c>
      <c r="N16" s="230">
        <v>1022337.4257669999</v>
      </c>
      <c r="O16" s="225">
        <f t="shared" si="0"/>
        <v>2.1248990698794894E-4</v>
      </c>
      <c r="P16" s="225">
        <f t="shared" si="1"/>
        <v>1.7296331255527812E-3</v>
      </c>
      <c r="Q16" s="225">
        <f t="shared" si="2"/>
        <v>5.6685130686049583E-4</v>
      </c>
      <c r="R16" s="225">
        <f t="shared" si="3"/>
        <v>7.8559595576255131E-6</v>
      </c>
      <c r="S16" s="225">
        <f t="shared" si="4"/>
        <v>4.3095827884899571E-5</v>
      </c>
      <c r="T16" s="225">
        <f t="shared" si="5"/>
        <v>4.4141693122087303E-5</v>
      </c>
    </row>
    <row r="17" spans="1:20" x14ac:dyDescent="0.45">
      <c r="A17" s="2" t="s">
        <v>423</v>
      </c>
      <c r="B17" s="2">
        <v>10784</v>
      </c>
      <c r="C17" s="375">
        <v>42</v>
      </c>
      <c r="D17" s="159">
        <v>14</v>
      </c>
      <c r="E17" s="159" t="s">
        <v>423</v>
      </c>
      <c r="F17" s="343">
        <v>0.41907085877954209</v>
      </c>
      <c r="G17" s="343">
        <v>1.8518806694777203</v>
      </c>
      <c r="H17" s="343">
        <v>0.987968780405997</v>
      </c>
      <c r="I17" s="344">
        <v>1573286.336627</v>
      </c>
      <c r="J17" s="344">
        <v>2172953.5743109998</v>
      </c>
      <c r="K17" s="343">
        <v>3.2924988919546913E-2</v>
      </c>
      <c r="L17" s="343">
        <v>0.10651748804086807</v>
      </c>
      <c r="M17" s="343">
        <v>8.1053128544099476E-2</v>
      </c>
      <c r="N17" s="230">
        <v>13446309.374057001</v>
      </c>
      <c r="O17" s="225">
        <f t="shared" si="0"/>
        <v>2.6271472347389139E-3</v>
      </c>
      <c r="P17" s="225">
        <f t="shared" si="1"/>
        <v>1.1609404657851017E-2</v>
      </c>
      <c r="Q17" s="225">
        <f t="shared" si="2"/>
        <v>6.1935574738147346E-3</v>
      </c>
      <c r="R17" s="225">
        <f t="shared" si="3"/>
        <v>2.0640612865735174E-4</v>
      </c>
      <c r="S17" s="225">
        <f t="shared" si="4"/>
        <v>6.6775610447567294E-4</v>
      </c>
      <c r="T17" s="225">
        <f t="shared" si="5"/>
        <v>5.0812051962216694E-4</v>
      </c>
    </row>
    <row r="18" spans="1:20" x14ac:dyDescent="0.45">
      <c r="A18" s="2" t="s">
        <v>458</v>
      </c>
      <c r="B18" s="2">
        <v>11379</v>
      </c>
      <c r="C18" s="375">
        <v>208</v>
      </c>
      <c r="D18" s="112">
        <v>15</v>
      </c>
      <c r="E18" s="112" t="s">
        <v>458</v>
      </c>
      <c r="F18" s="341">
        <v>0.38331854089977035</v>
      </c>
      <c r="G18" s="341">
        <v>9.366222262213092E-5</v>
      </c>
      <c r="H18" s="341">
        <v>0.44775566770856723</v>
      </c>
      <c r="I18" s="342">
        <v>13423141.158701999</v>
      </c>
      <c r="J18" s="342">
        <v>12177688.125082999</v>
      </c>
      <c r="K18" s="341">
        <v>6.1371368479821366E-2</v>
      </c>
      <c r="L18" s="341">
        <v>0</v>
      </c>
      <c r="M18" s="341">
        <v>2.6180318095244924E-2</v>
      </c>
      <c r="N18" s="230">
        <v>32640829.220979001</v>
      </c>
      <c r="O18" s="225">
        <f t="shared" si="0"/>
        <v>5.8333073712018586E-3</v>
      </c>
      <c r="P18" s="225">
        <f t="shared" si="1"/>
        <v>1.42534335109996E-6</v>
      </c>
      <c r="Q18" s="225">
        <f t="shared" si="2"/>
        <v>6.8139058204981289E-3</v>
      </c>
      <c r="R18" s="225">
        <f t="shared" si="3"/>
        <v>9.3394401244915588E-4</v>
      </c>
      <c r="S18" s="225">
        <f t="shared" si="4"/>
        <v>0</v>
      </c>
      <c r="T18" s="225">
        <f t="shared" si="5"/>
        <v>3.984097460220013E-4</v>
      </c>
    </row>
    <row r="19" spans="1:20" x14ac:dyDescent="0.45">
      <c r="A19" s="2" t="s">
        <v>442</v>
      </c>
      <c r="B19" s="2">
        <v>11158</v>
      </c>
      <c r="C19" s="375">
        <v>136</v>
      </c>
      <c r="D19" s="159">
        <v>16</v>
      </c>
      <c r="E19" s="159" t="s">
        <v>442</v>
      </c>
      <c r="F19" s="343">
        <v>0.36875177782904978</v>
      </c>
      <c r="G19" s="343">
        <v>1.2195551881813596</v>
      </c>
      <c r="H19" s="343">
        <v>1.1396786061088671</v>
      </c>
      <c r="I19" s="344">
        <v>1944877.4642970001</v>
      </c>
      <c r="J19" s="344">
        <v>2524701.7961329999</v>
      </c>
      <c r="K19" s="343">
        <v>3.9365590679280971E-2</v>
      </c>
      <c r="L19" s="343">
        <v>5.7488557183552405E-2</v>
      </c>
      <c r="M19" s="343">
        <v>6.5671433234776769E-2</v>
      </c>
      <c r="N19" s="230">
        <v>9706656.3934739996</v>
      </c>
      <c r="O19" s="225">
        <f t="shared" si="0"/>
        <v>1.6687744069616055E-3</v>
      </c>
      <c r="P19" s="225">
        <f t="shared" si="1"/>
        <v>5.5190580989084252E-3</v>
      </c>
      <c r="Q19" s="225">
        <f t="shared" si="2"/>
        <v>5.1575791748937495E-3</v>
      </c>
      <c r="R19" s="225">
        <f t="shared" si="3"/>
        <v>1.7814772481168837E-4</v>
      </c>
      <c r="S19" s="225">
        <f t="shared" si="4"/>
        <v>2.6016263158339505E-4</v>
      </c>
      <c r="T19" s="225">
        <f t="shared" si="5"/>
        <v>2.9719397611009934E-4</v>
      </c>
    </row>
    <row r="20" spans="1:20" x14ac:dyDescent="0.45">
      <c r="A20" s="2" t="s">
        <v>476</v>
      </c>
      <c r="B20" s="2">
        <v>11500</v>
      </c>
      <c r="C20" s="375">
        <v>247</v>
      </c>
      <c r="D20" s="112">
        <v>17</v>
      </c>
      <c r="E20" s="112" t="s">
        <v>476</v>
      </c>
      <c r="F20" s="341">
        <v>0.34325821673076773</v>
      </c>
      <c r="G20" s="341">
        <v>1.7731164676160456</v>
      </c>
      <c r="H20" s="341">
        <v>0.42079405180336071</v>
      </c>
      <c r="I20" s="342">
        <v>970467.74159300001</v>
      </c>
      <c r="J20" s="342">
        <v>1083332.4407009999</v>
      </c>
      <c r="K20" s="341">
        <v>1.2311206600702319E-2</v>
      </c>
      <c r="L20" s="341">
        <v>1.998304609670537E-2</v>
      </c>
      <c r="M20" s="341">
        <v>1.8965250909554272E-2</v>
      </c>
      <c r="N20" s="230">
        <v>5013778.457227</v>
      </c>
      <c r="O20" s="225">
        <f t="shared" si="0"/>
        <v>8.0237970149439446E-4</v>
      </c>
      <c r="P20" s="225">
        <f t="shared" si="1"/>
        <v>4.144730097215569E-3</v>
      </c>
      <c r="Q20" s="225">
        <f t="shared" si="2"/>
        <v>9.8362279246302898E-4</v>
      </c>
      <c r="R20" s="225">
        <f t="shared" si="3"/>
        <v>2.8777933916306786E-5</v>
      </c>
      <c r="S20" s="225">
        <f t="shared" si="4"/>
        <v>4.6711163143399222E-5</v>
      </c>
      <c r="T20" s="225">
        <f t="shared" si="5"/>
        <v>4.4332026509099015E-5</v>
      </c>
    </row>
    <row r="21" spans="1:20" x14ac:dyDescent="0.45">
      <c r="A21" s="2" t="s">
        <v>418</v>
      </c>
      <c r="B21" s="2">
        <v>10720</v>
      </c>
      <c r="C21" s="375">
        <v>53</v>
      </c>
      <c r="D21" s="159">
        <v>18</v>
      </c>
      <c r="E21" s="159" t="s">
        <v>418</v>
      </c>
      <c r="F21" s="343">
        <v>0.34018026662379819</v>
      </c>
      <c r="G21" s="343">
        <v>2.8516934239436607</v>
      </c>
      <c r="H21" s="343">
        <v>0.95412956797129544</v>
      </c>
      <c r="I21" s="344">
        <v>925600.10907999997</v>
      </c>
      <c r="J21" s="344">
        <v>1125474.5349679999</v>
      </c>
      <c r="K21" s="343">
        <v>1.46304454172826E-2</v>
      </c>
      <c r="L21" s="343">
        <v>3.7487687295222762E-2</v>
      </c>
      <c r="M21" s="343">
        <v>5.4514596885360124E-2</v>
      </c>
      <c r="N21" s="230">
        <v>4054999.4968699999</v>
      </c>
      <c r="O21" s="225">
        <f t="shared" si="0"/>
        <v>6.4312260290281002E-4</v>
      </c>
      <c r="P21" s="225">
        <f t="shared" si="1"/>
        <v>5.3912254102489203E-3</v>
      </c>
      <c r="Q21" s="225">
        <f t="shared" si="2"/>
        <v>1.8038150694344407E-3</v>
      </c>
      <c r="R21" s="225">
        <f t="shared" si="3"/>
        <v>2.7659364935461635E-5</v>
      </c>
      <c r="S21" s="225">
        <f t="shared" si="4"/>
        <v>7.0871774160763862E-5</v>
      </c>
      <c r="T21" s="225">
        <f t="shared" si="5"/>
        <v>1.0306173780468647E-4</v>
      </c>
    </row>
    <row r="22" spans="1:20" x14ac:dyDescent="0.45">
      <c r="A22" s="2" t="s">
        <v>445</v>
      </c>
      <c r="B22" s="2">
        <v>11198</v>
      </c>
      <c r="C22" s="375">
        <v>150</v>
      </c>
      <c r="D22" s="112">
        <v>19</v>
      </c>
      <c r="E22" s="112" t="s">
        <v>445</v>
      </c>
      <c r="F22" s="341">
        <v>0.25696017287859596</v>
      </c>
      <c r="G22" s="341">
        <v>0</v>
      </c>
      <c r="H22" s="341">
        <v>0</v>
      </c>
      <c r="I22" s="342">
        <v>1486.2314349999999</v>
      </c>
      <c r="J22" s="342">
        <v>1700.1937519999999</v>
      </c>
      <c r="K22" s="341">
        <v>1.0634097887545154E-3</v>
      </c>
      <c r="L22" s="341">
        <v>0</v>
      </c>
      <c r="M22" s="341">
        <v>0</v>
      </c>
      <c r="N22" s="230">
        <v>52407</v>
      </c>
      <c r="O22" s="225">
        <f t="shared" si="0"/>
        <v>6.2783997901114655E-6</v>
      </c>
      <c r="P22" s="225">
        <f t="shared" si="1"/>
        <v>0</v>
      </c>
      <c r="Q22" s="225">
        <f t="shared" si="2"/>
        <v>0</v>
      </c>
      <c r="R22" s="225">
        <f t="shared" si="3"/>
        <v>2.5982671632437097E-8</v>
      </c>
      <c r="S22" s="225">
        <f t="shared" si="4"/>
        <v>0</v>
      </c>
      <c r="T22" s="225">
        <f t="shared" si="5"/>
        <v>0</v>
      </c>
    </row>
    <row r="23" spans="1:20" x14ac:dyDescent="0.45">
      <c r="A23" s="2" t="s">
        <v>426</v>
      </c>
      <c r="B23" s="2">
        <v>10883</v>
      </c>
      <c r="C23" s="375">
        <v>16</v>
      </c>
      <c r="D23" s="159">
        <v>20</v>
      </c>
      <c r="E23" s="159" t="s">
        <v>426</v>
      </c>
      <c r="F23" s="343">
        <v>0.25288673489340097</v>
      </c>
      <c r="G23" s="343">
        <v>2.3898979776497815</v>
      </c>
      <c r="H23" s="343">
        <v>1.1410320080720533</v>
      </c>
      <c r="I23" s="344">
        <v>5022350.5324100005</v>
      </c>
      <c r="J23" s="344">
        <v>7143715.036634</v>
      </c>
      <c r="K23" s="343">
        <v>1.3705387066088443E-3</v>
      </c>
      <c r="L23" s="343">
        <v>0.36011458498341065</v>
      </c>
      <c r="M23" s="343">
        <v>0.1621104340821399</v>
      </c>
      <c r="N23" s="230">
        <v>33272402.097323999</v>
      </c>
      <c r="O23" s="225">
        <f t="shared" si="0"/>
        <v>3.9228712665079542E-3</v>
      </c>
      <c r="P23" s="225">
        <f t="shared" si="1"/>
        <v>3.707296909171507E-2</v>
      </c>
      <c r="Q23" s="225">
        <f t="shared" si="2"/>
        <v>1.7700104675393687E-2</v>
      </c>
      <c r="R23" s="225">
        <f t="shared" si="3"/>
        <v>2.126029629058692E-5</v>
      </c>
      <c r="S23" s="225">
        <f t="shared" si="4"/>
        <v>5.5862287860901248E-3</v>
      </c>
      <c r="T23" s="225">
        <f t="shared" si="5"/>
        <v>2.5147161796763469E-3</v>
      </c>
    </row>
    <row r="24" spans="1:20" x14ac:dyDescent="0.45">
      <c r="A24" s="2" t="s">
        <v>480</v>
      </c>
      <c r="B24" s="2">
        <v>11521</v>
      </c>
      <c r="C24" s="375">
        <v>255</v>
      </c>
      <c r="D24" s="112">
        <v>21</v>
      </c>
      <c r="E24" s="112" t="s">
        <v>480</v>
      </c>
      <c r="F24" s="341">
        <v>0.25125002253136952</v>
      </c>
      <c r="G24" s="341">
        <v>0.94546788354513112</v>
      </c>
      <c r="H24" s="341">
        <v>0.9192525334035806</v>
      </c>
      <c r="I24" s="342">
        <v>46369.972099999999</v>
      </c>
      <c r="J24" s="342">
        <v>36444.320505000003</v>
      </c>
      <c r="K24" s="341">
        <v>2.7963876368968493E-2</v>
      </c>
      <c r="L24" s="341">
        <v>5.6585523080509459E-2</v>
      </c>
      <c r="M24" s="341">
        <v>5.4709662786174805E-2</v>
      </c>
      <c r="N24" s="230">
        <v>3015309.8792050001</v>
      </c>
      <c r="O24" s="225">
        <f t="shared" si="0"/>
        <v>3.5320912227002527E-4</v>
      </c>
      <c r="P24" s="225">
        <f t="shared" si="1"/>
        <v>1.329145676951251E-3</v>
      </c>
      <c r="Q24" s="225">
        <f t="shared" si="2"/>
        <v>1.2922919456750982E-3</v>
      </c>
      <c r="R24" s="225">
        <f t="shared" si="3"/>
        <v>3.931182225592704E-5</v>
      </c>
      <c r="S24" s="225">
        <f t="shared" si="4"/>
        <v>7.954834287810505E-5</v>
      </c>
      <c r="T24" s="225">
        <f t="shared" si="5"/>
        <v>7.6911244734241562E-5</v>
      </c>
    </row>
    <row r="25" spans="1:20" x14ac:dyDescent="0.45">
      <c r="A25" s="2" t="s">
        <v>463</v>
      </c>
      <c r="B25" s="2">
        <v>11394</v>
      </c>
      <c r="C25" s="375">
        <v>217</v>
      </c>
      <c r="D25" s="159">
        <v>22</v>
      </c>
      <c r="E25" s="159" t="s">
        <v>463</v>
      </c>
      <c r="F25" s="343">
        <v>0.24845143033549774</v>
      </c>
      <c r="G25" s="343">
        <v>0.97241956985204447</v>
      </c>
      <c r="H25" s="343">
        <v>0.85693592953100461</v>
      </c>
      <c r="I25" s="344">
        <v>432537.19656700001</v>
      </c>
      <c r="J25" s="344">
        <v>499886.95643700002</v>
      </c>
      <c r="K25" s="343">
        <v>1.3965002297781474E-2</v>
      </c>
      <c r="L25" s="343">
        <v>6.6975675253655192E-2</v>
      </c>
      <c r="M25" s="343">
        <v>2.8744061419741201E-2</v>
      </c>
      <c r="N25" s="230">
        <v>4574652.2981559997</v>
      </c>
      <c r="O25" s="225">
        <f t="shared" si="0"/>
        <v>5.298994191091981E-4</v>
      </c>
      <c r="P25" s="225">
        <f t="shared" si="1"/>
        <v>2.0739851024371139E-3</v>
      </c>
      <c r="Q25" s="225">
        <f t="shared" si="2"/>
        <v>1.8276805678240507E-3</v>
      </c>
      <c r="R25" s="225">
        <f t="shared" si="3"/>
        <v>2.9784681035888292E-5</v>
      </c>
      <c r="S25" s="225">
        <f t="shared" si="4"/>
        <v>1.428463155290898E-4</v>
      </c>
      <c r="T25" s="225">
        <f t="shared" si="5"/>
        <v>6.1305589702551069E-5</v>
      </c>
    </row>
    <row r="26" spans="1:20" x14ac:dyDescent="0.45">
      <c r="A26" s="2" t="s">
        <v>451</v>
      </c>
      <c r="B26" s="2">
        <v>11310</v>
      </c>
      <c r="C26" s="375">
        <v>183</v>
      </c>
      <c r="D26" s="112">
        <v>23</v>
      </c>
      <c r="E26" s="112" t="s">
        <v>451</v>
      </c>
      <c r="F26" s="341">
        <v>0.24810536135820688</v>
      </c>
      <c r="G26" s="341">
        <v>1.1066966678075401</v>
      </c>
      <c r="H26" s="341">
        <v>0.72431655663028116</v>
      </c>
      <c r="I26" s="342">
        <v>11702404.609181</v>
      </c>
      <c r="J26" s="342">
        <v>15359841.607088</v>
      </c>
      <c r="K26" s="341">
        <v>1.4303552965497832E-2</v>
      </c>
      <c r="L26" s="341">
        <v>6.0039137068800728E-2</v>
      </c>
      <c r="M26" s="341">
        <v>7.2366448618993828E-2</v>
      </c>
      <c r="N26" s="230">
        <v>57502302</v>
      </c>
      <c r="O26" s="225">
        <f t="shared" si="0"/>
        <v>6.6514331697781074E-3</v>
      </c>
      <c r="P26" s="225">
        <f t="shared" si="1"/>
        <v>2.9669326308955569E-2</v>
      </c>
      <c r="Q26" s="225">
        <f t="shared" si="2"/>
        <v>1.9418134069398064E-2</v>
      </c>
      <c r="R26" s="225">
        <f t="shared" si="3"/>
        <v>3.834625987909683E-4</v>
      </c>
      <c r="S26" s="225">
        <f t="shared" si="4"/>
        <v>1.6095835478851729E-3</v>
      </c>
      <c r="T26" s="225">
        <f t="shared" si="5"/>
        <v>1.9400652774628031E-3</v>
      </c>
    </row>
    <row r="27" spans="1:20" x14ac:dyDescent="0.45">
      <c r="A27" s="2" t="s">
        <v>427</v>
      </c>
      <c r="B27" s="2">
        <v>10895</v>
      </c>
      <c r="C27" s="375">
        <v>102</v>
      </c>
      <c r="D27" s="159">
        <v>24</v>
      </c>
      <c r="E27" s="159" t="s">
        <v>427</v>
      </c>
      <c r="F27" s="343">
        <v>0.23165508549314093</v>
      </c>
      <c r="G27" s="343">
        <v>1.6319201403733923</v>
      </c>
      <c r="H27" s="343">
        <v>0.53135641753111129</v>
      </c>
      <c r="I27" s="344">
        <v>209381.15398100001</v>
      </c>
      <c r="J27" s="344">
        <v>212872.30788800001</v>
      </c>
      <c r="K27" s="343">
        <v>2.0123370570307747E-2</v>
      </c>
      <c r="L27" s="343">
        <v>0.25150977967388838</v>
      </c>
      <c r="M27" s="343">
        <v>1.1243178174694179E-2</v>
      </c>
      <c r="N27" s="230">
        <v>1898213</v>
      </c>
      <c r="O27" s="225">
        <f t="shared" si="0"/>
        <v>2.0501263779556533E-4</v>
      </c>
      <c r="P27" s="225">
        <f t="shared" si="1"/>
        <v>1.4442344399107289E-3</v>
      </c>
      <c r="Q27" s="225">
        <f t="shared" si="2"/>
        <v>4.702455831511644E-4</v>
      </c>
      <c r="R27" s="225">
        <f t="shared" si="3"/>
        <v>1.7808999414686256E-5</v>
      </c>
      <c r="S27" s="225">
        <f t="shared" si="4"/>
        <v>2.2258386105601828E-4</v>
      </c>
      <c r="T27" s="225">
        <f t="shared" si="5"/>
        <v>9.9501101384965349E-6</v>
      </c>
    </row>
    <row r="28" spans="1:20" x14ac:dyDescent="0.45">
      <c r="A28" s="2" t="s">
        <v>481</v>
      </c>
      <c r="B28" s="2">
        <v>11518</v>
      </c>
      <c r="C28" s="375">
        <v>259</v>
      </c>
      <c r="D28" s="112">
        <v>25</v>
      </c>
      <c r="E28" s="112" t="s">
        <v>481</v>
      </c>
      <c r="F28" s="341">
        <v>0.23157412587780127</v>
      </c>
      <c r="G28" s="341">
        <v>1.5282877647162418</v>
      </c>
      <c r="H28" s="341">
        <v>0.12812926517853213</v>
      </c>
      <c r="I28" s="342">
        <v>530.33073000000002</v>
      </c>
      <c r="J28" s="342">
        <v>4230.7039320000003</v>
      </c>
      <c r="K28" s="341">
        <v>1.8715170417272049E-3</v>
      </c>
      <c r="L28" s="341">
        <v>0</v>
      </c>
      <c r="M28" s="341">
        <v>0</v>
      </c>
      <c r="N28" s="230">
        <v>1831196.480006</v>
      </c>
      <c r="O28" s="225">
        <f t="shared" si="0"/>
        <v>1.9770553576876313E-4</v>
      </c>
      <c r="P28" s="225">
        <f t="shared" si="1"/>
        <v>1.304769909793425E-3</v>
      </c>
      <c r="Q28" s="225">
        <f t="shared" si="2"/>
        <v>1.093898764542759E-4</v>
      </c>
      <c r="R28" s="225">
        <f t="shared" si="3"/>
        <v>1.5978006093405136E-6</v>
      </c>
      <c r="S28" s="225">
        <f t="shared" si="4"/>
        <v>0</v>
      </c>
      <c r="T28" s="225">
        <f t="shared" si="5"/>
        <v>0</v>
      </c>
    </row>
    <row r="29" spans="1:20" x14ac:dyDescent="0.45">
      <c r="A29" s="2" t="s">
        <v>417</v>
      </c>
      <c r="B29" s="2">
        <v>10639</v>
      </c>
      <c r="C29" s="375">
        <v>11</v>
      </c>
      <c r="D29" s="159">
        <v>26</v>
      </c>
      <c r="E29" s="159" t="s">
        <v>417</v>
      </c>
      <c r="F29" s="343">
        <v>0.22966625796931642</v>
      </c>
      <c r="G29" s="343">
        <v>1.6124325126102581</v>
      </c>
      <c r="H29" s="343">
        <v>1.1535836180458441</v>
      </c>
      <c r="I29" s="344">
        <v>3991175.4065069999</v>
      </c>
      <c r="J29" s="344">
        <v>4899807.7621950004</v>
      </c>
      <c r="K29" s="343">
        <v>1.2031963023321534E-3</v>
      </c>
      <c r="L29" s="343">
        <v>0.19268676034559959</v>
      </c>
      <c r="M29" s="343">
        <v>7.9857941477355601E-2</v>
      </c>
      <c r="N29" s="230">
        <v>31172258.653783001</v>
      </c>
      <c r="O29" s="225">
        <f t="shared" si="0"/>
        <v>3.337792365982019E-3</v>
      </c>
      <c r="P29" s="225">
        <f t="shared" si="1"/>
        <v>2.3433851271137791E-2</v>
      </c>
      <c r="Q29" s="225">
        <f t="shared" si="2"/>
        <v>1.6765295119450047E-2</v>
      </c>
      <c r="R29" s="225">
        <f t="shared" si="3"/>
        <v>1.7486327631282251E-5</v>
      </c>
      <c r="S29" s="225">
        <f t="shared" si="4"/>
        <v>2.8003608514110688E-3</v>
      </c>
      <c r="T29" s="225">
        <f t="shared" si="5"/>
        <v>1.1605937667246162E-3</v>
      </c>
    </row>
    <row r="30" spans="1:20" x14ac:dyDescent="0.45">
      <c r="A30" s="2" t="s">
        <v>435</v>
      </c>
      <c r="B30" s="2">
        <v>11049</v>
      </c>
      <c r="C30" s="375">
        <v>115</v>
      </c>
      <c r="D30" s="112">
        <v>27</v>
      </c>
      <c r="E30" s="112" t="s">
        <v>435</v>
      </c>
      <c r="F30" s="341">
        <v>0.22702772922506356</v>
      </c>
      <c r="G30" s="341">
        <v>2.390068042236746</v>
      </c>
      <c r="H30" s="341">
        <v>1.5351079568702766</v>
      </c>
      <c r="I30" s="342">
        <v>4227264.179246</v>
      </c>
      <c r="J30" s="342">
        <v>5585622.054947</v>
      </c>
      <c r="K30" s="341">
        <v>9.0740147644946308E-3</v>
      </c>
      <c r="L30" s="341">
        <v>0.28617462320922793</v>
      </c>
      <c r="M30" s="341">
        <v>0.10354871992167761</v>
      </c>
      <c r="N30" s="230">
        <v>35456415.319219001</v>
      </c>
      <c r="O30" s="225">
        <f t="shared" si="0"/>
        <v>3.7529051011052899E-3</v>
      </c>
      <c r="P30" s="225">
        <f t="shared" si="1"/>
        <v>3.950926425734947E-2</v>
      </c>
      <c r="Q30" s="225">
        <f t="shared" si="2"/>
        <v>2.5376259110509398E-2</v>
      </c>
      <c r="R30" s="225">
        <f t="shared" si="3"/>
        <v>1.4999892926479178E-4</v>
      </c>
      <c r="S30" s="225">
        <f t="shared" si="4"/>
        <v>4.7306388823723875E-3</v>
      </c>
      <c r="T30" s="225">
        <f t="shared" si="5"/>
        <v>1.7117227068845868E-3</v>
      </c>
    </row>
    <row r="31" spans="1:20" x14ac:dyDescent="0.45">
      <c r="A31" s="2" t="s">
        <v>456</v>
      </c>
      <c r="B31" s="2">
        <v>11340</v>
      </c>
      <c r="C31" s="375">
        <v>201</v>
      </c>
      <c r="D31" s="159">
        <v>28</v>
      </c>
      <c r="E31" s="159" t="s">
        <v>456</v>
      </c>
      <c r="F31" s="343">
        <v>0.22184608625270211</v>
      </c>
      <c r="G31" s="343">
        <v>1.0264764423554562</v>
      </c>
      <c r="H31" s="343">
        <v>0</v>
      </c>
      <c r="I31" s="344">
        <v>392131.784392</v>
      </c>
      <c r="J31" s="344">
        <v>445468.23560800002</v>
      </c>
      <c r="K31" s="343">
        <v>2.2841213602813971E-2</v>
      </c>
      <c r="L31" s="343">
        <v>6.1565393746509947E-2</v>
      </c>
      <c r="M31" s="343">
        <v>0</v>
      </c>
      <c r="N31" s="230">
        <v>1205558.4675090001</v>
      </c>
      <c r="O31" s="225">
        <f t="shared" si="0"/>
        <v>1.2469065339083753E-4</v>
      </c>
      <c r="P31" s="225">
        <f t="shared" si="1"/>
        <v>5.7694061882980485E-4</v>
      </c>
      <c r="Q31" s="225">
        <f t="shared" si="2"/>
        <v>0</v>
      </c>
      <c r="R31" s="225">
        <f t="shared" si="3"/>
        <v>1.2838116265573156E-5</v>
      </c>
      <c r="S31" s="225">
        <f t="shared" si="4"/>
        <v>3.4603401404035391E-5</v>
      </c>
      <c r="T31" s="225">
        <f t="shared" si="5"/>
        <v>0</v>
      </c>
    </row>
    <row r="32" spans="1:20" x14ac:dyDescent="0.45">
      <c r="A32" s="2" t="s">
        <v>487</v>
      </c>
      <c r="B32" s="2">
        <v>11626</v>
      </c>
      <c r="C32" s="375">
        <v>272</v>
      </c>
      <c r="D32" s="112">
        <v>29</v>
      </c>
      <c r="E32" s="112" t="s">
        <v>487</v>
      </c>
      <c r="F32" s="341">
        <v>0.1990658497028964</v>
      </c>
      <c r="G32" s="341">
        <v>2.4262194340847101</v>
      </c>
      <c r="H32" s="341">
        <v>5.6728867788991298E-2</v>
      </c>
      <c r="I32" s="342">
        <v>114741.111576</v>
      </c>
      <c r="J32" s="342">
        <v>584667.699715</v>
      </c>
      <c r="K32" s="341">
        <v>3.9830192812663881E-2</v>
      </c>
      <c r="L32" s="341">
        <v>3.1431517627995634E-2</v>
      </c>
      <c r="M32" s="341">
        <v>0</v>
      </c>
      <c r="N32" s="230">
        <v>9690008.6567759998</v>
      </c>
      <c r="O32" s="225">
        <f t="shared" si="0"/>
        <v>8.9932109075592612E-4</v>
      </c>
      <c r="P32" s="225">
        <f t="shared" si="1"/>
        <v>1.0960947400726062E-2</v>
      </c>
      <c r="Q32" s="225">
        <f t="shared" si="2"/>
        <v>2.5628437692094044E-4</v>
      </c>
      <c r="R32" s="225">
        <f t="shared" si="3"/>
        <v>1.7994112249170255E-4</v>
      </c>
      <c r="S32" s="225">
        <f t="shared" si="4"/>
        <v>1.4199837269683062E-4</v>
      </c>
      <c r="T32" s="225">
        <f t="shared" si="5"/>
        <v>0</v>
      </c>
    </row>
    <row r="33" spans="1:20" x14ac:dyDescent="0.45">
      <c r="A33" s="2" t="s">
        <v>449</v>
      </c>
      <c r="B33" s="2">
        <v>11290</v>
      </c>
      <c r="C33" s="375">
        <v>175</v>
      </c>
      <c r="D33" s="159">
        <v>30</v>
      </c>
      <c r="E33" s="159" t="s">
        <v>449</v>
      </c>
      <c r="F33" s="343">
        <v>0.18855867866217979</v>
      </c>
      <c r="G33" s="343">
        <v>7.6574411098138864E-3</v>
      </c>
      <c r="H33" s="343">
        <v>1.4971499210219079E-2</v>
      </c>
      <c r="I33" s="344">
        <v>7775.9476759999998</v>
      </c>
      <c r="J33" s="344">
        <v>10874.186555</v>
      </c>
      <c r="K33" s="343">
        <v>3.487168939091672E-5</v>
      </c>
      <c r="L33" s="343">
        <v>0</v>
      </c>
      <c r="M33" s="343">
        <v>0</v>
      </c>
      <c r="N33" s="230">
        <v>76526.218531999999</v>
      </c>
      <c r="O33" s="225">
        <f t="shared" si="0"/>
        <v>6.7274523645859833E-6</v>
      </c>
      <c r="P33" s="225">
        <f t="shared" si="1"/>
        <v>2.732044510833115E-7</v>
      </c>
      <c r="Q33" s="225">
        <f t="shared" si="2"/>
        <v>5.3415758149024126E-7</v>
      </c>
      <c r="R33" s="225">
        <f t="shared" si="3"/>
        <v>1.244162458681278E-9</v>
      </c>
      <c r="S33" s="225">
        <f t="shared" si="4"/>
        <v>0</v>
      </c>
      <c r="T33" s="225">
        <f t="shared" si="5"/>
        <v>0</v>
      </c>
    </row>
    <row r="34" spans="1:20" x14ac:dyDescent="0.45">
      <c r="A34" s="2" t="s">
        <v>484</v>
      </c>
      <c r="B34" s="2">
        <v>11569</v>
      </c>
      <c r="C34" s="375">
        <v>263</v>
      </c>
      <c r="D34" s="112">
        <v>31</v>
      </c>
      <c r="E34" s="112" t="s">
        <v>484</v>
      </c>
      <c r="F34" s="341">
        <v>0.18321399778274583</v>
      </c>
      <c r="G34" s="341">
        <v>1.3792051657232576</v>
      </c>
      <c r="H34" s="341">
        <v>0</v>
      </c>
      <c r="I34" s="342">
        <v>885635.63546200003</v>
      </c>
      <c r="J34" s="342">
        <v>947980.18645599997</v>
      </c>
      <c r="K34" s="341">
        <v>7.9203461853531623E-2</v>
      </c>
      <c r="L34" s="341">
        <v>0</v>
      </c>
      <c r="M34" s="341">
        <v>0</v>
      </c>
      <c r="N34" s="230">
        <v>5317198.3452399997</v>
      </c>
      <c r="O34" s="225">
        <f t="shared" si="0"/>
        <v>4.5418769467615551E-4</v>
      </c>
      <c r="P34" s="225">
        <f t="shared" si="1"/>
        <v>3.4190510675286639E-3</v>
      </c>
      <c r="Q34" s="225">
        <f t="shared" si="2"/>
        <v>0</v>
      </c>
      <c r="R34" s="225">
        <f t="shared" si="3"/>
        <v>1.963454658758291E-4</v>
      </c>
      <c r="S34" s="225">
        <f t="shared" si="4"/>
        <v>0</v>
      </c>
      <c r="T34" s="225">
        <f t="shared" si="5"/>
        <v>0</v>
      </c>
    </row>
    <row r="35" spans="1:20" x14ac:dyDescent="0.45">
      <c r="A35" s="2" t="s">
        <v>421</v>
      </c>
      <c r="B35" s="2">
        <v>10765</v>
      </c>
      <c r="C35" s="375">
        <v>5</v>
      </c>
      <c r="D35" s="159">
        <v>32</v>
      </c>
      <c r="E35" s="159" t="s">
        <v>421</v>
      </c>
      <c r="F35" s="343">
        <v>0.17697689627952345</v>
      </c>
      <c r="G35" s="343">
        <v>1.0555368742963855</v>
      </c>
      <c r="H35" s="343">
        <v>0.97421624561291231</v>
      </c>
      <c r="I35" s="344">
        <v>12275529.046383999</v>
      </c>
      <c r="J35" s="344">
        <v>14328050.873803999</v>
      </c>
      <c r="K35" s="343">
        <v>7.8827238818599578E-3</v>
      </c>
      <c r="L35" s="343">
        <v>9.4491642606098367E-2</v>
      </c>
      <c r="M35" s="343">
        <v>9.5564611039811967E-2</v>
      </c>
      <c r="N35" s="230">
        <v>99819985.799410999</v>
      </c>
      <c r="O35" s="225">
        <f t="shared" si="0"/>
        <v>8.2362198296719556E-3</v>
      </c>
      <c r="P35" s="225">
        <f t="shared" si="1"/>
        <v>4.9122986772797833E-2</v>
      </c>
      <c r="Q35" s="225">
        <f t="shared" si="2"/>
        <v>4.5338455635658061E-2</v>
      </c>
      <c r="R35" s="225">
        <f t="shared" si="3"/>
        <v>3.6684927870506156E-4</v>
      </c>
      <c r="S35" s="225">
        <f t="shared" si="4"/>
        <v>4.3974889204827132E-3</v>
      </c>
      <c r="T35" s="225">
        <f t="shared" si="5"/>
        <v>4.4474231439669259E-3</v>
      </c>
    </row>
    <row r="36" spans="1:20" x14ac:dyDescent="0.45">
      <c r="A36" s="2" t="s">
        <v>453</v>
      </c>
      <c r="B36" s="2">
        <v>11338</v>
      </c>
      <c r="C36" s="375">
        <v>195</v>
      </c>
      <c r="D36" s="112">
        <v>33</v>
      </c>
      <c r="E36" s="112" t="s">
        <v>453</v>
      </c>
      <c r="F36" s="341">
        <v>0.17420611330812866</v>
      </c>
      <c r="G36" s="341">
        <v>1.2506180510303317</v>
      </c>
      <c r="H36" s="341">
        <v>0.53668258637129729</v>
      </c>
      <c r="I36" s="342">
        <v>5570309.6777799996</v>
      </c>
      <c r="J36" s="342">
        <v>7641037.5900980001</v>
      </c>
      <c r="K36" s="341">
        <v>2.0426106766208138E-2</v>
      </c>
      <c r="L36" s="341">
        <v>8.4614510455581798E-2</v>
      </c>
      <c r="M36" s="341">
        <v>3.557337375637968E-2</v>
      </c>
      <c r="N36" s="230">
        <v>35831442.124843001</v>
      </c>
      <c r="O36" s="225">
        <f t="shared" ref="O36:O67" si="6">$N36/$N$85*F36</f>
        <v>2.9101912503701364E-3</v>
      </c>
      <c r="P36" s="225">
        <f t="shared" ref="P36:P67" si="7">$N36/$N$85*G36</f>
        <v>2.0892135416774718E-2</v>
      </c>
      <c r="Q36" s="225">
        <f t="shared" ref="Q36:Q67" si="8">$N36/$N$85*H36</f>
        <v>8.9655232955070281E-3</v>
      </c>
      <c r="R36" s="225">
        <f t="shared" ref="R36:R67" si="9">$N36/$N$85*K36</f>
        <v>3.4122727418298609E-4</v>
      </c>
      <c r="S36" s="225">
        <f t="shared" ref="S36:S67" si="10">$N36/$N$85*L36</f>
        <v>1.4135233448819304E-3</v>
      </c>
      <c r="T36" s="225">
        <f t="shared" ref="T36:T67" si="11">$N36/$N$85*M36</f>
        <v>5.9426916246533451E-4</v>
      </c>
    </row>
    <row r="37" spans="1:20" x14ac:dyDescent="0.45">
      <c r="A37" s="2" t="s">
        <v>475</v>
      </c>
      <c r="B37" s="2">
        <v>11476</v>
      </c>
      <c r="C37" s="375">
        <v>246</v>
      </c>
      <c r="D37" s="159">
        <v>34</v>
      </c>
      <c r="E37" s="159" t="s">
        <v>475</v>
      </c>
      <c r="F37" s="343">
        <v>0.16629476016460606</v>
      </c>
      <c r="G37" s="343">
        <v>0.41258837605598059</v>
      </c>
      <c r="H37" s="343">
        <v>0.34219934012544867</v>
      </c>
      <c r="I37" s="344">
        <v>7817.5186729999996</v>
      </c>
      <c r="J37" s="344">
        <v>11041.188149</v>
      </c>
      <c r="K37" s="343">
        <v>3.4745369285213657E-4</v>
      </c>
      <c r="L37" s="343">
        <v>2.0434777613089289E-2</v>
      </c>
      <c r="M37" s="343">
        <v>5.4111658796088841E-2</v>
      </c>
      <c r="N37" s="230">
        <v>134119.01940799999</v>
      </c>
      <c r="O37" s="225">
        <f t="shared" si="6"/>
        <v>1.0398310608115608E-5</v>
      </c>
      <c r="P37" s="225">
        <f t="shared" si="7"/>
        <v>2.5798901199781876E-5</v>
      </c>
      <c r="Q37" s="225">
        <f t="shared" si="8"/>
        <v>2.1397517426252352E-5</v>
      </c>
      <c r="R37" s="225">
        <f t="shared" si="9"/>
        <v>2.1726068919051153E-8</v>
      </c>
      <c r="S37" s="225">
        <f t="shared" si="10"/>
        <v>1.2777742643144035E-6</v>
      </c>
      <c r="T37" s="225">
        <f t="shared" si="11"/>
        <v>3.3835692425013682E-6</v>
      </c>
    </row>
    <row r="38" spans="1:20" x14ac:dyDescent="0.45">
      <c r="A38" s="2" t="s">
        <v>465</v>
      </c>
      <c r="B38" s="2">
        <v>11409</v>
      </c>
      <c r="C38" s="375">
        <v>219</v>
      </c>
      <c r="D38" s="112">
        <v>35</v>
      </c>
      <c r="E38" s="112" t="s">
        <v>465</v>
      </c>
      <c r="F38" s="341">
        <v>0.16483819326474994</v>
      </c>
      <c r="G38" s="341">
        <v>2.8194544027289106</v>
      </c>
      <c r="H38" s="341">
        <v>1.409223511537085</v>
      </c>
      <c r="I38" s="342">
        <v>936195.84010599996</v>
      </c>
      <c r="J38" s="342">
        <v>1205412.6244369999</v>
      </c>
      <c r="K38" s="341">
        <v>1.4665607237589614E-3</v>
      </c>
      <c r="L38" s="341">
        <v>4.4477170039561392E-2</v>
      </c>
      <c r="M38" s="341">
        <v>8.9005295775716493E-3</v>
      </c>
      <c r="N38" s="230">
        <v>12880402.108023999</v>
      </c>
      <c r="O38" s="225">
        <f t="shared" si="6"/>
        <v>9.8987673808761576E-4</v>
      </c>
      <c r="P38" s="225">
        <f t="shared" si="7"/>
        <v>1.6931223717536872E-2</v>
      </c>
      <c r="Q38" s="225">
        <f t="shared" si="8"/>
        <v>8.4625871298906787E-3</v>
      </c>
      <c r="R38" s="225">
        <f t="shared" si="9"/>
        <v>8.8069052243875665E-6</v>
      </c>
      <c r="S38" s="225">
        <f t="shared" si="10"/>
        <v>2.6709171658668177E-4</v>
      </c>
      <c r="T38" s="225">
        <f t="shared" si="11"/>
        <v>5.344894293610926E-5</v>
      </c>
    </row>
    <row r="39" spans="1:20" x14ac:dyDescent="0.45">
      <c r="A39" s="2" t="s">
        <v>422</v>
      </c>
      <c r="B39" s="2">
        <v>10778</v>
      </c>
      <c r="C39" s="375">
        <v>2</v>
      </c>
      <c r="D39" s="159">
        <v>36</v>
      </c>
      <c r="E39" s="159" t="s">
        <v>422</v>
      </c>
      <c r="F39" s="343">
        <v>0.16403055362246799</v>
      </c>
      <c r="G39" s="343">
        <v>2.3971042184349276</v>
      </c>
      <c r="H39" s="343">
        <v>1.5895621420927541</v>
      </c>
      <c r="I39" s="344">
        <v>404569.628486</v>
      </c>
      <c r="J39" s="344">
        <v>836878.29605799995</v>
      </c>
      <c r="K39" s="343">
        <v>4.0038111035632581E-2</v>
      </c>
      <c r="L39" s="343">
        <v>9.3970261322256998E-2</v>
      </c>
      <c r="M39" s="343">
        <v>0.16747436441559888</v>
      </c>
      <c r="N39" s="230">
        <v>3743312.5608120002</v>
      </c>
      <c r="O39" s="225">
        <f t="shared" si="6"/>
        <v>2.8626924575241318E-4</v>
      </c>
      <c r="P39" s="225">
        <f t="shared" si="7"/>
        <v>4.1834719291424767E-3</v>
      </c>
      <c r="Q39" s="225">
        <f t="shared" si="8"/>
        <v>2.7741341197982383E-3</v>
      </c>
      <c r="R39" s="225">
        <f t="shared" si="9"/>
        <v>6.987527380967123E-5</v>
      </c>
      <c r="S39" s="225">
        <f t="shared" si="10"/>
        <v>1.6399868949899682E-4</v>
      </c>
      <c r="T39" s="225">
        <f t="shared" si="11"/>
        <v>2.9227944992774409E-4</v>
      </c>
    </row>
    <row r="40" spans="1:20" x14ac:dyDescent="0.45">
      <c r="A40" s="2" t="s">
        <v>440</v>
      </c>
      <c r="B40" s="2">
        <v>11145</v>
      </c>
      <c r="C40" s="375">
        <v>132</v>
      </c>
      <c r="D40" s="112">
        <v>37</v>
      </c>
      <c r="E40" s="112" t="s">
        <v>440</v>
      </c>
      <c r="F40" s="341">
        <v>0.15295717623690874</v>
      </c>
      <c r="G40" s="341">
        <v>1.4433968047092463</v>
      </c>
      <c r="H40" s="341">
        <v>1.1066617035851656</v>
      </c>
      <c r="I40" s="342">
        <v>9783462.7139359992</v>
      </c>
      <c r="J40" s="342">
        <v>14098553.305228001</v>
      </c>
      <c r="K40" s="341">
        <v>3.7785968919868851E-2</v>
      </c>
      <c r="L40" s="341">
        <v>4.349895306192457E-2</v>
      </c>
      <c r="M40" s="341">
        <v>4.4609034423728114E-2</v>
      </c>
      <c r="N40" s="230">
        <v>84527231.155588999</v>
      </c>
      <c r="O40" s="225">
        <f t="shared" si="6"/>
        <v>6.0278210675245606E-3</v>
      </c>
      <c r="P40" s="225">
        <f t="shared" si="7"/>
        <v>5.6882180243365263E-2</v>
      </c>
      <c r="Q40" s="225">
        <f t="shared" si="8"/>
        <v>4.3611936985298638E-2</v>
      </c>
      <c r="R40" s="225">
        <f t="shared" si="9"/>
        <v>1.4890903788602583E-3</v>
      </c>
      <c r="S40" s="225">
        <f t="shared" si="10"/>
        <v>1.7142308202383041E-3</v>
      </c>
      <c r="T40" s="225">
        <f t="shared" si="11"/>
        <v>1.7579775210075561E-3</v>
      </c>
    </row>
    <row r="41" spans="1:20" x14ac:dyDescent="0.45">
      <c r="A41" s="2" t="s">
        <v>471</v>
      </c>
      <c r="B41" s="2">
        <v>11416</v>
      </c>
      <c r="C41" s="375">
        <v>231</v>
      </c>
      <c r="D41" s="159">
        <v>38</v>
      </c>
      <c r="E41" s="159" t="s">
        <v>471</v>
      </c>
      <c r="F41" s="343">
        <v>0.15187283993167494</v>
      </c>
      <c r="G41" s="343">
        <v>1.6697112757993988</v>
      </c>
      <c r="H41" s="343">
        <v>6.7247333189581218E-2</v>
      </c>
      <c r="I41" s="344">
        <v>6372431.8456330001</v>
      </c>
      <c r="J41" s="344">
        <v>8962201.312686</v>
      </c>
      <c r="K41" s="343">
        <v>5.0586071806603017E-2</v>
      </c>
      <c r="L41" s="343">
        <v>0</v>
      </c>
      <c r="M41" s="343">
        <v>0</v>
      </c>
      <c r="N41" s="230">
        <v>45807181.270989001</v>
      </c>
      <c r="O41" s="225">
        <f t="shared" si="6"/>
        <v>3.2434524395278607E-3</v>
      </c>
      <c r="P41" s="225">
        <f t="shared" si="7"/>
        <v>3.5658970446823396E-2</v>
      </c>
      <c r="Q41" s="225">
        <f t="shared" si="8"/>
        <v>1.4361588746454976E-3</v>
      </c>
      <c r="R41" s="225">
        <f t="shared" si="9"/>
        <v>1.080334825378073E-3</v>
      </c>
      <c r="S41" s="225">
        <f t="shared" si="10"/>
        <v>0</v>
      </c>
      <c r="T41" s="225">
        <f t="shared" si="11"/>
        <v>0</v>
      </c>
    </row>
    <row r="42" spans="1:20" x14ac:dyDescent="0.45">
      <c r="A42" s="2" t="s">
        <v>432</v>
      </c>
      <c r="B42" s="2">
        <v>10923</v>
      </c>
      <c r="C42" s="375">
        <v>108</v>
      </c>
      <c r="D42" s="112">
        <v>39</v>
      </c>
      <c r="E42" s="112" t="s">
        <v>432</v>
      </c>
      <c r="F42" s="341">
        <v>0.14588579456411452</v>
      </c>
      <c r="G42" s="341">
        <v>1.6658314808957797</v>
      </c>
      <c r="H42" s="341">
        <v>1.005322907343728</v>
      </c>
      <c r="I42" s="342">
        <v>249929.80797600001</v>
      </c>
      <c r="J42" s="342">
        <v>327922.29553599999</v>
      </c>
      <c r="K42" s="341">
        <v>1.2152098579871417E-2</v>
      </c>
      <c r="L42" s="341">
        <v>0.14811397812107635</v>
      </c>
      <c r="M42" s="341">
        <v>0.15741862118665001</v>
      </c>
      <c r="N42" s="230">
        <v>1678879.241525</v>
      </c>
      <c r="O42" s="225">
        <f t="shared" si="6"/>
        <v>1.1418953802260685E-4</v>
      </c>
      <c r="P42" s="225">
        <f t="shared" si="7"/>
        <v>1.3039002720954109E-3</v>
      </c>
      <c r="Q42" s="225">
        <f t="shared" si="8"/>
        <v>7.8689881147182329E-4</v>
      </c>
      <c r="R42" s="225">
        <f t="shared" si="9"/>
        <v>9.5118412795897463E-6</v>
      </c>
      <c r="S42" s="225">
        <f t="shared" si="10"/>
        <v>1.1593360948452852E-4</v>
      </c>
      <c r="T42" s="225">
        <f t="shared" si="11"/>
        <v>1.2321665507712841E-4</v>
      </c>
    </row>
    <row r="43" spans="1:20" x14ac:dyDescent="0.45">
      <c r="A43" s="2" t="s">
        <v>403</v>
      </c>
      <c r="B43" s="2">
        <v>10919</v>
      </c>
      <c r="C43" s="375">
        <v>104</v>
      </c>
      <c r="D43" s="159">
        <v>40</v>
      </c>
      <c r="E43" s="159" t="s">
        <v>403</v>
      </c>
      <c r="F43" s="343">
        <v>0.14569428017707428</v>
      </c>
      <c r="G43" s="343">
        <v>1.5131403843912743</v>
      </c>
      <c r="H43" s="343">
        <v>1.3726921475894227</v>
      </c>
      <c r="I43" s="344">
        <v>32088747.604926001</v>
      </c>
      <c r="J43" s="344">
        <v>34154794.448155001</v>
      </c>
      <c r="K43" s="343">
        <v>9.6730532482563834E-3</v>
      </c>
      <c r="L43" s="343">
        <v>0.1941113874363565</v>
      </c>
      <c r="M43" s="343">
        <v>0.14943793677052522</v>
      </c>
      <c r="N43" s="230">
        <v>296743619.116359</v>
      </c>
      <c r="O43" s="225">
        <f t="shared" si="6"/>
        <v>2.0156621591678976E-2</v>
      </c>
      <c r="P43" s="225">
        <f t="shared" si="7"/>
        <v>0.20934108124350292</v>
      </c>
      <c r="Q43" s="225">
        <f t="shared" si="8"/>
        <v>0.18991024319692526</v>
      </c>
      <c r="R43" s="225">
        <f t="shared" si="9"/>
        <v>1.3382548287022289E-3</v>
      </c>
      <c r="S43" s="225">
        <f t="shared" si="10"/>
        <v>2.6855067875245924E-2</v>
      </c>
      <c r="T43" s="225">
        <f t="shared" si="11"/>
        <v>2.0674551803020646E-2</v>
      </c>
    </row>
    <row r="44" spans="1:20" x14ac:dyDescent="0.45">
      <c r="A44" s="2" t="s">
        <v>483</v>
      </c>
      <c r="B44" s="2">
        <v>11562</v>
      </c>
      <c r="C44" s="375">
        <v>261</v>
      </c>
      <c r="D44" s="112">
        <v>41</v>
      </c>
      <c r="E44" s="112" t="s">
        <v>483</v>
      </c>
      <c r="F44" s="341">
        <v>0.14549692417855012</v>
      </c>
      <c r="G44" s="341">
        <v>2.5365860081093303</v>
      </c>
      <c r="H44" s="341">
        <v>1.9762926867252115</v>
      </c>
      <c r="I44" s="342">
        <v>22949.241791</v>
      </c>
      <c r="J44" s="342">
        <v>25411.800802000002</v>
      </c>
      <c r="K44" s="341">
        <v>7.6363661177379009E-4</v>
      </c>
      <c r="L44" s="341">
        <v>0.26195167623096505</v>
      </c>
      <c r="M44" s="341">
        <v>0.19726909121915256</v>
      </c>
      <c r="N44" s="230">
        <v>1330533.26</v>
      </c>
      <c r="O44" s="225">
        <f t="shared" si="6"/>
        <v>9.0255442376291532E-5</v>
      </c>
      <c r="P44" s="225">
        <f t="shared" si="7"/>
        <v>1.5735088118183781E-3</v>
      </c>
      <c r="Q44" s="225">
        <f t="shared" si="8"/>
        <v>1.2259446150663718E-3</v>
      </c>
      <c r="R44" s="225">
        <f t="shared" si="9"/>
        <v>4.7370321124999215E-7</v>
      </c>
      <c r="S44" s="225">
        <f t="shared" si="10"/>
        <v>1.6249528677611966E-4</v>
      </c>
      <c r="T44" s="225">
        <f t="shared" si="11"/>
        <v>1.22371034272204E-4</v>
      </c>
    </row>
    <row r="45" spans="1:20" x14ac:dyDescent="0.45">
      <c r="A45" s="2" t="s">
        <v>454</v>
      </c>
      <c r="B45" s="2">
        <v>11343</v>
      </c>
      <c r="C45" s="375">
        <v>196</v>
      </c>
      <c r="D45" s="159">
        <v>42</v>
      </c>
      <c r="E45" s="159" t="s">
        <v>454</v>
      </c>
      <c r="F45" s="343">
        <v>0.12337939528401302</v>
      </c>
      <c r="G45" s="343">
        <v>0.92071916803094112</v>
      </c>
      <c r="H45" s="343">
        <v>0.83521150762427265</v>
      </c>
      <c r="I45" s="344">
        <v>4258270.6008820003</v>
      </c>
      <c r="J45" s="344">
        <v>2784988.6355059999</v>
      </c>
      <c r="K45" s="343">
        <v>4.5820593267580291E-2</v>
      </c>
      <c r="L45" s="343">
        <v>4.5608435574407476E-2</v>
      </c>
      <c r="M45" s="343">
        <v>4.9315045818610834E-2</v>
      </c>
      <c r="N45" s="230">
        <v>34178577.194637999</v>
      </c>
      <c r="O45" s="225">
        <f t="shared" si="6"/>
        <v>1.9660314848838683E-3</v>
      </c>
      <c r="P45" s="225">
        <f t="shared" si="7"/>
        <v>1.4671516819465756E-2</v>
      </c>
      <c r="Q45" s="225">
        <f t="shared" si="8"/>
        <v>1.3308965542801726E-2</v>
      </c>
      <c r="R45" s="225">
        <f t="shared" si="9"/>
        <v>7.3014403104140887E-4</v>
      </c>
      <c r="S45" s="225">
        <f t="shared" si="10"/>
        <v>7.267633311799943E-4</v>
      </c>
      <c r="T45" s="225">
        <f t="shared" si="11"/>
        <v>7.8582758923963106E-4</v>
      </c>
    </row>
    <row r="46" spans="1:20" x14ac:dyDescent="0.45">
      <c r="A46" s="2" t="s">
        <v>419</v>
      </c>
      <c r="B46" s="2">
        <v>10748</v>
      </c>
      <c r="C46" s="375">
        <v>6</v>
      </c>
      <c r="D46" s="112">
        <v>43</v>
      </c>
      <c r="E46" s="112" t="s">
        <v>419</v>
      </c>
      <c r="F46" s="341">
        <v>0.11958139205413064</v>
      </c>
      <c r="G46" s="341">
        <v>2.2491971320003254</v>
      </c>
      <c r="H46" s="341">
        <v>1.4223844271009702</v>
      </c>
      <c r="I46" s="342">
        <v>732555.29385599995</v>
      </c>
      <c r="J46" s="342">
        <v>957004.19079599995</v>
      </c>
      <c r="K46" s="341">
        <v>4.8273571648793159E-3</v>
      </c>
      <c r="L46" s="341">
        <v>0.16460614003265805</v>
      </c>
      <c r="M46" s="341">
        <v>0.1147066263901418</v>
      </c>
      <c r="N46" s="230">
        <v>4432216.9069250003</v>
      </c>
      <c r="O46" s="225">
        <f t="shared" si="6"/>
        <v>2.4710325277009341E-4</v>
      </c>
      <c r="P46" s="225">
        <f t="shared" si="7"/>
        <v>4.6477459234364844E-3</v>
      </c>
      <c r="Q46" s="225">
        <f t="shared" si="8"/>
        <v>2.9392183230905508E-3</v>
      </c>
      <c r="R46" s="225">
        <f t="shared" si="9"/>
        <v>9.9752615121316537E-6</v>
      </c>
      <c r="S46" s="225">
        <f t="shared" si="10"/>
        <v>3.4014249148050699E-4</v>
      </c>
      <c r="T46" s="225">
        <f t="shared" si="11"/>
        <v>2.370300262306471E-4</v>
      </c>
    </row>
    <row r="47" spans="1:20" x14ac:dyDescent="0.45">
      <c r="A47" s="2" t="s">
        <v>438</v>
      </c>
      <c r="B47" s="2">
        <v>11098</v>
      </c>
      <c r="C47" s="375">
        <v>123</v>
      </c>
      <c r="D47" s="159">
        <v>44</v>
      </c>
      <c r="E47" s="159" t="s">
        <v>438</v>
      </c>
      <c r="F47" s="343">
        <v>0.11734232052853837</v>
      </c>
      <c r="G47" s="343">
        <v>2.0783786177681542</v>
      </c>
      <c r="H47" s="343">
        <v>1.3987655727051915</v>
      </c>
      <c r="I47" s="344">
        <v>20769906.757644001</v>
      </c>
      <c r="J47" s="344">
        <v>27164720.371158998</v>
      </c>
      <c r="K47" s="343">
        <v>8.4752887528849862E-3</v>
      </c>
      <c r="L47" s="343">
        <v>0.15346527103728091</v>
      </c>
      <c r="M47" s="343">
        <v>0.15345967149122014</v>
      </c>
      <c r="N47" s="230">
        <v>199962517.64603901</v>
      </c>
      <c r="O47" s="225">
        <f t="shared" si="6"/>
        <v>1.0939491120408436E-2</v>
      </c>
      <c r="P47" s="225">
        <f t="shared" si="7"/>
        <v>0.19376133292328959</v>
      </c>
      <c r="Q47" s="225">
        <f t="shared" si="8"/>
        <v>0.13040293981931247</v>
      </c>
      <c r="R47" s="225">
        <f t="shared" si="9"/>
        <v>7.9012708831281253E-4</v>
      </c>
      <c r="S47" s="225">
        <f t="shared" si="10"/>
        <v>1.4307131154740598E-2</v>
      </c>
      <c r="T47" s="225">
        <f t="shared" si="11"/>
        <v>1.4306609124972187E-2</v>
      </c>
    </row>
    <row r="48" spans="1:20" x14ac:dyDescent="0.45">
      <c r="A48" s="2" t="s">
        <v>424</v>
      </c>
      <c r="B48" s="2">
        <v>10837</v>
      </c>
      <c r="C48" s="375">
        <v>1</v>
      </c>
      <c r="D48" s="112">
        <v>45</v>
      </c>
      <c r="E48" s="112" t="s">
        <v>424</v>
      </c>
      <c r="F48" s="341">
        <v>0.11525455846631595</v>
      </c>
      <c r="G48" s="341">
        <v>5.694844892993327E-3</v>
      </c>
      <c r="H48" s="341">
        <v>1.0368352108392129</v>
      </c>
      <c r="I48" s="342">
        <v>6847468.7604900002</v>
      </c>
      <c r="J48" s="342">
        <v>3914967.4763730001</v>
      </c>
      <c r="K48" s="341">
        <v>3.5696378798506088E-2</v>
      </c>
      <c r="L48" s="341">
        <v>2.1789907621331254E-4</v>
      </c>
      <c r="M48" s="341">
        <v>2.8935881558149013E-2</v>
      </c>
      <c r="N48" s="230">
        <v>62226938.733542003</v>
      </c>
      <c r="O48" s="225">
        <f t="shared" si="6"/>
        <v>3.3437238207655773E-3</v>
      </c>
      <c r="P48" s="225">
        <f t="shared" si="7"/>
        <v>1.6521679296383016E-4</v>
      </c>
      <c r="Q48" s="225">
        <f t="shared" si="8"/>
        <v>3.0080290435582222E-2</v>
      </c>
      <c r="R48" s="225">
        <f t="shared" si="9"/>
        <v>1.0356105102647169E-3</v>
      </c>
      <c r="S48" s="225">
        <f t="shared" si="10"/>
        <v>6.3216096729935808E-6</v>
      </c>
      <c r="T48" s="225">
        <f t="shared" si="11"/>
        <v>8.3947739445907655E-4</v>
      </c>
    </row>
    <row r="49" spans="1:20" x14ac:dyDescent="0.45">
      <c r="A49" s="2" t="s">
        <v>431</v>
      </c>
      <c r="B49" s="2">
        <v>10911</v>
      </c>
      <c r="C49" s="375">
        <v>107</v>
      </c>
      <c r="D49" s="159">
        <v>46</v>
      </c>
      <c r="E49" s="159" t="s">
        <v>431</v>
      </c>
      <c r="F49" s="343">
        <v>0.11466328554168494</v>
      </c>
      <c r="G49" s="343">
        <v>1.1969244196811233</v>
      </c>
      <c r="H49" s="343">
        <v>0.82254655028796164</v>
      </c>
      <c r="I49" s="344">
        <v>8413996.1457749996</v>
      </c>
      <c r="J49" s="344">
        <v>8952576.1648260001</v>
      </c>
      <c r="K49" s="343">
        <v>1.177335320864043E-2</v>
      </c>
      <c r="L49" s="343">
        <v>7.0867957883675517E-2</v>
      </c>
      <c r="M49" s="343">
        <v>7.0814489766283101E-2</v>
      </c>
      <c r="N49" s="230">
        <v>70806553.707390994</v>
      </c>
      <c r="O49" s="225">
        <f t="shared" si="6"/>
        <v>3.785224917118355E-3</v>
      </c>
      <c r="P49" s="225">
        <f t="shared" si="7"/>
        <v>3.9512456981161077E-2</v>
      </c>
      <c r="Q49" s="225">
        <f t="shared" si="8"/>
        <v>2.7153623611350656E-2</v>
      </c>
      <c r="R49" s="225">
        <f t="shared" si="9"/>
        <v>3.8865788393251566E-4</v>
      </c>
      <c r="S49" s="225">
        <f t="shared" si="10"/>
        <v>2.3394686340909195E-3</v>
      </c>
      <c r="T49" s="225">
        <f t="shared" si="11"/>
        <v>2.3377035630023921E-3</v>
      </c>
    </row>
    <row r="50" spans="1:20" x14ac:dyDescent="0.45">
      <c r="A50" s="2" t="s">
        <v>462</v>
      </c>
      <c r="B50" s="2">
        <v>11391</v>
      </c>
      <c r="C50" s="375">
        <v>215</v>
      </c>
      <c r="D50" s="112">
        <v>47</v>
      </c>
      <c r="E50" s="112" t="s">
        <v>462</v>
      </c>
      <c r="F50" s="341">
        <v>0.1145320144751171</v>
      </c>
      <c r="G50" s="341">
        <v>1.1296015539920745</v>
      </c>
      <c r="H50" s="341">
        <v>0.71831772227857438</v>
      </c>
      <c r="I50" s="342">
        <v>17313.670677999999</v>
      </c>
      <c r="J50" s="342">
        <v>20043.407905</v>
      </c>
      <c r="K50" s="341">
        <v>4.683875028695131E-3</v>
      </c>
      <c r="L50" s="341">
        <v>3.4335778572245533E-2</v>
      </c>
      <c r="M50" s="341">
        <v>9.1379933381131526E-2</v>
      </c>
      <c r="N50" s="230">
        <v>269986.111034</v>
      </c>
      <c r="O50" s="225">
        <f t="shared" si="6"/>
        <v>1.4416577607282903E-5</v>
      </c>
      <c r="P50" s="225">
        <f t="shared" si="7"/>
        <v>1.4218721763574796E-4</v>
      </c>
      <c r="Q50" s="225">
        <f t="shared" si="8"/>
        <v>9.0417367033787747E-5</v>
      </c>
      <c r="R50" s="225">
        <f t="shared" si="9"/>
        <v>5.8957705549366883E-7</v>
      </c>
      <c r="S50" s="225">
        <f t="shared" si="10"/>
        <v>4.3219742424141362E-6</v>
      </c>
      <c r="T50" s="225">
        <f t="shared" si="11"/>
        <v>1.1502337642228722E-5</v>
      </c>
    </row>
    <row r="51" spans="1:20" x14ac:dyDescent="0.45">
      <c r="A51" s="2" t="s">
        <v>448</v>
      </c>
      <c r="B51" s="2">
        <v>11277</v>
      </c>
      <c r="C51" s="375">
        <v>172</v>
      </c>
      <c r="D51" s="159">
        <v>48</v>
      </c>
      <c r="E51" s="159" t="s">
        <v>448</v>
      </c>
      <c r="F51" s="343">
        <v>0.11268692955005648</v>
      </c>
      <c r="G51" s="343">
        <v>0</v>
      </c>
      <c r="H51" s="343">
        <v>0</v>
      </c>
      <c r="I51" s="344">
        <v>2974335.4606670002</v>
      </c>
      <c r="J51" s="344">
        <v>2761542.1663870001</v>
      </c>
      <c r="K51" s="343">
        <v>8.005842078596892E-3</v>
      </c>
      <c r="L51" s="343">
        <v>0</v>
      </c>
      <c r="M51" s="343">
        <v>0</v>
      </c>
      <c r="N51" s="230">
        <v>60531596.921240002</v>
      </c>
      <c r="O51" s="225">
        <f t="shared" si="6"/>
        <v>3.180164084539183E-3</v>
      </c>
      <c r="P51" s="225">
        <f t="shared" si="7"/>
        <v>0</v>
      </c>
      <c r="Q51" s="225">
        <f t="shared" si="8"/>
        <v>0</v>
      </c>
      <c r="R51" s="225">
        <f t="shared" si="9"/>
        <v>2.2593473392614589E-4</v>
      </c>
      <c r="S51" s="225">
        <f t="shared" si="10"/>
        <v>0</v>
      </c>
      <c r="T51" s="225">
        <f t="shared" si="11"/>
        <v>0</v>
      </c>
    </row>
    <row r="52" spans="1:20" x14ac:dyDescent="0.45">
      <c r="A52" s="2" t="s">
        <v>459</v>
      </c>
      <c r="B52" s="2">
        <v>11385</v>
      </c>
      <c r="C52" s="375">
        <v>210</v>
      </c>
      <c r="D52" s="112">
        <v>49</v>
      </c>
      <c r="E52" s="112" t="s">
        <v>459</v>
      </c>
      <c r="F52" s="341">
        <v>0.1115486959517481</v>
      </c>
      <c r="G52" s="341">
        <v>1.8304387963156545</v>
      </c>
      <c r="H52" s="341">
        <v>1.2935754355647262</v>
      </c>
      <c r="I52" s="342">
        <v>5889400.3603039999</v>
      </c>
      <c r="J52" s="342">
        <v>7430155.1372530004</v>
      </c>
      <c r="K52" s="341">
        <v>3.5438999799401049E-3</v>
      </c>
      <c r="L52" s="341">
        <v>8.6132575400956576E-2</v>
      </c>
      <c r="M52" s="341">
        <v>7.6693571078659345E-2</v>
      </c>
      <c r="N52" s="230">
        <v>61853418.434564002</v>
      </c>
      <c r="O52" s="225">
        <f t="shared" si="6"/>
        <v>3.2167851538793947E-3</v>
      </c>
      <c r="P52" s="225">
        <f t="shared" si="7"/>
        <v>5.2785272789025312E-2</v>
      </c>
      <c r="Q52" s="225">
        <f t="shared" si="8"/>
        <v>3.7303477383076239E-2</v>
      </c>
      <c r="R52" s="225">
        <f t="shared" si="9"/>
        <v>1.0219720405549182E-4</v>
      </c>
      <c r="S52" s="225">
        <f t="shared" si="10"/>
        <v>2.4838478608037251E-3</v>
      </c>
      <c r="T52" s="225">
        <f t="shared" si="11"/>
        <v>2.2116506045982091E-3</v>
      </c>
    </row>
    <row r="53" spans="1:20" x14ac:dyDescent="0.45">
      <c r="A53" s="2" t="s">
        <v>433</v>
      </c>
      <c r="B53" s="2">
        <v>11008</v>
      </c>
      <c r="C53" s="375">
        <v>113</v>
      </c>
      <c r="D53" s="159">
        <v>50</v>
      </c>
      <c r="E53" s="159" t="s">
        <v>433</v>
      </c>
      <c r="F53" s="343">
        <v>0.11027639900424807</v>
      </c>
      <c r="G53" s="343">
        <v>1.5557266552586031</v>
      </c>
      <c r="H53" s="343">
        <v>1.4179136189532062</v>
      </c>
      <c r="I53" s="344">
        <v>10502700.774704</v>
      </c>
      <c r="J53" s="344">
        <v>13100682.192596</v>
      </c>
      <c r="K53" s="343">
        <v>4.4615510496540424E-3</v>
      </c>
      <c r="L53" s="343">
        <v>0.16776657606679896</v>
      </c>
      <c r="M53" s="343">
        <v>0.16732257872134823</v>
      </c>
      <c r="N53" s="230">
        <v>45827304.054968998</v>
      </c>
      <c r="O53" s="225">
        <f t="shared" si="6"/>
        <v>2.3561380710744382E-3</v>
      </c>
      <c r="P53" s="225">
        <f t="shared" si="7"/>
        <v>3.323926818193338E-2</v>
      </c>
      <c r="Q53" s="225">
        <f t="shared" si="8"/>
        <v>3.0294789177708725E-2</v>
      </c>
      <c r="R53" s="225">
        <f t="shared" si="9"/>
        <v>9.5324388346477166E-5</v>
      </c>
      <c r="S53" s="225">
        <f t="shared" si="10"/>
        <v>3.5844588732858759E-3</v>
      </c>
      <c r="T53" s="225">
        <f t="shared" si="11"/>
        <v>3.5749725366035173E-3</v>
      </c>
    </row>
    <row r="54" spans="1:20" x14ac:dyDescent="0.45">
      <c r="A54" s="2" t="s">
        <v>450</v>
      </c>
      <c r="B54" s="2">
        <v>11302</v>
      </c>
      <c r="C54" s="375">
        <v>178</v>
      </c>
      <c r="D54" s="112">
        <v>51</v>
      </c>
      <c r="E54" s="112" t="s">
        <v>450</v>
      </c>
      <c r="F54" s="341">
        <v>0.10870546755887414</v>
      </c>
      <c r="G54" s="341">
        <v>2.5312845943779054</v>
      </c>
      <c r="H54" s="341">
        <v>1.7377266038540216</v>
      </c>
      <c r="I54" s="342">
        <v>649321.86772600003</v>
      </c>
      <c r="J54" s="342">
        <v>944526.27382</v>
      </c>
      <c r="K54" s="341">
        <v>8.2308110934201147E-3</v>
      </c>
      <c r="L54" s="341">
        <v>0.45056921707756858</v>
      </c>
      <c r="M54" s="341">
        <v>0.15331865713791976</v>
      </c>
      <c r="N54" s="230">
        <v>9841119.5410409998</v>
      </c>
      <c r="O54" s="225">
        <f t="shared" si="6"/>
        <v>4.9875785340098872E-4</v>
      </c>
      <c r="P54" s="225">
        <f t="shared" si="7"/>
        <v>1.1613933493779014E-2</v>
      </c>
      <c r="Q54" s="225">
        <f t="shared" si="8"/>
        <v>7.9729641038213707E-3</v>
      </c>
      <c r="R54" s="225">
        <f t="shared" si="9"/>
        <v>3.7764261217863054E-5</v>
      </c>
      <c r="S54" s="225">
        <f t="shared" si="10"/>
        <v>2.0672827279498403E-3</v>
      </c>
      <c r="T54" s="225">
        <f t="shared" si="11"/>
        <v>7.0345021310925322E-4</v>
      </c>
    </row>
    <row r="55" spans="1:20" x14ac:dyDescent="0.45">
      <c r="A55" s="2" t="s">
        <v>430</v>
      </c>
      <c r="B55" s="2">
        <v>10929</v>
      </c>
      <c r="C55" s="375">
        <v>110</v>
      </c>
      <c r="D55" s="159">
        <v>52</v>
      </c>
      <c r="E55" s="159" t="s">
        <v>430</v>
      </c>
      <c r="F55" s="343">
        <v>0.10737577715659111</v>
      </c>
      <c r="G55" s="343">
        <v>2.9878650084569709</v>
      </c>
      <c r="H55" s="343">
        <v>1.4353860746956253</v>
      </c>
      <c r="I55" s="344">
        <v>376795.61206999997</v>
      </c>
      <c r="J55" s="344">
        <v>539261.70244400005</v>
      </c>
      <c r="K55" s="343">
        <v>1.503404865494562E-2</v>
      </c>
      <c r="L55" s="343">
        <v>0.44667134146812121</v>
      </c>
      <c r="M55" s="343">
        <v>0.24826016041971088</v>
      </c>
      <c r="N55" s="230">
        <v>3404036.3428270002</v>
      </c>
      <c r="O55" s="225">
        <f t="shared" si="6"/>
        <v>1.7040971880092644E-4</v>
      </c>
      <c r="P55" s="225">
        <f t="shared" si="7"/>
        <v>4.7418631034795355E-3</v>
      </c>
      <c r="Q55" s="225">
        <f t="shared" si="8"/>
        <v>2.2780159905425416E-3</v>
      </c>
      <c r="R55" s="225">
        <f t="shared" si="9"/>
        <v>2.3859645737348388E-5</v>
      </c>
      <c r="S55" s="225">
        <f t="shared" si="10"/>
        <v>7.08885557913215E-4</v>
      </c>
      <c r="T55" s="225">
        <f t="shared" si="11"/>
        <v>3.9399895625341169E-4</v>
      </c>
    </row>
    <row r="56" spans="1:20" x14ac:dyDescent="0.45">
      <c r="A56" s="2" t="s">
        <v>416</v>
      </c>
      <c r="B56" s="2">
        <v>10581</v>
      </c>
      <c r="C56" s="375">
        <v>7</v>
      </c>
      <c r="D56" s="112">
        <v>53</v>
      </c>
      <c r="E56" s="112" t="s">
        <v>416</v>
      </c>
      <c r="F56" s="341">
        <v>0.10516192703926677</v>
      </c>
      <c r="G56" s="341">
        <v>1.1469201879975568</v>
      </c>
      <c r="H56" s="341">
        <v>0.54591723480346899</v>
      </c>
      <c r="I56" s="342">
        <v>2898163.6151780002</v>
      </c>
      <c r="J56" s="342">
        <v>3563581.8325939998</v>
      </c>
      <c r="K56" s="341">
        <v>1.383138025331402E-2</v>
      </c>
      <c r="L56" s="341">
        <v>3.1361095455297291E-2</v>
      </c>
      <c r="M56" s="341">
        <v>9.4182356929178868E-2</v>
      </c>
      <c r="N56" s="230">
        <v>19570275.526372001</v>
      </c>
      <c r="O56" s="225">
        <f t="shared" si="6"/>
        <v>9.5950960672619684E-4</v>
      </c>
      <c r="P56" s="225">
        <f t="shared" si="7"/>
        <v>1.0464632681378681E-2</v>
      </c>
      <c r="Q56" s="225">
        <f t="shared" si="8"/>
        <v>4.9810121021816303E-3</v>
      </c>
      <c r="R56" s="225">
        <f t="shared" si="9"/>
        <v>1.2619911598217849E-4</v>
      </c>
      <c r="S56" s="225">
        <f t="shared" si="10"/>
        <v>2.8614226853772984E-4</v>
      </c>
      <c r="T56" s="225">
        <f t="shared" si="11"/>
        <v>8.593307369112737E-4</v>
      </c>
    </row>
    <row r="57" spans="1:20" x14ac:dyDescent="0.45">
      <c r="A57" s="2" t="s">
        <v>425</v>
      </c>
      <c r="B57" s="2">
        <v>10845</v>
      </c>
      <c r="C57" s="375">
        <v>3</v>
      </c>
      <c r="D57" s="159">
        <v>54</v>
      </c>
      <c r="E57" s="159" t="s">
        <v>425</v>
      </c>
      <c r="F57" s="343">
        <v>0.10362147330672465</v>
      </c>
      <c r="G57" s="343">
        <v>0.89824784613441511</v>
      </c>
      <c r="H57" s="343">
        <v>0.49541863975898492</v>
      </c>
      <c r="I57" s="344">
        <v>2140588.4747489998</v>
      </c>
      <c r="J57" s="344">
        <v>2695834.7492979998</v>
      </c>
      <c r="K57" s="343">
        <v>1.3051674146817908E-2</v>
      </c>
      <c r="L57" s="343">
        <v>0.12827739396072435</v>
      </c>
      <c r="M57" s="343">
        <v>3.9425496643087421E-2</v>
      </c>
      <c r="N57" s="230">
        <v>16739146.902675999</v>
      </c>
      <c r="O57" s="225">
        <f t="shared" si="6"/>
        <v>8.0868043330996179E-4</v>
      </c>
      <c r="P57" s="225">
        <f t="shared" si="7"/>
        <v>7.0100861747212613E-3</v>
      </c>
      <c r="Q57" s="225">
        <f t="shared" si="8"/>
        <v>3.8663353017981848E-3</v>
      </c>
      <c r="R57" s="225">
        <f t="shared" si="9"/>
        <v>1.0185758962552963E-4</v>
      </c>
      <c r="S57" s="225">
        <f t="shared" si="10"/>
        <v>1.0010996294655E-3</v>
      </c>
      <c r="T57" s="225">
        <f t="shared" si="11"/>
        <v>3.0768359772706798E-4</v>
      </c>
    </row>
    <row r="58" spans="1:20" x14ac:dyDescent="0.45">
      <c r="A58" s="2" t="s">
        <v>428</v>
      </c>
      <c r="B58" s="2">
        <v>10915</v>
      </c>
      <c r="C58" s="375">
        <v>105</v>
      </c>
      <c r="D58" s="112">
        <v>55</v>
      </c>
      <c r="E58" s="112" t="s">
        <v>428</v>
      </c>
      <c r="F58" s="341">
        <v>0.10194367056601943</v>
      </c>
      <c r="G58" s="341">
        <v>0.56258430701528206</v>
      </c>
      <c r="H58" s="341">
        <v>0.36318509788415909</v>
      </c>
      <c r="I58" s="342">
        <v>13041311.521555001</v>
      </c>
      <c r="J58" s="342">
        <v>16247011.886774</v>
      </c>
      <c r="K58" s="341">
        <v>6.4898224106245848E-3</v>
      </c>
      <c r="L58" s="341">
        <v>0.22182622897051296</v>
      </c>
      <c r="M58" s="341">
        <v>5.738216618081976E-2</v>
      </c>
      <c r="N58" s="230">
        <v>87463307.813192993</v>
      </c>
      <c r="O58" s="225">
        <f t="shared" si="6"/>
        <v>4.1569999211782871E-3</v>
      </c>
      <c r="P58" s="225">
        <f t="shared" si="7"/>
        <v>2.2940736849416603E-2</v>
      </c>
      <c r="Q58" s="225">
        <f t="shared" si="8"/>
        <v>1.4809751452885409E-2</v>
      </c>
      <c r="R58" s="225">
        <f t="shared" si="9"/>
        <v>2.6463821735706695E-4</v>
      </c>
      <c r="S58" s="225">
        <f t="shared" si="10"/>
        <v>9.0455014149065805E-3</v>
      </c>
      <c r="T58" s="225">
        <f t="shared" si="11"/>
        <v>2.3398967191026192E-3</v>
      </c>
    </row>
    <row r="59" spans="1:20" x14ac:dyDescent="0.45">
      <c r="A59" s="2" t="s">
        <v>446</v>
      </c>
      <c r="B59" s="2">
        <v>11217</v>
      </c>
      <c r="C59" s="375">
        <v>154</v>
      </c>
      <c r="D59" s="159">
        <v>56</v>
      </c>
      <c r="E59" s="159" t="s">
        <v>446</v>
      </c>
      <c r="F59" s="343">
        <v>0.10087857761378106</v>
      </c>
      <c r="G59" s="343">
        <v>2.6639003485123092</v>
      </c>
      <c r="H59" s="343">
        <v>1.8660931909009455</v>
      </c>
      <c r="I59" s="344">
        <v>1316734.0825209999</v>
      </c>
      <c r="J59" s="344">
        <v>1716189.319045</v>
      </c>
      <c r="K59" s="343">
        <v>1.2325286285883395E-5</v>
      </c>
      <c r="L59" s="343">
        <v>0.23731744299844393</v>
      </c>
      <c r="M59" s="343">
        <v>5.7255826462263459E-2</v>
      </c>
      <c r="N59" s="230">
        <v>9461796.511922</v>
      </c>
      <c r="O59" s="225">
        <f t="shared" si="6"/>
        <v>4.4500655201950651E-4</v>
      </c>
      <c r="P59" s="225">
        <f t="shared" si="7"/>
        <v>1.175128691399272E-2</v>
      </c>
      <c r="Q59" s="225">
        <f t="shared" si="8"/>
        <v>8.2319132195660932E-3</v>
      </c>
      <c r="R59" s="225">
        <f t="shared" si="9"/>
        <v>5.4370643227477408E-8</v>
      </c>
      <c r="S59" s="225">
        <f t="shared" si="10"/>
        <v>1.04688051260148E-3</v>
      </c>
      <c r="T59" s="225">
        <f t="shared" si="11"/>
        <v>2.5257312820713639E-4</v>
      </c>
    </row>
    <row r="60" spans="1:20" x14ac:dyDescent="0.45">
      <c r="A60" s="2" t="s">
        <v>457</v>
      </c>
      <c r="B60" s="2">
        <v>11367</v>
      </c>
      <c r="C60" s="375">
        <v>207</v>
      </c>
      <c r="D60" s="112">
        <v>57</v>
      </c>
      <c r="E60" s="112" t="s">
        <v>457</v>
      </c>
      <c r="F60" s="341">
        <v>9.4857998966410506E-2</v>
      </c>
      <c r="G60" s="341">
        <v>1.1872377409374815</v>
      </c>
      <c r="H60" s="341">
        <v>0.26549771606626371</v>
      </c>
      <c r="I60" s="342">
        <v>474060.88888400001</v>
      </c>
      <c r="J60" s="342">
        <v>603408.09313299996</v>
      </c>
      <c r="K60" s="341">
        <v>4.0736288004864949E-4</v>
      </c>
      <c r="L60" s="341">
        <v>0</v>
      </c>
      <c r="M60" s="341">
        <v>0</v>
      </c>
      <c r="N60" s="230">
        <v>5162500</v>
      </c>
      <c r="O60" s="225">
        <f t="shared" si="6"/>
        <v>2.2831154614150683E-4</v>
      </c>
      <c r="P60" s="225">
        <f t="shared" si="7"/>
        <v>2.8575353393968314E-3</v>
      </c>
      <c r="Q60" s="225">
        <f t="shared" si="8"/>
        <v>6.390203747982479E-4</v>
      </c>
      <c r="R60" s="225">
        <f t="shared" si="9"/>
        <v>9.8047239028832915E-7</v>
      </c>
      <c r="S60" s="225">
        <f t="shared" si="10"/>
        <v>0</v>
      </c>
      <c r="T60" s="225">
        <f t="shared" si="11"/>
        <v>0</v>
      </c>
    </row>
    <row r="61" spans="1:20" x14ac:dyDescent="0.45">
      <c r="A61" s="2" t="s">
        <v>414</v>
      </c>
      <c r="B61" s="2">
        <v>11405</v>
      </c>
      <c r="C61" s="375">
        <v>218</v>
      </c>
      <c r="D61" s="159">
        <v>58</v>
      </c>
      <c r="E61" s="159" t="s">
        <v>414</v>
      </c>
      <c r="F61" s="343">
        <v>9.3311988222402442E-2</v>
      </c>
      <c r="G61" s="343">
        <v>1.580256773025706</v>
      </c>
      <c r="H61" s="343">
        <v>1.429319075660713</v>
      </c>
      <c r="I61" s="344">
        <v>1856247.2321599999</v>
      </c>
      <c r="J61" s="344">
        <v>2300685.4337729998</v>
      </c>
      <c r="K61" s="343">
        <v>1.0536464760074681E-2</v>
      </c>
      <c r="L61" s="343">
        <v>0.17512489982420229</v>
      </c>
      <c r="M61" s="343">
        <v>9.9359591120317281E-2</v>
      </c>
      <c r="N61" s="230">
        <v>19288242.948486999</v>
      </c>
      <c r="O61" s="225">
        <f t="shared" si="6"/>
        <v>8.3911978726492148E-4</v>
      </c>
      <c r="P61" s="225">
        <f t="shared" si="7"/>
        <v>1.4210657735046827E-2</v>
      </c>
      <c r="Q61" s="225">
        <f t="shared" si="8"/>
        <v>1.2853331512382946E-2</v>
      </c>
      <c r="R61" s="225">
        <f t="shared" si="9"/>
        <v>9.4750484224229248E-5</v>
      </c>
      <c r="S61" s="225">
        <f t="shared" si="10"/>
        <v>1.5748326821097057E-3</v>
      </c>
      <c r="T61" s="225">
        <f t="shared" si="11"/>
        <v>8.9350361675814719E-4</v>
      </c>
    </row>
    <row r="62" spans="1:20" x14ac:dyDescent="0.45">
      <c r="A62" s="2" t="s">
        <v>437</v>
      </c>
      <c r="B62" s="2">
        <v>11090</v>
      </c>
      <c r="C62" s="375">
        <v>121</v>
      </c>
      <c r="D62" s="112">
        <v>59</v>
      </c>
      <c r="E62" s="112" t="s">
        <v>437</v>
      </c>
      <c r="F62" s="341">
        <v>8.7760109299887631E-2</v>
      </c>
      <c r="G62" s="341">
        <v>1.2295611594722282</v>
      </c>
      <c r="H62" s="341">
        <v>0.94112489450175052</v>
      </c>
      <c r="I62" s="342">
        <v>8782299.4391360004</v>
      </c>
      <c r="J62" s="342">
        <v>8526465.3347960003</v>
      </c>
      <c r="K62" s="341">
        <v>1.8406322709440627E-2</v>
      </c>
      <c r="L62" s="341">
        <v>1.4966129405533424E-2</v>
      </c>
      <c r="M62" s="341">
        <v>4.2850320553026788E-2</v>
      </c>
      <c r="N62" s="230">
        <v>68736668.486661002</v>
      </c>
      <c r="O62" s="225">
        <f t="shared" si="6"/>
        <v>2.8124155207535813E-3</v>
      </c>
      <c r="P62" s="225">
        <f t="shared" si="7"/>
        <v>3.9403288307206928E-2</v>
      </c>
      <c r="Q62" s="225">
        <f t="shared" si="8"/>
        <v>3.0159878803474656E-2</v>
      </c>
      <c r="R62" s="225">
        <f t="shared" si="9"/>
        <v>5.8986056513601242E-4</v>
      </c>
      <c r="S62" s="225">
        <f t="shared" si="10"/>
        <v>4.7961397224220037E-4</v>
      </c>
      <c r="T62" s="225">
        <f t="shared" si="11"/>
        <v>1.3732082554818905E-3</v>
      </c>
    </row>
    <row r="63" spans="1:20" x14ac:dyDescent="0.45">
      <c r="C63" s="375">
        <v>295</v>
      </c>
      <c r="D63" s="159">
        <v>60</v>
      </c>
      <c r="E63" s="159" t="s">
        <v>619</v>
      </c>
      <c r="F63" s="343">
        <v>8.7242260212741993E-2</v>
      </c>
      <c r="G63" s="343">
        <v>1.5256054795597722</v>
      </c>
      <c r="H63" s="343">
        <v>0</v>
      </c>
      <c r="I63" s="344">
        <v>59977</v>
      </c>
      <c r="J63" s="344">
        <v>132611</v>
      </c>
      <c r="K63" s="343">
        <v>4.8709781190646666E-2</v>
      </c>
      <c r="L63" s="343">
        <v>0</v>
      </c>
      <c r="M63" s="343">
        <v>0</v>
      </c>
      <c r="N63" s="230">
        <v>5352359.2524699997</v>
      </c>
      <c r="O63" s="225">
        <f t="shared" si="6"/>
        <v>2.1770380303130055E-4</v>
      </c>
      <c r="P63" s="225">
        <f t="shared" si="7"/>
        <v>3.8069865913107656E-3</v>
      </c>
      <c r="Q63" s="225">
        <f t="shared" si="8"/>
        <v>0</v>
      </c>
      <c r="R63" s="225">
        <f t="shared" si="9"/>
        <v>1.2155009033658093E-4</v>
      </c>
      <c r="S63" s="225">
        <f t="shared" si="10"/>
        <v>0</v>
      </c>
      <c r="T63" s="225">
        <f t="shared" si="11"/>
        <v>0</v>
      </c>
    </row>
    <row r="64" spans="1:20" x14ac:dyDescent="0.45">
      <c r="A64" s="2" t="s">
        <v>439</v>
      </c>
      <c r="B64" s="2">
        <v>11142</v>
      </c>
      <c r="C64" s="375">
        <v>130</v>
      </c>
      <c r="D64" s="112">
        <v>61</v>
      </c>
      <c r="E64" s="112" t="s">
        <v>439</v>
      </c>
      <c r="F64" s="341">
        <v>8.2864194254459553E-2</v>
      </c>
      <c r="G64" s="341">
        <v>0.41135549558014178</v>
      </c>
      <c r="H64" s="341">
        <v>0.42712830478486374</v>
      </c>
      <c r="I64" s="342">
        <v>11973300.641115</v>
      </c>
      <c r="J64" s="342">
        <v>10783188.650427001</v>
      </c>
      <c r="K64" s="341">
        <v>1.7020323949508986E-2</v>
      </c>
      <c r="L64" s="341">
        <v>3.0366483199505821E-2</v>
      </c>
      <c r="M64" s="341">
        <v>4.035580254251158E-2</v>
      </c>
      <c r="N64" s="230">
        <v>148707846.45393801</v>
      </c>
      <c r="O64" s="225">
        <f t="shared" si="6"/>
        <v>5.7450610438249177E-3</v>
      </c>
      <c r="P64" s="225">
        <f t="shared" si="7"/>
        <v>2.8519705695365289E-2</v>
      </c>
      <c r="Q64" s="225">
        <f t="shared" si="8"/>
        <v>2.9613251014052249E-2</v>
      </c>
      <c r="R64" s="225">
        <f t="shared" si="9"/>
        <v>1.1800368175346363E-3</v>
      </c>
      <c r="S64" s="225">
        <f t="shared" si="10"/>
        <v>2.1053399630209507E-3</v>
      </c>
      <c r="T64" s="225">
        <f t="shared" si="11"/>
        <v>2.7979098954045091E-3</v>
      </c>
    </row>
    <row r="65" spans="1:20" x14ac:dyDescent="0.45">
      <c r="A65" s="2" t="s">
        <v>443</v>
      </c>
      <c r="B65" s="2">
        <v>11161</v>
      </c>
      <c r="C65" s="375">
        <v>138</v>
      </c>
      <c r="D65" s="159">
        <v>62</v>
      </c>
      <c r="E65" s="159" t="s">
        <v>443</v>
      </c>
      <c r="F65" s="343">
        <v>7.7581426396261449E-2</v>
      </c>
      <c r="G65" s="343">
        <v>1.0381706512214082</v>
      </c>
      <c r="H65" s="343">
        <v>1.0380020025876171</v>
      </c>
      <c r="I65" s="344">
        <v>3938529.9299099999</v>
      </c>
      <c r="J65" s="344">
        <v>5085626.9721130002</v>
      </c>
      <c r="K65" s="343">
        <v>4.9882071932793298E-3</v>
      </c>
      <c r="L65" s="343">
        <v>9.3086691324129348E-2</v>
      </c>
      <c r="M65" s="343">
        <v>9.3198012698593721E-2</v>
      </c>
      <c r="N65" s="230">
        <v>20041895.044064</v>
      </c>
      <c r="O65" s="225">
        <f t="shared" si="6"/>
        <v>7.249205231228675E-4</v>
      </c>
      <c r="P65" s="225">
        <f t="shared" si="7"/>
        <v>9.700662214306717E-3</v>
      </c>
      <c r="Q65" s="225">
        <f t="shared" si="8"/>
        <v>9.6990863621793377E-3</v>
      </c>
      <c r="R65" s="225">
        <f t="shared" si="9"/>
        <v>4.6609787109708974E-5</v>
      </c>
      <c r="S65" s="225">
        <f t="shared" si="10"/>
        <v>8.6980165363028869E-4</v>
      </c>
      <c r="T65" s="225">
        <f t="shared" si="11"/>
        <v>8.708418400867646E-4</v>
      </c>
    </row>
    <row r="66" spans="1:20" x14ac:dyDescent="0.45">
      <c r="A66" s="2" t="s">
        <v>447</v>
      </c>
      <c r="B66" s="2">
        <v>11256</v>
      </c>
      <c r="C66" s="375">
        <v>164</v>
      </c>
      <c r="D66" s="112">
        <v>63</v>
      </c>
      <c r="E66" s="112" t="s">
        <v>447</v>
      </c>
      <c r="F66" s="341">
        <v>7.3903022749313069E-2</v>
      </c>
      <c r="G66" s="341">
        <v>0.8802327460804914</v>
      </c>
      <c r="H66" s="341">
        <v>4.4852109261354453E-2</v>
      </c>
      <c r="I66" s="342">
        <v>9576.6843410000001</v>
      </c>
      <c r="J66" s="342">
        <v>7661.2767960000001</v>
      </c>
      <c r="K66" s="341">
        <v>3.3112105852407918E-2</v>
      </c>
      <c r="L66" s="341">
        <v>0</v>
      </c>
      <c r="M66" s="341">
        <v>0</v>
      </c>
      <c r="N66" s="230">
        <v>54883.831632000001</v>
      </c>
      <c r="O66" s="225">
        <f t="shared" si="6"/>
        <v>1.8910389622109928E-6</v>
      </c>
      <c r="P66" s="225">
        <f t="shared" si="7"/>
        <v>2.2523495747914546E-5</v>
      </c>
      <c r="Q66" s="225">
        <f t="shared" si="8"/>
        <v>1.1476808795531189E-6</v>
      </c>
      <c r="R66" s="225">
        <f t="shared" si="9"/>
        <v>8.4727633536938148E-7</v>
      </c>
      <c r="S66" s="225">
        <f t="shared" si="10"/>
        <v>0</v>
      </c>
      <c r="T66" s="225">
        <f t="shared" si="11"/>
        <v>0</v>
      </c>
    </row>
    <row r="67" spans="1:20" x14ac:dyDescent="0.45">
      <c r="A67" s="2" t="s">
        <v>474</v>
      </c>
      <c r="B67" s="2">
        <v>11460</v>
      </c>
      <c r="C67" s="375">
        <v>243</v>
      </c>
      <c r="D67" s="159">
        <v>64</v>
      </c>
      <c r="E67" s="159" t="s">
        <v>474</v>
      </c>
      <c r="F67" s="343">
        <v>7.2755367574406787E-2</v>
      </c>
      <c r="G67" s="343">
        <v>1.5657038931096043</v>
      </c>
      <c r="H67" s="343">
        <v>9.7101420743244835E-2</v>
      </c>
      <c r="I67" s="344">
        <v>2629707.3352029999</v>
      </c>
      <c r="J67" s="344">
        <v>4718572.839005</v>
      </c>
      <c r="K67" s="343">
        <v>1.452022534577129E-2</v>
      </c>
      <c r="L67" s="343">
        <v>0.19019075821650919</v>
      </c>
      <c r="M67" s="343">
        <v>0</v>
      </c>
      <c r="N67" s="230">
        <v>32299994.850000001</v>
      </c>
      <c r="O67" s="225">
        <f t="shared" si="6"/>
        <v>1.0956235124699287E-3</v>
      </c>
      <c r="P67" s="225">
        <f t="shared" si="7"/>
        <v>2.357794422661981E-2</v>
      </c>
      <c r="Q67" s="225">
        <f t="shared" si="8"/>
        <v>1.4622508717550347E-3</v>
      </c>
      <c r="R67" s="225">
        <f t="shared" si="9"/>
        <v>2.1866015973211908E-4</v>
      </c>
      <c r="S67" s="225">
        <f t="shared" si="10"/>
        <v>2.8640837577156558E-3</v>
      </c>
      <c r="T67" s="225">
        <f t="shared" si="11"/>
        <v>0</v>
      </c>
    </row>
    <row r="68" spans="1:20" x14ac:dyDescent="0.45">
      <c r="A68" s="2" t="s">
        <v>489</v>
      </c>
      <c r="B68" s="2">
        <v>11660</v>
      </c>
      <c r="C68" s="375">
        <v>279</v>
      </c>
      <c r="D68" s="112">
        <v>65</v>
      </c>
      <c r="E68" s="112" t="s">
        <v>489</v>
      </c>
      <c r="F68" s="341">
        <v>7.1632383046645334E-2</v>
      </c>
      <c r="G68" s="341">
        <v>1.9138183083423956</v>
      </c>
      <c r="H68" s="341">
        <v>0</v>
      </c>
      <c r="I68" s="342">
        <v>248463.48150299999</v>
      </c>
      <c r="J68" s="342">
        <v>317259.18908799998</v>
      </c>
      <c r="K68" s="341">
        <v>3.4735980571828111E-3</v>
      </c>
      <c r="L68" s="341">
        <v>6.6614938468580742E-3</v>
      </c>
      <c r="M68" s="341">
        <v>0</v>
      </c>
      <c r="N68" s="230">
        <v>3070050.3920189999</v>
      </c>
      <c r="O68" s="225">
        <f t="shared" ref="O68:O84" si="12">$N68/$N$85*F68</f>
        <v>1.0252948005077181E-4</v>
      </c>
      <c r="P68" s="225">
        <f t="shared" ref="P68:P84" si="13">$N68/$N$85*G68</f>
        <v>2.739302920275845E-3</v>
      </c>
      <c r="Q68" s="225">
        <f t="shared" ref="Q68:Q84" si="14">$N68/$N$85*H68</f>
        <v>0</v>
      </c>
      <c r="R68" s="225">
        <f t="shared" ref="R68:R84" si="15">$N68/$N$85*K68</f>
        <v>4.9718603173708545E-6</v>
      </c>
      <c r="S68" s="225">
        <f t="shared" ref="S68:S84" si="16">$N68/$N$85*L68</f>
        <v>9.5347868021509302E-6</v>
      </c>
      <c r="T68" s="225">
        <f t="shared" ref="T68:T84" si="17">$N68/$N$85*M68</f>
        <v>0</v>
      </c>
    </row>
    <row r="69" spans="1:20" x14ac:dyDescent="0.45">
      <c r="A69" s="2" t="s">
        <v>491</v>
      </c>
      <c r="B69" s="2">
        <v>11673</v>
      </c>
      <c r="C69" s="375">
        <v>283</v>
      </c>
      <c r="D69" s="159">
        <v>66</v>
      </c>
      <c r="E69" s="159" t="s">
        <v>491</v>
      </c>
      <c r="F69" s="343">
        <v>6.9089963591607406E-2</v>
      </c>
      <c r="G69" s="343">
        <v>1.626703171428324</v>
      </c>
      <c r="H69" s="343">
        <v>4.2572827089105647E-2</v>
      </c>
      <c r="I69" s="344">
        <v>100160.021716</v>
      </c>
      <c r="J69" s="344">
        <v>186763.36207100001</v>
      </c>
      <c r="K69" s="343">
        <v>1.1489155387354368E-2</v>
      </c>
      <c r="L69" s="343">
        <v>1.621662312636583</v>
      </c>
      <c r="M69" s="343">
        <v>4.2572827089105647E-2</v>
      </c>
      <c r="N69" s="230">
        <v>3645647.1045269999</v>
      </c>
      <c r="O69" s="225">
        <f t="shared" si="12"/>
        <v>1.1743118472556135E-4</v>
      </c>
      <c r="P69" s="225">
        <f t="shared" si="13"/>
        <v>2.764883214395854E-3</v>
      </c>
      <c r="Q69" s="225">
        <f t="shared" si="14"/>
        <v>7.2360401747229158E-5</v>
      </c>
      <c r="R69" s="225">
        <f t="shared" si="15"/>
        <v>1.9527946730557829E-5</v>
      </c>
      <c r="S69" s="225">
        <f t="shared" si="16"/>
        <v>2.756315341593844E-3</v>
      </c>
      <c r="T69" s="225">
        <f t="shared" si="17"/>
        <v>7.2360401747229158E-5</v>
      </c>
    </row>
    <row r="70" spans="1:20" x14ac:dyDescent="0.45">
      <c r="A70" s="2" t="s">
        <v>479</v>
      </c>
      <c r="B70" s="2">
        <v>11513</v>
      </c>
      <c r="C70" s="375">
        <v>254</v>
      </c>
      <c r="D70" s="112">
        <v>67</v>
      </c>
      <c r="E70" s="112" t="s">
        <v>479</v>
      </c>
      <c r="F70" s="341">
        <v>6.6762024769046954E-2</v>
      </c>
      <c r="G70" s="341">
        <v>2.331070298873763</v>
      </c>
      <c r="H70" s="341">
        <v>0.3541741828582049</v>
      </c>
      <c r="I70" s="342">
        <v>2136693.5530690001</v>
      </c>
      <c r="J70" s="342">
        <v>2286319.0085820002</v>
      </c>
      <c r="K70" s="341">
        <v>2.5876070102718553E-2</v>
      </c>
      <c r="L70" s="341">
        <v>0.80139187655892385</v>
      </c>
      <c r="M70" s="341">
        <v>0</v>
      </c>
      <c r="N70" s="230">
        <v>28697462.514989</v>
      </c>
      <c r="O70" s="225">
        <f t="shared" si="12"/>
        <v>8.9323729630439255E-4</v>
      </c>
      <c r="P70" s="225">
        <f t="shared" si="13"/>
        <v>3.118837300792662E-2</v>
      </c>
      <c r="Q70" s="225">
        <f t="shared" si="14"/>
        <v>4.7386458186594125E-3</v>
      </c>
      <c r="R70" s="225">
        <f t="shared" si="15"/>
        <v>3.4620685902641174E-4</v>
      </c>
      <c r="S70" s="225">
        <f t="shared" si="16"/>
        <v>1.0722160023967401E-2</v>
      </c>
      <c r="T70" s="225">
        <f t="shared" si="17"/>
        <v>0</v>
      </c>
    </row>
    <row r="71" spans="1:20" x14ac:dyDescent="0.45">
      <c r="A71" s="2" t="s">
        <v>472</v>
      </c>
      <c r="B71" s="2">
        <v>11449</v>
      </c>
      <c r="C71" s="375">
        <v>235</v>
      </c>
      <c r="D71" s="159">
        <v>68</v>
      </c>
      <c r="E71" s="159" t="s">
        <v>472</v>
      </c>
      <c r="F71" s="343">
        <v>6.2656669693364364E-2</v>
      </c>
      <c r="G71" s="343">
        <v>2.7197858434298303</v>
      </c>
      <c r="H71" s="343">
        <v>1.4600734637045658</v>
      </c>
      <c r="I71" s="344">
        <v>151778.15929700001</v>
      </c>
      <c r="J71" s="344">
        <v>178351.89483100001</v>
      </c>
      <c r="K71" s="343">
        <v>5.1026818626806539E-3</v>
      </c>
      <c r="L71" s="343">
        <v>0.14559336932453346</v>
      </c>
      <c r="M71" s="343">
        <v>0.11111731681965648</v>
      </c>
      <c r="N71" s="230">
        <v>3470501.1468429998</v>
      </c>
      <c r="O71" s="225">
        <f t="shared" si="12"/>
        <v>1.0138024850718653E-4</v>
      </c>
      <c r="P71" s="225">
        <f t="shared" si="13"/>
        <v>4.4006897596481336E-3</v>
      </c>
      <c r="Q71" s="225">
        <f t="shared" si="14"/>
        <v>2.36243980590615E-3</v>
      </c>
      <c r="R71" s="225">
        <f t="shared" si="15"/>
        <v>8.256282337113487E-6</v>
      </c>
      <c r="S71" s="225">
        <f t="shared" si="16"/>
        <v>2.3557415412206266E-4</v>
      </c>
      <c r="T71" s="225">
        <f t="shared" si="17"/>
        <v>1.797909344329799E-4</v>
      </c>
    </row>
    <row r="72" spans="1:20" x14ac:dyDescent="0.45">
      <c r="A72" s="2" t="s">
        <v>404</v>
      </c>
      <c r="B72" s="2">
        <v>11495</v>
      </c>
      <c r="C72" s="375">
        <v>248</v>
      </c>
      <c r="D72" s="112">
        <v>69</v>
      </c>
      <c r="E72" s="112" t="s">
        <v>404</v>
      </c>
      <c r="F72" s="341">
        <v>6.2137029280540906E-2</v>
      </c>
      <c r="G72" s="341">
        <v>1.4899359723572814</v>
      </c>
      <c r="H72" s="341">
        <v>1.003932171204861</v>
      </c>
      <c r="I72" s="342">
        <v>4327822.1100380002</v>
      </c>
      <c r="J72" s="342">
        <v>5409563.9621400004</v>
      </c>
      <c r="K72" s="341">
        <v>0</v>
      </c>
      <c r="L72" s="341">
        <v>0.11239524787878957</v>
      </c>
      <c r="M72" s="341">
        <v>6.8394576099125928E-2</v>
      </c>
      <c r="N72" s="230">
        <v>24887429.194524001</v>
      </c>
      <c r="O72" s="225">
        <f t="shared" si="12"/>
        <v>7.2098192172132046E-4</v>
      </c>
      <c r="P72" s="225">
        <f t="shared" si="13"/>
        <v>1.7287870260773525E-2</v>
      </c>
      <c r="Q72" s="225">
        <f t="shared" si="14"/>
        <v>1.1648721454081679E-2</v>
      </c>
      <c r="R72" s="225">
        <f t="shared" si="15"/>
        <v>0</v>
      </c>
      <c r="S72" s="225">
        <f t="shared" si="16"/>
        <v>1.3041328616167221E-3</v>
      </c>
      <c r="T72" s="225">
        <f t="shared" si="17"/>
        <v>7.935888387684061E-4</v>
      </c>
    </row>
    <row r="73" spans="1:20" x14ac:dyDescent="0.45">
      <c r="A73" s="2" t="s">
        <v>469</v>
      </c>
      <c r="B73" s="2">
        <v>11427</v>
      </c>
      <c r="C73" s="375">
        <v>227</v>
      </c>
      <c r="D73" s="159">
        <v>70</v>
      </c>
      <c r="E73" s="159" t="s">
        <v>469</v>
      </c>
      <c r="F73" s="343">
        <v>6.0005947751385839E-2</v>
      </c>
      <c r="G73" s="343">
        <v>1.5686773294328382E-2</v>
      </c>
      <c r="H73" s="343">
        <v>4.23966845792659E-5</v>
      </c>
      <c r="I73" s="344">
        <v>22697.955354999998</v>
      </c>
      <c r="J73" s="344">
        <v>20212.817104000002</v>
      </c>
      <c r="K73" s="343">
        <v>2.811379079209015E-2</v>
      </c>
      <c r="L73" s="343">
        <v>0</v>
      </c>
      <c r="M73" s="343">
        <v>0</v>
      </c>
      <c r="N73" s="230">
        <v>109316.393428</v>
      </c>
      <c r="O73" s="225">
        <f t="shared" si="12"/>
        <v>3.0582532505926809E-6</v>
      </c>
      <c r="P73" s="225">
        <f t="shared" si="13"/>
        <v>7.9948950423139126E-7</v>
      </c>
      <c r="Q73" s="225">
        <f t="shared" si="14"/>
        <v>2.1607824438686251E-9</v>
      </c>
      <c r="R73" s="225">
        <f t="shared" si="15"/>
        <v>1.4328428313909365E-6</v>
      </c>
      <c r="S73" s="225">
        <f t="shared" si="16"/>
        <v>0</v>
      </c>
      <c r="T73" s="225">
        <f t="shared" si="17"/>
        <v>0</v>
      </c>
    </row>
    <row r="74" spans="1:20" x14ac:dyDescent="0.45">
      <c r="A74" s="2" t="s">
        <v>478</v>
      </c>
      <c r="B74" s="2">
        <v>11517</v>
      </c>
      <c r="C74" s="375">
        <v>250</v>
      </c>
      <c r="D74" s="112">
        <v>71</v>
      </c>
      <c r="E74" s="112" t="s">
        <v>478</v>
      </c>
      <c r="F74" s="341">
        <v>5.9556840334016627E-2</v>
      </c>
      <c r="G74" s="341">
        <v>1.4494466469015943</v>
      </c>
      <c r="H74" s="341">
        <v>0.78027926028164785</v>
      </c>
      <c r="I74" s="342">
        <v>6592199.7781429999</v>
      </c>
      <c r="J74" s="342">
        <v>8064314.615859</v>
      </c>
      <c r="K74" s="341">
        <v>1.3002212466722851E-3</v>
      </c>
      <c r="L74" s="341">
        <v>4.6087633026224914E-2</v>
      </c>
      <c r="M74" s="341">
        <v>3.5380432921109234E-2</v>
      </c>
      <c r="N74" s="230">
        <v>71962603.122204006</v>
      </c>
      <c r="O74" s="225">
        <f t="shared" si="12"/>
        <v>1.9981696830260786E-3</v>
      </c>
      <c r="P74" s="225">
        <f t="shared" si="13"/>
        <v>4.8629852268175941E-2</v>
      </c>
      <c r="Q74" s="225">
        <f t="shared" si="14"/>
        <v>2.617886297265986E-2</v>
      </c>
      <c r="R74" s="225">
        <f t="shared" si="15"/>
        <v>4.3623245655008609E-5</v>
      </c>
      <c r="S74" s="225">
        <f t="shared" si="16"/>
        <v>1.5462692540261442E-3</v>
      </c>
      <c r="T74" s="225">
        <f t="shared" si="17"/>
        <v>1.1870359145785528E-3</v>
      </c>
    </row>
    <row r="75" spans="1:20" x14ac:dyDescent="0.45">
      <c r="A75" s="2" t="s">
        <v>460</v>
      </c>
      <c r="B75" s="2">
        <v>11383</v>
      </c>
      <c r="C75" s="375">
        <v>214</v>
      </c>
      <c r="D75" s="159">
        <v>72</v>
      </c>
      <c r="E75" s="159" t="s">
        <v>460</v>
      </c>
      <c r="F75" s="343">
        <v>5.786706810130695E-2</v>
      </c>
      <c r="G75" s="343">
        <v>1.1174567865678724</v>
      </c>
      <c r="H75" s="343">
        <v>1.1093209336606811</v>
      </c>
      <c r="I75" s="344">
        <v>10568190.562066</v>
      </c>
      <c r="J75" s="344">
        <v>13801703.465012001</v>
      </c>
      <c r="K75" s="343">
        <v>8.3925631076130962E-5</v>
      </c>
      <c r="L75" s="343">
        <v>0.10702590350652469</v>
      </c>
      <c r="M75" s="343">
        <v>0.10425432709537973</v>
      </c>
      <c r="N75" s="230">
        <v>40209860.128294997</v>
      </c>
      <c r="O75" s="225">
        <f t="shared" si="12"/>
        <v>1.0848205232243989E-3</v>
      </c>
      <c r="P75" s="225">
        <f t="shared" si="13"/>
        <v>2.0948703565955091E-2</v>
      </c>
      <c r="Q75" s="225">
        <f t="shared" si="14"/>
        <v>2.0796182615831875E-2</v>
      </c>
      <c r="R75" s="225">
        <f t="shared" si="15"/>
        <v>1.5733343679440708E-6</v>
      </c>
      <c r="S75" s="225">
        <f t="shared" si="16"/>
        <v>2.0063898249908035E-3</v>
      </c>
      <c r="T75" s="225">
        <f t="shared" si="17"/>
        <v>1.9544317239300938E-3</v>
      </c>
    </row>
    <row r="76" spans="1:20" x14ac:dyDescent="0.45">
      <c r="A76" s="2" t="s">
        <v>455</v>
      </c>
      <c r="B76" s="2">
        <v>11323</v>
      </c>
      <c r="C76" s="375">
        <v>197</v>
      </c>
      <c r="D76" s="112">
        <v>73</v>
      </c>
      <c r="E76" s="112" t="s">
        <v>455</v>
      </c>
      <c r="F76" s="341">
        <v>5.6489843424829912E-2</v>
      </c>
      <c r="G76" s="341">
        <v>2.1615295369243932</v>
      </c>
      <c r="H76" s="341">
        <v>0.30848590968437384</v>
      </c>
      <c r="I76" s="342">
        <v>171110.40855299999</v>
      </c>
      <c r="J76" s="342">
        <v>211986.33258300001</v>
      </c>
      <c r="K76" s="341">
        <v>1.4045143025417602E-2</v>
      </c>
      <c r="L76" s="341">
        <v>9.696598428617717E-2</v>
      </c>
      <c r="M76" s="341">
        <v>0.12656085050418475</v>
      </c>
      <c r="N76" s="230">
        <v>2213815.4817639999</v>
      </c>
      <c r="O76" s="225">
        <f t="shared" si="12"/>
        <v>5.8304978930858253E-5</v>
      </c>
      <c r="P76" s="225">
        <f t="shared" si="13"/>
        <v>2.2309839515931356E-3</v>
      </c>
      <c r="Q76" s="225">
        <f t="shared" si="14"/>
        <v>3.1839819999763457E-4</v>
      </c>
      <c r="R76" s="225">
        <f t="shared" si="15"/>
        <v>1.4496442520106518E-5</v>
      </c>
      <c r="S76" s="225">
        <f t="shared" si="16"/>
        <v>1.0008170191405545E-4</v>
      </c>
      <c r="T76" s="225">
        <f t="shared" si="17"/>
        <v>1.3062751239410452E-4</v>
      </c>
    </row>
    <row r="77" spans="1:20" x14ac:dyDescent="0.45">
      <c r="A77" s="2" t="s">
        <v>429</v>
      </c>
      <c r="B77" s="2">
        <v>10920</v>
      </c>
      <c r="C77" s="375">
        <v>106</v>
      </c>
      <c r="D77" s="159">
        <v>74</v>
      </c>
      <c r="E77" s="159" t="s">
        <v>429</v>
      </c>
      <c r="F77" s="343">
        <v>5.419640414435109E-2</v>
      </c>
      <c r="G77" s="343">
        <v>1.7519167203081898</v>
      </c>
      <c r="H77" s="343">
        <v>0</v>
      </c>
      <c r="I77" s="344">
        <v>82196.744611999995</v>
      </c>
      <c r="J77" s="344">
        <v>99815.472487999999</v>
      </c>
      <c r="K77" s="343">
        <v>7.1809237021205575E-3</v>
      </c>
      <c r="L77" s="343">
        <v>0.13950862962386423</v>
      </c>
      <c r="M77" s="343">
        <v>0</v>
      </c>
      <c r="N77" s="230">
        <v>716705.08075700002</v>
      </c>
      <c r="O77" s="225">
        <f t="shared" si="12"/>
        <v>1.8109431101536595E-5</v>
      </c>
      <c r="P77" s="225">
        <f t="shared" si="13"/>
        <v>5.8539336037034763E-4</v>
      </c>
      <c r="Q77" s="225">
        <f t="shared" si="14"/>
        <v>0</v>
      </c>
      <c r="R77" s="225">
        <f t="shared" si="15"/>
        <v>2.3994662576243573E-6</v>
      </c>
      <c r="S77" s="225">
        <f t="shared" si="16"/>
        <v>4.661604318829123E-5</v>
      </c>
      <c r="T77" s="225">
        <f t="shared" si="17"/>
        <v>0</v>
      </c>
    </row>
    <row r="78" spans="1:20" x14ac:dyDescent="0.45">
      <c r="A78" s="2" t="s">
        <v>485</v>
      </c>
      <c r="B78" s="2">
        <v>11588</v>
      </c>
      <c r="C78" s="375">
        <v>253</v>
      </c>
      <c r="D78" s="112">
        <v>75</v>
      </c>
      <c r="E78" s="112" t="s">
        <v>485</v>
      </c>
      <c r="F78" s="341">
        <v>5.3334031012846457E-2</v>
      </c>
      <c r="G78" s="341">
        <v>1.8548975813457587</v>
      </c>
      <c r="H78" s="341">
        <v>0</v>
      </c>
      <c r="I78" s="342">
        <v>491486.62514600001</v>
      </c>
      <c r="J78" s="342">
        <v>915415.85550599999</v>
      </c>
      <c r="K78" s="341">
        <v>1.0112833111096422E-2</v>
      </c>
      <c r="L78" s="341">
        <v>0.48839300464758117</v>
      </c>
      <c r="M78" s="341">
        <v>0</v>
      </c>
      <c r="N78" s="230">
        <v>19051680.479561001</v>
      </c>
      <c r="O78" s="225">
        <f t="shared" si="12"/>
        <v>4.7373072169215461E-4</v>
      </c>
      <c r="P78" s="225">
        <f t="shared" si="13"/>
        <v>1.6475821406866889E-2</v>
      </c>
      <c r="Q78" s="225">
        <f t="shared" si="14"/>
        <v>0</v>
      </c>
      <c r="R78" s="225">
        <f t="shared" si="15"/>
        <v>8.9825569848978498E-5</v>
      </c>
      <c r="S78" s="225">
        <f t="shared" si="16"/>
        <v>4.3380701995948817E-3</v>
      </c>
      <c r="T78" s="225">
        <f t="shared" si="17"/>
        <v>0</v>
      </c>
    </row>
    <row r="79" spans="1:20" x14ac:dyDescent="0.45">
      <c r="A79" s="2" t="s">
        <v>434</v>
      </c>
      <c r="B79" s="2">
        <v>11014</v>
      </c>
      <c r="C79" s="375">
        <v>114</v>
      </c>
      <c r="D79" s="159">
        <v>76</v>
      </c>
      <c r="E79" s="159" t="s">
        <v>434</v>
      </c>
      <c r="F79" s="343">
        <v>5.0605799019152894E-2</v>
      </c>
      <c r="G79" s="343">
        <v>0.45305872648032475</v>
      </c>
      <c r="H79" s="343">
        <v>0.47780417536949465</v>
      </c>
      <c r="I79" s="344">
        <v>311619.22251699999</v>
      </c>
      <c r="J79" s="344">
        <v>440988.58986100001</v>
      </c>
      <c r="K79" s="343">
        <v>2.656745051681298E-3</v>
      </c>
      <c r="L79" s="343">
        <v>0.13630048817619822</v>
      </c>
      <c r="M79" s="343">
        <v>1.0685389845323292E-2</v>
      </c>
      <c r="N79" s="230">
        <v>5347892</v>
      </c>
      <c r="O79" s="225">
        <f t="shared" si="12"/>
        <v>1.2617600309017444E-4</v>
      </c>
      <c r="P79" s="225">
        <f t="shared" si="13"/>
        <v>1.1296163756010754E-3</v>
      </c>
      <c r="Q79" s="225">
        <f t="shared" si="14"/>
        <v>1.1913144792971748E-3</v>
      </c>
      <c r="R79" s="225">
        <f t="shared" si="15"/>
        <v>6.6240920674698678E-6</v>
      </c>
      <c r="S79" s="225">
        <f t="shared" si="16"/>
        <v>3.3983952730008986E-4</v>
      </c>
      <c r="T79" s="225">
        <f t="shared" si="17"/>
        <v>2.6642001673226401E-5</v>
      </c>
    </row>
    <row r="80" spans="1:20" x14ac:dyDescent="0.45">
      <c r="A80" s="2" t="s">
        <v>436</v>
      </c>
      <c r="B80" s="2">
        <v>11075</v>
      </c>
      <c r="C80" s="375">
        <v>118</v>
      </c>
      <c r="D80" s="112">
        <v>77</v>
      </c>
      <c r="E80" s="112" t="s">
        <v>436</v>
      </c>
      <c r="F80" s="341">
        <v>4.5253057648035409E-2</v>
      </c>
      <c r="G80" s="341">
        <v>1.491894863048133</v>
      </c>
      <c r="H80" s="341">
        <v>0.88365768930555577</v>
      </c>
      <c r="I80" s="342">
        <v>5708065.2518849997</v>
      </c>
      <c r="J80" s="342">
        <v>6922409.0006039999</v>
      </c>
      <c r="K80" s="341">
        <v>4.8217430534549079E-3</v>
      </c>
      <c r="L80" s="341">
        <v>1.2552804463269533E-2</v>
      </c>
      <c r="M80" s="341">
        <v>2.0060160766493113E-2</v>
      </c>
      <c r="N80" s="230">
        <v>66390030</v>
      </c>
      <c r="O80" s="225">
        <f t="shared" si="12"/>
        <v>1.4006984409150787E-3</v>
      </c>
      <c r="P80" s="225">
        <f t="shared" si="13"/>
        <v>4.6177980390490932E-2</v>
      </c>
      <c r="Q80" s="225">
        <f t="shared" si="14"/>
        <v>2.7351476608269528E-2</v>
      </c>
      <c r="R80" s="225">
        <f t="shared" si="15"/>
        <v>1.4924534006069767E-4</v>
      </c>
      <c r="S80" s="225">
        <f t="shared" si="16"/>
        <v>3.8854156060716047E-4</v>
      </c>
      <c r="T80" s="225">
        <f t="shared" si="17"/>
        <v>6.2091353315111457E-4</v>
      </c>
    </row>
    <row r="81" spans="1:20" x14ac:dyDescent="0.45">
      <c r="A81" s="2" t="s">
        <v>590</v>
      </c>
      <c r="B81" s="2">
        <v>11692</v>
      </c>
      <c r="C81" s="375">
        <v>300</v>
      </c>
      <c r="D81" s="159">
        <v>78</v>
      </c>
      <c r="E81" s="159" t="s">
        <v>590</v>
      </c>
      <c r="F81" s="343">
        <v>3.9142044331154986E-2</v>
      </c>
      <c r="G81" s="343">
        <v>1.4305493778583729</v>
      </c>
      <c r="H81" s="343">
        <v>0.2727576860057101</v>
      </c>
      <c r="I81" s="344">
        <v>41979.367037000004</v>
      </c>
      <c r="J81" s="344">
        <v>64427.846520999999</v>
      </c>
      <c r="K81" s="343">
        <v>1.074713638311987E-2</v>
      </c>
      <c r="L81" s="343">
        <v>0.27128074117159551</v>
      </c>
      <c r="M81" s="343">
        <v>0.26872982744266144</v>
      </c>
      <c r="N81" s="230">
        <v>1102910.502443</v>
      </c>
      <c r="O81" s="225">
        <f t="shared" si="12"/>
        <v>2.0126934269919E-5</v>
      </c>
      <c r="P81" s="225">
        <f t="shared" si="13"/>
        <v>7.3559196485584774E-4</v>
      </c>
      <c r="Q81" s="225">
        <f t="shared" si="14"/>
        <v>1.402526646642869E-4</v>
      </c>
      <c r="R81" s="225">
        <f t="shared" si="15"/>
        <v>5.5262036326687174E-6</v>
      </c>
      <c r="S81" s="225">
        <f t="shared" si="16"/>
        <v>1.3949321604313098E-4</v>
      </c>
      <c r="T81" s="225">
        <f t="shared" si="17"/>
        <v>1.3818153000762096E-4</v>
      </c>
    </row>
    <row r="82" spans="1:20" x14ac:dyDescent="0.45">
      <c r="A82" s="2" t="s">
        <v>452</v>
      </c>
      <c r="B82" s="2">
        <v>11315</v>
      </c>
      <c r="C82" s="375">
        <v>191</v>
      </c>
      <c r="D82" s="112">
        <v>79</v>
      </c>
      <c r="E82" s="112" t="s">
        <v>452</v>
      </c>
      <c r="F82" s="341">
        <v>2.2031729184288029E-2</v>
      </c>
      <c r="G82" s="341">
        <v>0.29505897700352124</v>
      </c>
      <c r="H82" s="341">
        <v>0.29125114022206805</v>
      </c>
      <c r="I82" s="342">
        <v>13100.21083</v>
      </c>
      <c r="J82" s="342">
        <v>659902.03089199995</v>
      </c>
      <c r="K82" s="341">
        <v>2.1280066452291121E-2</v>
      </c>
      <c r="L82" s="341">
        <v>4.0592733370968249E-4</v>
      </c>
      <c r="M82" s="341">
        <v>0</v>
      </c>
      <c r="N82" s="230">
        <v>15325493.209426001</v>
      </c>
      <c r="O82" s="225">
        <f t="shared" si="12"/>
        <v>1.5741890824339365E-4</v>
      </c>
      <c r="P82" s="225">
        <f t="shared" si="13"/>
        <v>2.1082258972405709E-3</v>
      </c>
      <c r="Q82" s="225">
        <f t="shared" si="14"/>
        <v>2.0810185226449863E-3</v>
      </c>
      <c r="R82" s="225">
        <f t="shared" si="15"/>
        <v>1.5204820285533976E-4</v>
      </c>
      <c r="S82" s="225">
        <f t="shared" si="16"/>
        <v>2.9003913929870199E-6</v>
      </c>
      <c r="T82" s="225">
        <f t="shared" si="17"/>
        <v>0</v>
      </c>
    </row>
    <row r="83" spans="1:20" x14ac:dyDescent="0.45">
      <c r="A83" s="2" t="s">
        <v>473</v>
      </c>
      <c r="B83" s="2">
        <v>11459</v>
      </c>
      <c r="C83" s="375">
        <v>241</v>
      </c>
      <c r="D83" s="159">
        <v>80</v>
      </c>
      <c r="E83" s="159" t="s">
        <v>473</v>
      </c>
      <c r="F83" s="343">
        <v>1.8971356810608547E-2</v>
      </c>
      <c r="G83" s="343">
        <v>0.13599013938550081</v>
      </c>
      <c r="H83" s="343">
        <v>0.13396537043295861</v>
      </c>
      <c r="I83" s="344">
        <v>214393.756478</v>
      </c>
      <c r="J83" s="344">
        <v>296304.35544000001</v>
      </c>
      <c r="K83" s="343">
        <v>0</v>
      </c>
      <c r="L83" s="343">
        <v>0</v>
      </c>
      <c r="M83" s="343">
        <v>0</v>
      </c>
      <c r="N83" s="230">
        <v>6970284.6172169996</v>
      </c>
      <c r="O83" s="225">
        <f t="shared" si="12"/>
        <v>6.1651373399133075E-5</v>
      </c>
      <c r="P83" s="225">
        <f t="shared" si="13"/>
        <v>4.4192826826004592E-4</v>
      </c>
      <c r="Q83" s="225">
        <f t="shared" si="14"/>
        <v>4.3534836003385376E-4</v>
      </c>
      <c r="R83" s="225">
        <f t="shared" si="15"/>
        <v>0</v>
      </c>
      <c r="S83" s="225">
        <f t="shared" si="16"/>
        <v>0</v>
      </c>
      <c r="T83" s="225">
        <f t="shared" si="17"/>
        <v>0</v>
      </c>
    </row>
    <row r="84" spans="1:20" x14ac:dyDescent="0.45">
      <c r="A84" s="2" t="s">
        <v>467</v>
      </c>
      <c r="B84" s="2">
        <v>11419</v>
      </c>
      <c r="C84" s="375">
        <v>224</v>
      </c>
      <c r="D84" s="112">
        <v>81</v>
      </c>
      <c r="E84" s="112" t="s">
        <v>467</v>
      </c>
      <c r="F84" s="341">
        <v>0</v>
      </c>
      <c r="G84" s="341">
        <v>0</v>
      </c>
      <c r="H84" s="341">
        <v>0</v>
      </c>
      <c r="I84" s="342">
        <v>0</v>
      </c>
      <c r="J84" s="342">
        <v>0</v>
      </c>
      <c r="K84" s="341">
        <v>0</v>
      </c>
      <c r="L84" s="341">
        <v>0</v>
      </c>
      <c r="M84" s="341">
        <v>0</v>
      </c>
      <c r="N84" s="230">
        <v>0</v>
      </c>
      <c r="O84" s="225">
        <f t="shared" si="12"/>
        <v>0</v>
      </c>
      <c r="P84" s="225">
        <f t="shared" si="13"/>
        <v>0</v>
      </c>
      <c r="Q84" s="225">
        <f t="shared" si="14"/>
        <v>0</v>
      </c>
      <c r="R84" s="225">
        <f t="shared" si="15"/>
        <v>0</v>
      </c>
      <c r="S84" s="225">
        <f t="shared" si="16"/>
        <v>0</v>
      </c>
      <c r="T84" s="225">
        <f t="shared" si="17"/>
        <v>0</v>
      </c>
    </row>
    <row r="85" spans="1:20" x14ac:dyDescent="0.45">
      <c r="C85" s="373"/>
      <c r="D85" s="323" t="s">
        <v>23</v>
      </c>
      <c r="E85" s="323"/>
      <c r="F85" s="293">
        <f>O85</f>
        <v>0.13986119611690365</v>
      </c>
      <c r="G85" s="293">
        <f>P85</f>
        <v>1.3679883119055569</v>
      </c>
      <c r="H85" s="293">
        <f>Q85</f>
        <v>0.92897576495989842</v>
      </c>
      <c r="I85" s="160">
        <f>SUM(I4:I84)</f>
        <v>257439325.98214301</v>
      </c>
      <c r="J85" s="160">
        <f>SUM(J4:J84)</f>
        <v>304844083.522856</v>
      </c>
      <c r="K85" s="345">
        <f>R85</f>
        <v>1.4750216272540306E-2</v>
      </c>
      <c r="L85" s="345">
        <f>S85</f>
        <v>0.12746072656963103</v>
      </c>
      <c r="M85" s="345">
        <f>T85</f>
        <v>7.9033262927936887E-2</v>
      </c>
      <c r="N85" s="230">
        <f t="shared" ref="N85:T85" si="18">SUM(N4:N84)</f>
        <v>2144895551.4522111</v>
      </c>
      <c r="O85" s="230">
        <f t="shared" si="18"/>
        <v>0.13986119611690365</v>
      </c>
      <c r="P85" s="230">
        <f t="shared" si="18"/>
        <v>1.3679883119055569</v>
      </c>
      <c r="Q85" s="230">
        <f t="shared" si="18"/>
        <v>0.92897576495989842</v>
      </c>
      <c r="R85" s="230">
        <f t="shared" si="18"/>
        <v>1.4750216272540306E-2</v>
      </c>
      <c r="S85" s="230">
        <f t="shared" si="18"/>
        <v>0.12746072656963103</v>
      </c>
      <c r="T85" s="230">
        <f t="shared" si="18"/>
        <v>7.9033262927936887E-2</v>
      </c>
    </row>
    <row r="86" spans="1:20" x14ac:dyDescent="0.45">
      <c r="A86" s="2" t="s">
        <v>501</v>
      </c>
      <c r="B86" s="2">
        <v>11172</v>
      </c>
      <c r="C86" s="373">
        <v>143</v>
      </c>
      <c r="D86" s="112">
        <v>82</v>
      </c>
      <c r="E86" s="112" t="s">
        <v>501</v>
      </c>
      <c r="F86" s="341">
        <v>3.4254122406357901</v>
      </c>
      <c r="G86" s="341">
        <v>2.823054021544714</v>
      </c>
      <c r="H86" s="341">
        <v>0.69704408032741849</v>
      </c>
      <c r="I86" s="342">
        <v>689601.52307999996</v>
      </c>
      <c r="J86" s="342">
        <v>1033078.7446</v>
      </c>
      <c r="K86" s="341">
        <v>8.9774061186085469E-2</v>
      </c>
      <c r="L86" s="341">
        <v>3.0604852431190415E-2</v>
      </c>
      <c r="M86" s="341">
        <v>2.0090709375819811E-2</v>
      </c>
      <c r="N86" s="230">
        <v>1529336.9866500001</v>
      </c>
      <c r="O86" s="225">
        <f t="shared" ref="O86:O105" si="19">$N86/$N$107*F86</f>
        <v>0.16966732370110374</v>
      </c>
      <c r="P86" s="225">
        <f t="shared" ref="P86:P105" si="20">$N86/$N$107*G86</f>
        <v>0.13983135075450839</v>
      </c>
      <c r="Q86" s="225">
        <f t="shared" ref="Q86:Q105" si="21">$N86/$N$107*H86</f>
        <v>3.4525947624014744E-2</v>
      </c>
      <c r="R86" s="225">
        <f t="shared" ref="R86:R105" si="22">$N86/$N$107*K86</f>
        <v>4.446683677522884E-3</v>
      </c>
      <c r="S86" s="225">
        <f t="shared" ref="S86:S105" si="23">$N86/$N$107*L86</f>
        <v>1.5159178047730367E-3</v>
      </c>
      <c r="T86" s="225">
        <f t="shared" ref="T86:T105" si="24">$N86/$N$107*M86</f>
        <v>9.9513187073195161E-4</v>
      </c>
    </row>
    <row r="87" spans="1:20" x14ac:dyDescent="0.45">
      <c r="A87" s="2" t="s">
        <v>508</v>
      </c>
      <c r="B87" s="2">
        <v>11239</v>
      </c>
      <c r="C87" s="373">
        <v>165</v>
      </c>
      <c r="D87" s="159">
        <v>83</v>
      </c>
      <c r="E87" s="159" t="s">
        <v>508</v>
      </c>
      <c r="F87" s="343">
        <v>3.255645048726846</v>
      </c>
      <c r="G87" s="343">
        <v>1.3204427016149838</v>
      </c>
      <c r="H87" s="343">
        <v>0.87513544192766113</v>
      </c>
      <c r="I87" s="344">
        <v>295030.35546499997</v>
      </c>
      <c r="J87" s="344">
        <v>433053.91171700001</v>
      </c>
      <c r="K87" s="343">
        <v>0.1958366496427888</v>
      </c>
      <c r="L87" s="343">
        <v>0.10418625745837043</v>
      </c>
      <c r="M87" s="343">
        <v>0.12439147186831659</v>
      </c>
      <c r="N87" s="230">
        <v>548507.54567699996</v>
      </c>
      <c r="O87" s="225">
        <f t="shared" si="19"/>
        <v>5.7836476589886082E-2</v>
      </c>
      <c r="P87" s="225">
        <f t="shared" si="20"/>
        <v>2.3457641191599231E-2</v>
      </c>
      <c r="Q87" s="225">
        <f t="shared" si="21"/>
        <v>1.5546765615564329E-2</v>
      </c>
      <c r="R87" s="225">
        <f t="shared" si="22"/>
        <v>3.4790346100341081E-3</v>
      </c>
      <c r="S87" s="225">
        <f t="shared" si="23"/>
        <v>1.8508670172245358E-3</v>
      </c>
      <c r="T87" s="225">
        <f t="shared" si="24"/>
        <v>2.2098122931143238E-3</v>
      </c>
    </row>
    <row r="88" spans="1:20" x14ac:dyDescent="0.45">
      <c r="A88" s="2" t="s">
        <v>510</v>
      </c>
      <c r="B88" s="2">
        <v>11381</v>
      </c>
      <c r="C88" s="375">
        <v>213</v>
      </c>
      <c r="D88" s="112">
        <v>84</v>
      </c>
      <c r="E88" s="112" t="s">
        <v>510</v>
      </c>
      <c r="F88" s="341">
        <v>1.9204265399045335</v>
      </c>
      <c r="G88" s="341">
        <v>0</v>
      </c>
      <c r="H88" s="341">
        <v>0</v>
      </c>
      <c r="I88" s="342">
        <v>602122.41960400005</v>
      </c>
      <c r="J88" s="342">
        <v>770717.65173599997</v>
      </c>
      <c r="K88" s="341">
        <v>0.15274471362719133</v>
      </c>
      <c r="L88" s="341">
        <v>0</v>
      </c>
      <c r="M88" s="341">
        <v>0</v>
      </c>
      <c r="N88" s="230">
        <v>1138655.0711079999</v>
      </c>
      <c r="O88" s="225">
        <f t="shared" si="19"/>
        <v>7.0822630933010014E-2</v>
      </c>
      <c r="P88" s="225">
        <f t="shared" si="20"/>
        <v>0</v>
      </c>
      <c r="Q88" s="225">
        <f t="shared" si="21"/>
        <v>0</v>
      </c>
      <c r="R88" s="225">
        <f t="shared" si="22"/>
        <v>5.6330103002662311E-3</v>
      </c>
      <c r="S88" s="225">
        <f t="shared" si="23"/>
        <v>0</v>
      </c>
      <c r="T88" s="225">
        <f t="shared" si="24"/>
        <v>0</v>
      </c>
    </row>
    <row r="89" spans="1:20" x14ac:dyDescent="0.45">
      <c r="A89" s="2" t="s">
        <v>507</v>
      </c>
      <c r="B89" s="2">
        <v>11305</v>
      </c>
      <c r="C89" s="375">
        <v>180</v>
      </c>
      <c r="D89" s="159">
        <v>85</v>
      </c>
      <c r="E89" s="159" t="s">
        <v>507</v>
      </c>
      <c r="F89" s="343">
        <v>1.8436884380577263</v>
      </c>
      <c r="G89" s="343">
        <v>0.7275274776598063</v>
      </c>
      <c r="H89" s="343">
        <v>1.2178659277018402</v>
      </c>
      <c r="I89" s="344">
        <v>88918.947077000004</v>
      </c>
      <c r="J89" s="344">
        <v>136137.70179399999</v>
      </c>
      <c r="K89" s="343">
        <v>8.1608789733340195E-2</v>
      </c>
      <c r="L89" s="343">
        <v>0.10232813209600439</v>
      </c>
      <c r="M89" s="343">
        <v>9.9877466731789238E-2</v>
      </c>
      <c r="N89" s="230">
        <v>260058.95694199999</v>
      </c>
      <c r="O89" s="225">
        <f t="shared" si="19"/>
        <v>1.5528929583608591E-2</v>
      </c>
      <c r="P89" s="225">
        <f t="shared" si="20"/>
        <v>6.1277831641778566E-3</v>
      </c>
      <c r="Q89" s="225">
        <f t="shared" si="21"/>
        <v>1.0257782086804997E-2</v>
      </c>
      <c r="R89" s="225">
        <f t="shared" si="22"/>
        <v>6.8737055730935825E-4</v>
      </c>
      <c r="S89" s="225">
        <f t="shared" si="23"/>
        <v>8.6188442957046789E-4</v>
      </c>
      <c r="T89" s="225">
        <f t="shared" si="24"/>
        <v>8.4124308416290178E-4</v>
      </c>
    </row>
    <row r="90" spans="1:20" x14ac:dyDescent="0.45">
      <c r="A90" s="2" t="s">
        <v>493</v>
      </c>
      <c r="B90" s="2">
        <v>10767</v>
      </c>
      <c r="C90" s="375">
        <v>32</v>
      </c>
      <c r="D90" s="112">
        <v>86</v>
      </c>
      <c r="E90" s="112" t="s">
        <v>493</v>
      </c>
      <c r="F90" s="341">
        <v>1.5894266264346852</v>
      </c>
      <c r="G90" s="341">
        <v>0.10354461928554311</v>
      </c>
      <c r="H90" s="341">
        <v>0.10586162966239515</v>
      </c>
      <c r="I90" s="342">
        <v>188223.97468700001</v>
      </c>
      <c r="J90" s="342">
        <v>293714.25936299999</v>
      </c>
      <c r="K90" s="341">
        <v>3.847543429161409E-2</v>
      </c>
      <c r="L90" s="341">
        <v>1.3576751664584299E-4</v>
      </c>
      <c r="M90" s="341">
        <v>1.3075002146545314E-3</v>
      </c>
      <c r="N90" s="230">
        <v>394933.68268199998</v>
      </c>
      <c r="O90" s="225">
        <f t="shared" si="19"/>
        <v>2.0330442494986462E-2</v>
      </c>
      <c r="P90" s="225">
        <f t="shared" si="20"/>
        <v>1.3244448614605526E-3</v>
      </c>
      <c r="Q90" s="225">
        <f t="shared" si="21"/>
        <v>1.3540818673112365E-3</v>
      </c>
      <c r="R90" s="225">
        <f t="shared" si="22"/>
        <v>4.9214137433316394E-4</v>
      </c>
      <c r="S90" s="225">
        <f t="shared" si="23"/>
        <v>1.7366096955648642E-6</v>
      </c>
      <c r="T90" s="225">
        <f t="shared" si="24"/>
        <v>1.6724306415983367E-5</v>
      </c>
    </row>
    <row r="91" spans="1:20" x14ac:dyDescent="0.45">
      <c r="A91" s="2" t="s">
        <v>496</v>
      </c>
      <c r="B91" s="2">
        <v>10897</v>
      </c>
      <c r="C91" s="375">
        <v>101</v>
      </c>
      <c r="D91" s="159">
        <v>87</v>
      </c>
      <c r="E91" s="159" t="s">
        <v>496</v>
      </c>
      <c r="F91" s="343">
        <v>1.3120071331597054</v>
      </c>
      <c r="G91" s="343">
        <v>1.1994793840358706</v>
      </c>
      <c r="H91" s="343">
        <v>0.29964043789527756</v>
      </c>
      <c r="I91" s="344">
        <v>599965.14733199996</v>
      </c>
      <c r="J91" s="344">
        <v>826852.54378900002</v>
      </c>
      <c r="K91" s="343">
        <v>2.7870887834015541E-2</v>
      </c>
      <c r="L91" s="343">
        <v>2.7029122256775555E-2</v>
      </c>
      <c r="M91" s="343">
        <v>2.3521737589595016E-2</v>
      </c>
      <c r="N91" s="230">
        <v>1060728.286478</v>
      </c>
      <c r="O91" s="225">
        <f t="shared" si="19"/>
        <v>4.50736282735432E-2</v>
      </c>
      <c r="P91" s="225">
        <f t="shared" si="20"/>
        <v>4.1207769768451627E-2</v>
      </c>
      <c r="Q91" s="225">
        <f t="shared" si="21"/>
        <v>1.0294061192249196E-2</v>
      </c>
      <c r="R91" s="225">
        <f t="shared" si="22"/>
        <v>9.574963474921265E-4</v>
      </c>
      <c r="S91" s="225">
        <f t="shared" si="23"/>
        <v>9.285777328268195E-4</v>
      </c>
      <c r="T91" s="225">
        <f t="shared" si="24"/>
        <v>8.0808253984712035E-4</v>
      </c>
    </row>
    <row r="92" spans="1:20" x14ac:dyDescent="0.45">
      <c r="A92" s="2" t="s">
        <v>499</v>
      </c>
      <c r="B92" s="2">
        <v>11131</v>
      </c>
      <c r="C92" s="375">
        <v>128</v>
      </c>
      <c r="D92" s="112">
        <v>88</v>
      </c>
      <c r="E92" s="112" t="s">
        <v>499</v>
      </c>
      <c r="F92" s="341">
        <v>1.273923912341056</v>
      </c>
      <c r="G92" s="341">
        <v>3.4318318976696123</v>
      </c>
      <c r="H92" s="341">
        <v>0.90390448265161594</v>
      </c>
      <c r="I92" s="342">
        <v>1208441.0224059999</v>
      </c>
      <c r="J92" s="342">
        <v>1702325.5589439999</v>
      </c>
      <c r="K92" s="341">
        <v>8.0122945277486715E-2</v>
      </c>
      <c r="L92" s="341">
        <v>6.4707472325217091E-2</v>
      </c>
      <c r="M92" s="341">
        <v>3.4623799639486114E-2</v>
      </c>
      <c r="N92" s="230">
        <v>2962636.2598799998</v>
      </c>
      <c r="O92" s="225">
        <f t="shared" si="19"/>
        <v>0.12223736955319049</v>
      </c>
      <c r="P92" s="225">
        <f t="shared" si="20"/>
        <v>0.32929604339474794</v>
      </c>
      <c r="Q92" s="225">
        <f t="shared" si="21"/>
        <v>8.6732735932105121E-2</v>
      </c>
      <c r="R92" s="225">
        <f t="shared" si="22"/>
        <v>7.6880714591313357E-3</v>
      </c>
      <c r="S92" s="225">
        <f t="shared" si="23"/>
        <v>6.2089039469673006E-3</v>
      </c>
      <c r="T92" s="225">
        <f t="shared" si="24"/>
        <v>3.3222723514859396E-3</v>
      </c>
    </row>
    <row r="93" spans="1:20" x14ac:dyDescent="0.45">
      <c r="A93" s="2" t="s">
        <v>502</v>
      </c>
      <c r="B93" s="2">
        <v>11188</v>
      </c>
      <c r="C93" s="375">
        <v>145</v>
      </c>
      <c r="D93" s="159">
        <v>89</v>
      </c>
      <c r="E93" s="159" t="s">
        <v>502</v>
      </c>
      <c r="F93" s="343">
        <v>1.2562718823969627</v>
      </c>
      <c r="G93" s="343">
        <v>2.7389101392780284</v>
      </c>
      <c r="H93" s="343">
        <v>1.7505956876598856</v>
      </c>
      <c r="I93" s="344">
        <v>1667647.4343910001</v>
      </c>
      <c r="J93" s="344">
        <v>2087076.2255269999</v>
      </c>
      <c r="K93" s="343">
        <v>2.3859774995318148E-2</v>
      </c>
      <c r="L93" s="343">
        <v>9.3476457921532835E-2</v>
      </c>
      <c r="M93" s="343">
        <v>0.19317744176308788</v>
      </c>
      <c r="N93" s="230">
        <v>3446767.0933059999</v>
      </c>
      <c r="O93" s="225">
        <f t="shared" si="19"/>
        <v>0.14024188798594728</v>
      </c>
      <c r="P93" s="225">
        <f t="shared" si="20"/>
        <v>0.30575382155598674</v>
      </c>
      <c r="Q93" s="225">
        <f t="shared" si="21"/>
        <v>0.19542492972862988</v>
      </c>
      <c r="R93" s="225">
        <f t="shared" si="22"/>
        <v>2.6635475482256988E-3</v>
      </c>
      <c r="S93" s="225">
        <f t="shared" si="23"/>
        <v>1.0435093807991779E-2</v>
      </c>
      <c r="T93" s="225">
        <f t="shared" si="24"/>
        <v>2.1565052540585557E-2</v>
      </c>
    </row>
    <row r="94" spans="1:20" x14ac:dyDescent="0.45">
      <c r="A94" s="2" t="s">
        <v>30</v>
      </c>
      <c r="B94" s="2">
        <v>10615</v>
      </c>
      <c r="C94" s="375">
        <v>65</v>
      </c>
      <c r="D94" s="112">
        <v>90</v>
      </c>
      <c r="E94" s="112" t="s">
        <v>30</v>
      </c>
      <c r="F94" s="341">
        <v>1.2393648218519022</v>
      </c>
      <c r="G94" s="341">
        <v>0.71942838574504819</v>
      </c>
      <c r="H94" s="341">
        <v>0.36554746153995382</v>
      </c>
      <c r="I94" s="342">
        <v>501437.01114800002</v>
      </c>
      <c r="J94" s="342">
        <v>573501.80674899998</v>
      </c>
      <c r="K94" s="341">
        <v>3.8943754682351568E-2</v>
      </c>
      <c r="L94" s="341">
        <v>3.9489655576039562E-2</v>
      </c>
      <c r="M94" s="341">
        <v>4.278465455183917E-2</v>
      </c>
      <c r="N94" s="230">
        <v>954436.27063599997</v>
      </c>
      <c r="O94" s="225">
        <f t="shared" si="19"/>
        <v>3.8311422022800697E-2</v>
      </c>
      <c r="P94" s="225">
        <f t="shared" si="20"/>
        <v>2.2239072802047264E-2</v>
      </c>
      <c r="Q94" s="225">
        <f t="shared" si="21"/>
        <v>1.1299855233501343E-2</v>
      </c>
      <c r="R94" s="225">
        <f t="shared" si="22"/>
        <v>1.2038348954899389E-3</v>
      </c>
      <c r="S94" s="225">
        <f t="shared" si="23"/>
        <v>1.2207098617242186E-3</v>
      </c>
      <c r="T94" s="225">
        <f t="shared" si="24"/>
        <v>1.3225653397084399E-3</v>
      </c>
    </row>
    <row r="95" spans="1:20" x14ac:dyDescent="0.45">
      <c r="A95" s="2" t="s">
        <v>497</v>
      </c>
      <c r="B95" s="2">
        <v>10934</v>
      </c>
      <c r="C95" s="375">
        <v>111</v>
      </c>
      <c r="D95" s="159">
        <v>91</v>
      </c>
      <c r="E95" s="159" t="s">
        <v>497</v>
      </c>
      <c r="F95" s="343">
        <v>1.10386132721471</v>
      </c>
      <c r="G95" s="343">
        <v>8.538691604532625E-2</v>
      </c>
      <c r="H95" s="343">
        <v>3.3699818863473607E-3</v>
      </c>
      <c r="I95" s="344">
        <v>78367.456279999999</v>
      </c>
      <c r="J95" s="344">
        <v>71373.630447999996</v>
      </c>
      <c r="K95" s="343">
        <v>0.18494309419095478</v>
      </c>
      <c r="L95" s="343">
        <v>0</v>
      </c>
      <c r="M95" s="343">
        <v>0</v>
      </c>
      <c r="N95" s="230">
        <v>112862.391273</v>
      </c>
      <c r="O95" s="225">
        <f t="shared" si="19"/>
        <v>4.0350222909330928E-3</v>
      </c>
      <c r="P95" s="225">
        <f t="shared" si="20"/>
        <v>3.1212082632360263E-4</v>
      </c>
      <c r="Q95" s="225">
        <f t="shared" si="21"/>
        <v>1.2318532859342975E-5</v>
      </c>
      <c r="R95" s="225">
        <f t="shared" si="22"/>
        <v>6.7603555738074113E-4</v>
      </c>
      <c r="S95" s="225">
        <f t="shared" si="23"/>
        <v>0</v>
      </c>
      <c r="T95" s="225">
        <f t="shared" si="24"/>
        <v>0</v>
      </c>
    </row>
    <row r="96" spans="1:20" x14ac:dyDescent="0.45">
      <c r="A96" s="2" t="s">
        <v>492</v>
      </c>
      <c r="B96" s="2">
        <v>10762</v>
      </c>
      <c r="C96" s="375">
        <v>10</v>
      </c>
      <c r="D96" s="112">
        <v>92</v>
      </c>
      <c r="E96" s="112" t="s">
        <v>492</v>
      </c>
      <c r="F96" s="341">
        <v>1.0138845295433214</v>
      </c>
      <c r="G96" s="341">
        <v>0.94888750684811052</v>
      </c>
      <c r="H96" s="341">
        <v>1.009066483721152</v>
      </c>
      <c r="I96" s="342">
        <v>929366.061522</v>
      </c>
      <c r="J96" s="342">
        <v>1200105.5755739999</v>
      </c>
      <c r="K96" s="341">
        <v>1.0678083862289222E-2</v>
      </c>
      <c r="L96" s="341">
        <v>5.9055791892669497E-2</v>
      </c>
      <c r="M96" s="341">
        <v>9.9975439729550974E-2</v>
      </c>
      <c r="N96" s="230">
        <v>2472758.6880999999</v>
      </c>
      <c r="O96" s="225">
        <f t="shared" si="19"/>
        <v>8.1199322368225663E-2</v>
      </c>
      <c r="P96" s="225">
        <f t="shared" si="20"/>
        <v>7.599388324274603E-2</v>
      </c>
      <c r="Q96" s="225">
        <f t="shared" si="21"/>
        <v>8.0813457859497603E-2</v>
      </c>
      <c r="R96" s="225">
        <f t="shared" si="22"/>
        <v>8.5517941002562963E-4</v>
      </c>
      <c r="S96" s="225">
        <f t="shared" si="23"/>
        <v>4.7296217112254733E-3</v>
      </c>
      <c r="T96" s="225">
        <f t="shared" si="24"/>
        <v>8.0067677560495421E-3</v>
      </c>
    </row>
    <row r="97" spans="1:20" x14ac:dyDescent="0.45">
      <c r="A97" s="2" t="s">
        <v>500</v>
      </c>
      <c r="B97" s="2">
        <v>11157</v>
      </c>
      <c r="C97" s="375">
        <v>135</v>
      </c>
      <c r="D97" s="159">
        <v>93</v>
      </c>
      <c r="E97" s="159" t="s">
        <v>500</v>
      </c>
      <c r="F97" s="343">
        <v>0.856870609698</v>
      </c>
      <c r="G97" s="343">
        <v>1.6015956084930079</v>
      </c>
      <c r="H97" s="343">
        <v>0.9386585473700324</v>
      </c>
      <c r="I97" s="344">
        <v>436820.28717800003</v>
      </c>
      <c r="J97" s="344">
        <v>552411.97742600006</v>
      </c>
      <c r="K97" s="343">
        <v>2.7673497617214785E-2</v>
      </c>
      <c r="L97" s="343">
        <v>7.3798707404760897E-2</v>
      </c>
      <c r="M97" s="343">
        <v>4.6193688780481905E-2</v>
      </c>
      <c r="N97" s="230">
        <v>1092874.2702800001</v>
      </c>
      <c r="O97" s="225">
        <f t="shared" si="19"/>
        <v>3.0329665494178766E-2</v>
      </c>
      <c r="P97" s="225">
        <f t="shared" si="20"/>
        <v>5.6689841514880476E-2</v>
      </c>
      <c r="Q97" s="225">
        <f t="shared" si="21"/>
        <v>3.3224619251462799E-2</v>
      </c>
      <c r="R97" s="225">
        <f t="shared" si="22"/>
        <v>9.7952703276857019E-4</v>
      </c>
      <c r="S97" s="225">
        <f t="shared" si="23"/>
        <v>2.6121681431903079E-3</v>
      </c>
      <c r="T97" s="225">
        <f t="shared" si="24"/>
        <v>1.6350649827375973E-3</v>
      </c>
    </row>
    <row r="98" spans="1:20" x14ac:dyDescent="0.45">
      <c r="A98" s="2" t="s">
        <v>509</v>
      </c>
      <c r="B98" s="2">
        <v>11327</v>
      </c>
      <c r="C98" s="375">
        <v>204</v>
      </c>
      <c r="D98" s="112">
        <v>94</v>
      </c>
      <c r="E98" s="112" t="s">
        <v>509</v>
      </c>
      <c r="F98" s="341">
        <v>0.78340402479734428</v>
      </c>
      <c r="G98" s="341">
        <v>0.72101967723842597</v>
      </c>
      <c r="H98" s="341">
        <v>0.17368027728230448</v>
      </c>
      <c r="I98" s="342">
        <v>1741133.8662060001</v>
      </c>
      <c r="J98" s="342">
        <v>2189711.223642</v>
      </c>
      <c r="K98" s="341">
        <v>0.13614162272403563</v>
      </c>
      <c r="L98" s="341">
        <v>0</v>
      </c>
      <c r="M98" s="341">
        <v>2.0397562260931739E-2</v>
      </c>
      <c r="N98" s="230">
        <v>3511647.8381249998</v>
      </c>
      <c r="O98" s="225">
        <f t="shared" si="19"/>
        <v>8.910025094822116E-2</v>
      </c>
      <c r="P98" s="225">
        <f t="shared" si="20"/>
        <v>8.2004983567920728E-2</v>
      </c>
      <c r="Q98" s="225">
        <f t="shared" si="21"/>
        <v>1.9753480708263042E-2</v>
      </c>
      <c r="R98" s="225">
        <f t="shared" si="22"/>
        <v>1.5484031694051546E-2</v>
      </c>
      <c r="S98" s="225">
        <f t="shared" si="23"/>
        <v>0</v>
      </c>
      <c r="T98" s="225">
        <f t="shared" si="24"/>
        <v>2.3199113849984706E-3</v>
      </c>
    </row>
    <row r="99" spans="1:20" x14ac:dyDescent="0.45">
      <c r="A99" s="2" t="s">
        <v>504</v>
      </c>
      <c r="B99" s="2">
        <v>11222</v>
      </c>
      <c r="C99" s="375">
        <v>153</v>
      </c>
      <c r="D99" s="159">
        <v>95</v>
      </c>
      <c r="E99" s="159" t="s">
        <v>504</v>
      </c>
      <c r="F99" s="343">
        <v>0.74644535624526798</v>
      </c>
      <c r="G99" s="343">
        <v>1.8434919912386155E-3</v>
      </c>
      <c r="H99" s="343">
        <v>1.9939886428187739E-2</v>
      </c>
      <c r="I99" s="344">
        <v>241069.26871199999</v>
      </c>
      <c r="J99" s="344">
        <v>294951.26292800001</v>
      </c>
      <c r="K99" s="343">
        <v>3.7446649491310748E-2</v>
      </c>
      <c r="L99" s="343">
        <v>0</v>
      </c>
      <c r="M99" s="343">
        <v>0</v>
      </c>
      <c r="N99" s="230">
        <v>505588.34818799997</v>
      </c>
      <c r="O99" s="225">
        <f t="shared" si="19"/>
        <v>1.2222984170054555E-2</v>
      </c>
      <c r="P99" s="225">
        <f t="shared" si="20"/>
        <v>3.0187036784415379E-5</v>
      </c>
      <c r="Q99" s="225">
        <f t="shared" si="21"/>
        <v>3.2651407651646094E-4</v>
      </c>
      <c r="R99" s="225">
        <f t="shared" si="22"/>
        <v>6.1318594874274737E-4</v>
      </c>
      <c r="S99" s="225">
        <f t="shared" si="23"/>
        <v>0</v>
      </c>
      <c r="T99" s="225">
        <f t="shared" si="24"/>
        <v>0</v>
      </c>
    </row>
    <row r="100" spans="1:20" x14ac:dyDescent="0.45">
      <c r="A100" s="2" t="s">
        <v>495</v>
      </c>
      <c r="B100" s="2">
        <v>10885</v>
      </c>
      <c r="C100" s="375">
        <v>17</v>
      </c>
      <c r="D100" s="112">
        <v>96</v>
      </c>
      <c r="E100" s="112" t="s">
        <v>495</v>
      </c>
      <c r="F100" s="341">
        <v>0.68305341945235831</v>
      </c>
      <c r="G100" s="341">
        <v>1.4121400593885121</v>
      </c>
      <c r="H100" s="341">
        <v>1.2348546689878472</v>
      </c>
      <c r="I100" s="342">
        <v>3124189.861968</v>
      </c>
      <c r="J100" s="342">
        <v>4489995.7441379996</v>
      </c>
      <c r="K100" s="341">
        <v>4.4815397133842312E-2</v>
      </c>
      <c r="L100" s="341">
        <v>0.30105351866375535</v>
      </c>
      <c r="M100" s="341">
        <v>3.6202915781478183E-2</v>
      </c>
      <c r="N100" s="230">
        <v>8309594.5663639996</v>
      </c>
      <c r="O100" s="225">
        <f t="shared" si="19"/>
        <v>0.18383012248213632</v>
      </c>
      <c r="P100" s="225">
        <f t="shared" si="20"/>
        <v>0.38004916260788535</v>
      </c>
      <c r="Q100" s="225">
        <f t="shared" si="21"/>
        <v>0.33233635698606867</v>
      </c>
      <c r="R100" s="225">
        <f t="shared" si="22"/>
        <v>1.206116492441398E-2</v>
      </c>
      <c r="S100" s="225">
        <f t="shared" si="23"/>
        <v>8.1022513955068945E-2</v>
      </c>
      <c r="T100" s="225">
        <f t="shared" si="24"/>
        <v>9.7432883765598173E-3</v>
      </c>
    </row>
    <row r="101" spans="1:20" x14ac:dyDescent="0.45">
      <c r="A101" s="2" t="s">
        <v>506</v>
      </c>
      <c r="B101" s="2">
        <v>11304</v>
      </c>
      <c r="C101" s="375">
        <v>179</v>
      </c>
      <c r="D101" s="159">
        <v>97</v>
      </c>
      <c r="E101" s="159" t="s">
        <v>506</v>
      </c>
      <c r="F101" s="343">
        <v>0.58477193925896542</v>
      </c>
      <c r="G101" s="343">
        <v>9.9937680584669423E-4</v>
      </c>
      <c r="H101" s="343">
        <v>1.0650954620134837E-4</v>
      </c>
      <c r="I101" s="344">
        <v>630336.08551799995</v>
      </c>
      <c r="J101" s="344">
        <v>701293.10413700005</v>
      </c>
      <c r="K101" s="343">
        <v>3.6535787599061099E-2</v>
      </c>
      <c r="L101" s="343">
        <v>0</v>
      </c>
      <c r="M101" s="343">
        <v>0</v>
      </c>
      <c r="N101" s="230">
        <v>924545.18603400001</v>
      </c>
      <c r="O101" s="225">
        <f t="shared" si="19"/>
        <v>1.7510431094641708E-2</v>
      </c>
      <c r="P101" s="225">
        <f t="shared" si="20"/>
        <v>2.9925373502937569E-5</v>
      </c>
      <c r="Q101" s="225">
        <f t="shared" si="21"/>
        <v>3.1893255207212379E-6</v>
      </c>
      <c r="R101" s="225">
        <f t="shared" si="22"/>
        <v>1.0940288825290378E-3</v>
      </c>
      <c r="S101" s="225">
        <f t="shared" si="23"/>
        <v>0</v>
      </c>
      <c r="T101" s="225">
        <f t="shared" si="24"/>
        <v>0</v>
      </c>
    </row>
    <row r="102" spans="1:20" x14ac:dyDescent="0.45">
      <c r="A102" s="2" t="s">
        <v>494</v>
      </c>
      <c r="B102" s="2">
        <v>10763</v>
      </c>
      <c r="C102" s="375">
        <v>37</v>
      </c>
      <c r="D102" s="112">
        <v>98</v>
      </c>
      <c r="E102" s="112" t="s">
        <v>494</v>
      </c>
      <c r="F102" s="341">
        <v>0.41384433979790658</v>
      </c>
      <c r="G102" s="341">
        <v>0.52853927832404424</v>
      </c>
      <c r="H102" s="341">
        <v>1.0387572311084932</v>
      </c>
      <c r="I102" s="342">
        <v>112540.496227</v>
      </c>
      <c r="J102" s="342">
        <v>141571.40740699999</v>
      </c>
      <c r="K102" s="341">
        <v>2.5419245379179123E-4</v>
      </c>
      <c r="L102" s="341">
        <v>0</v>
      </c>
      <c r="M102" s="341">
        <v>7.3389508018483287E-4</v>
      </c>
      <c r="N102" s="230">
        <v>167323.78312400001</v>
      </c>
      <c r="O102" s="225">
        <f t="shared" si="19"/>
        <v>2.2427293523429406E-3</v>
      </c>
      <c r="P102" s="225">
        <f t="shared" si="20"/>
        <v>2.8642908440945289E-3</v>
      </c>
      <c r="Q102" s="225">
        <f t="shared" si="21"/>
        <v>5.6292936936219546E-3</v>
      </c>
      <c r="R102" s="225">
        <f t="shared" si="22"/>
        <v>1.3775345521007185E-6</v>
      </c>
      <c r="S102" s="225">
        <f t="shared" si="23"/>
        <v>0</v>
      </c>
      <c r="T102" s="225">
        <f t="shared" si="24"/>
        <v>3.9771669673538598E-6</v>
      </c>
    </row>
    <row r="103" spans="1:20" x14ac:dyDescent="0.45">
      <c r="A103" s="2" t="s">
        <v>503</v>
      </c>
      <c r="B103" s="2">
        <v>11196</v>
      </c>
      <c r="C103" s="375">
        <v>151</v>
      </c>
      <c r="D103" s="159">
        <v>99</v>
      </c>
      <c r="E103" s="159" t="s">
        <v>503</v>
      </c>
      <c r="F103" s="343">
        <v>0.35739535663849331</v>
      </c>
      <c r="G103" s="343">
        <v>6.3277487664492413E-2</v>
      </c>
      <c r="H103" s="343">
        <v>0</v>
      </c>
      <c r="I103" s="344">
        <v>651184.23343699996</v>
      </c>
      <c r="J103" s="344">
        <v>812429.11787900003</v>
      </c>
      <c r="K103" s="343">
        <v>9.4874871794521462E-2</v>
      </c>
      <c r="L103" s="343">
        <v>0</v>
      </c>
      <c r="M103" s="343">
        <v>0</v>
      </c>
      <c r="N103" s="230">
        <v>1234517.4683060001</v>
      </c>
      <c r="O103" s="225">
        <f t="shared" si="19"/>
        <v>1.4289871300814185E-2</v>
      </c>
      <c r="P103" s="225">
        <f t="shared" si="20"/>
        <v>2.5300472940365669E-3</v>
      </c>
      <c r="Q103" s="225">
        <f t="shared" si="21"/>
        <v>0</v>
      </c>
      <c r="R103" s="225">
        <f t="shared" si="22"/>
        <v>3.7934172407178284E-3</v>
      </c>
      <c r="S103" s="225">
        <f t="shared" si="23"/>
        <v>0</v>
      </c>
      <c r="T103" s="225">
        <f t="shared" si="24"/>
        <v>0</v>
      </c>
    </row>
    <row r="104" spans="1:20" x14ac:dyDescent="0.45">
      <c r="A104" s="2" t="s">
        <v>505</v>
      </c>
      <c r="B104" s="2">
        <v>11258</v>
      </c>
      <c r="C104" s="375">
        <v>166</v>
      </c>
      <c r="D104" s="112">
        <v>100</v>
      </c>
      <c r="E104" s="112" t="s">
        <v>505</v>
      </c>
      <c r="F104" s="341">
        <v>0.35361083147443684</v>
      </c>
      <c r="G104" s="341">
        <v>0.48332968192953457</v>
      </c>
      <c r="H104" s="341">
        <v>7.1451333426278157E-2</v>
      </c>
      <c r="I104" s="342">
        <v>121121.002308</v>
      </c>
      <c r="J104" s="342">
        <v>138922.38211400001</v>
      </c>
      <c r="K104" s="341">
        <v>3.8635851889236017E-2</v>
      </c>
      <c r="L104" s="341">
        <v>5.2168862617623504E-2</v>
      </c>
      <c r="M104" s="341">
        <v>5.526957971700102E-4</v>
      </c>
      <c r="N104" s="230">
        <v>247999.49358000001</v>
      </c>
      <c r="O104" s="225">
        <f t="shared" si="19"/>
        <v>2.840262798925069E-3</v>
      </c>
      <c r="P104" s="225">
        <f t="shared" si="20"/>
        <v>3.8821868365194125E-3</v>
      </c>
      <c r="Q104" s="225">
        <f t="shared" si="21"/>
        <v>5.7390935514632299E-4</v>
      </c>
      <c r="R104" s="225">
        <f t="shared" si="22"/>
        <v>3.10329783644393E-4</v>
      </c>
      <c r="S104" s="225">
        <f t="shared" si="23"/>
        <v>4.1902924505235478E-4</v>
      </c>
      <c r="T104" s="225">
        <f t="shared" si="24"/>
        <v>4.4393473618403543E-6</v>
      </c>
    </row>
    <row r="105" spans="1:20" x14ac:dyDescent="0.45">
      <c r="A105" s="2" t="s">
        <v>498</v>
      </c>
      <c r="B105" s="2">
        <v>10980</v>
      </c>
      <c r="C105" s="375">
        <v>112</v>
      </c>
      <c r="D105" s="159">
        <v>101</v>
      </c>
      <c r="E105" s="159" t="s">
        <v>498</v>
      </c>
      <c r="F105" s="343">
        <v>0</v>
      </c>
      <c r="G105" s="343">
        <v>0</v>
      </c>
      <c r="H105" s="343">
        <v>0</v>
      </c>
      <c r="I105" s="344">
        <v>0</v>
      </c>
      <c r="J105" s="344">
        <v>0</v>
      </c>
      <c r="K105" s="343">
        <v>0</v>
      </c>
      <c r="L105" s="343">
        <v>0</v>
      </c>
      <c r="M105" s="343">
        <v>0</v>
      </c>
      <c r="N105" s="230">
        <v>0</v>
      </c>
      <c r="O105" s="225">
        <f t="shared" si="19"/>
        <v>0</v>
      </c>
      <c r="P105" s="225">
        <f t="shared" si="20"/>
        <v>0</v>
      </c>
      <c r="Q105" s="225">
        <f t="shared" si="21"/>
        <v>0</v>
      </c>
      <c r="R105" s="225">
        <f t="shared" si="22"/>
        <v>0</v>
      </c>
      <c r="S105" s="225">
        <f t="shared" si="23"/>
        <v>0</v>
      </c>
      <c r="T105" s="225">
        <f t="shared" si="24"/>
        <v>0</v>
      </c>
    </row>
    <row r="106" spans="1:20" x14ac:dyDescent="0.45">
      <c r="C106" s="375"/>
      <c r="D106" s="112">
        <v>102</v>
      </c>
      <c r="E106" s="112" t="s">
        <v>611</v>
      </c>
      <c r="F106" s="341">
        <v>0</v>
      </c>
      <c r="G106" s="341">
        <v>0</v>
      </c>
      <c r="H106" s="341">
        <v>0</v>
      </c>
      <c r="I106" s="342">
        <v>0</v>
      </c>
      <c r="J106" s="342">
        <v>0</v>
      </c>
      <c r="K106" s="341">
        <v>0</v>
      </c>
      <c r="L106" s="341">
        <v>0</v>
      </c>
      <c r="M106" s="341">
        <v>0</v>
      </c>
      <c r="N106" s="230"/>
      <c r="O106" s="225"/>
      <c r="P106" s="225"/>
      <c r="Q106" s="225"/>
      <c r="R106" s="225"/>
      <c r="S106" s="225"/>
      <c r="T106" s="225"/>
    </row>
    <row r="107" spans="1:20" x14ac:dyDescent="0.45">
      <c r="C107" s="175">
        <v>1</v>
      </c>
      <c r="D107" s="323" t="s">
        <v>194</v>
      </c>
      <c r="E107" s="323"/>
      <c r="F107" s="293">
        <f>O107</f>
        <v>1.1176507734385501</v>
      </c>
      <c r="G107" s="293">
        <f>P107</f>
        <v>1.4736245566376738</v>
      </c>
      <c r="H107" s="293">
        <f>Q107</f>
        <v>0.83810929906913778</v>
      </c>
      <c r="I107" s="160">
        <f>SUM(I86:I105)</f>
        <v>13907516.454546001</v>
      </c>
      <c r="J107" s="160">
        <f>SUM(J86:J105)</f>
        <v>18449223.829911999</v>
      </c>
      <c r="K107" s="345">
        <f>R107</f>
        <v>6.3119468778631435E-2</v>
      </c>
      <c r="L107" s="345">
        <f>S107</f>
        <v>0.11180702426531081</v>
      </c>
      <c r="M107" s="345">
        <f>T107</f>
        <v>5.2794333340726841E-2</v>
      </c>
      <c r="N107" s="230">
        <f>SUM(N86:N105)</f>
        <v>30875772.186733004</v>
      </c>
      <c r="O107" s="230">
        <f t="shared" ref="O107:T107" si="25">SUM(O86:O105)</f>
        <v>1.1176507734385501</v>
      </c>
      <c r="P107" s="230">
        <f t="shared" si="25"/>
        <v>1.4736245566376738</v>
      </c>
      <c r="Q107" s="230">
        <f t="shared" si="25"/>
        <v>0.83810929906913778</v>
      </c>
      <c r="R107" s="230">
        <f t="shared" si="25"/>
        <v>6.3119468778631435E-2</v>
      </c>
      <c r="S107" s="230">
        <f t="shared" si="25"/>
        <v>0.11180702426531081</v>
      </c>
      <c r="T107" s="230">
        <f t="shared" si="25"/>
        <v>5.2794333340726841E-2</v>
      </c>
    </row>
    <row r="108" spans="1:20" x14ac:dyDescent="0.45">
      <c r="A108" s="2" t="s">
        <v>544</v>
      </c>
      <c r="B108" s="2">
        <v>11149</v>
      </c>
      <c r="C108" s="371">
        <v>133</v>
      </c>
      <c r="D108" s="159">
        <v>103</v>
      </c>
      <c r="E108" s="159" t="s">
        <v>544</v>
      </c>
      <c r="F108" s="343">
        <v>7.6203481740284431</v>
      </c>
      <c r="G108" s="343">
        <v>6.2289612238030108</v>
      </c>
      <c r="H108" s="343">
        <v>0.48303791678079561</v>
      </c>
      <c r="I108" s="344">
        <v>1191327.9405390001</v>
      </c>
      <c r="J108" s="344">
        <v>2683564.3613700001</v>
      </c>
      <c r="K108" s="343">
        <v>0.63694514681453374</v>
      </c>
      <c r="L108" s="343">
        <v>0.46075692068076368</v>
      </c>
      <c r="M108" s="343">
        <v>5.8384572835141681E-2</v>
      </c>
      <c r="N108" s="230">
        <v>2305939.9735320001</v>
      </c>
      <c r="O108" s="225">
        <f t="shared" ref="O108:O120" si="26">$N108/$N$175*F108</f>
        <v>4.9678393976331718E-2</v>
      </c>
      <c r="P108" s="225">
        <f t="shared" ref="P108:P120" si="27">$N108/$N$175*G108</f>
        <v>4.0607697007076983E-2</v>
      </c>
      <c r="Q108" s="225">
        <f t="shared" ref="Q108:Q120" si="28">$N108/$N$175*H108</f>
        <v>3.1490093874093016E-3</v>
      </c>
      <c r="R108" s="225">
        <f t="shared" ref="R108:R120" si="29">$N108/$N$175*K108</f>
        <v>4.1523577692431498E-3</v>
      </c>
      <c r="S108" s="225">
        <f t="shared" ref="S108:S120" si="30">$N108/$N$175*L108</f>
        <v>3.0037556434642466E-3</v>
      </c>
      <c r="T108" s="225">
        <f t="shared" ref="T108:T120" si="31">$N108/$N$175*M108</f>
        <v>3.8061932935417301E-4</v>
      </c>
    </row>
    <row r="109" spans="1:20" x14ac:dyDescent="0.45">
      <c r="A109" s="2" t="s">
        <v>550</v>
      </c>
      <c r="B109" s="2">
        <v>11195</v>
      </c>
      <c r="C109" s="371">
        <v>148</v>
      </c>
      <c r="D109" s="112">
        <v>104</v>
      </c>
      <c r="E109" s="112" t="s">
        <v>550</v>
      </c>
      <c r="F109" s="341">
        <v>6.7733111558081003</v>
      </c>
      <c r="G109" s="341">
        <v>2.7449412672705713</v>
      </c>
      <c r="H109" s="341">
        <v>1.6275981729787534</v>
      </c>
      <c r="I109" s="342">
        <v>1775800.6238450001</v>
      </c>
      <c r="J109" s="342">
        <v>1831430.9528030001</v>
      </c>
      <c r="K109" s="341">
        <v>0.40603857594835419</v>
      </c>
      <c r="L109" s="341">
        <v>0</v>
      </c>
      <c r="M109" s="341">
        <v>0.1767141309989862</v>
      </c>
      <c r="N109" s="230">
        <v>2214453.5075520002</v>
      </c>
      <c r="O109" s="225">
        <f t="shared" si="26"/>
        <v>4.2404537261586807E-2</v>
      </c>
      <c r="P109" s="225">
        <f t="shared" si="27"/>
        <v>1.7184795083425519E-2</v>
      </c>
      <c r="Q109" s="225">
        <f t="shared" si="28"/>
        <v>1.0189631892783452E-2</v>
      </c>
      <c r="R109" s="225">
        <f t="shared" si="29"/>
        <v>2.5420178591204004E-3</v>
      </c>
      <c r="S109" s="225">
        <f t="shared" si="30"/>
        <v>0</v>
      </c>
      <c r="T109" s="225">
        <f t="shared" si="31"/>
        <v>1.1063246291542061E-3</v>
      </c>
    </row>
    <row r="110" spans="1:20" x14ac:dyDescent="0.45">
      <c r="A110" s="2" t="s">
        <v>570</v>
      </c>
      <c r="B110" s="2">
        <v>11463</v>
      </c>
      <c r="C110" s="375">
        <v>239</v>
      </c>
      <c r="D110" s="159">
        <v>105</v>
      </c>
      <c r="E110" s="159" t="s">
        <v>570</v>
      </c>
      <c r="F110" s="343">
        <v>6.4167973309587447</v>
      </c>
      <c r="G110" s="343">
        <v>1.6922738272155569</v>
      </c>
      <c r="H110" s="343">
        <v>1.0247966318598221</v>
      </c>
      <c r="I110" s="344">
        <v>380737.68125000002</v>
      </c>
      <c r="J110" s="344">
        <v>478679.67924600001</v>
      </c>
      <c r="K110" s="343">
        <v>0.77021866854856169</v>
      </c>
      <c r="L110" s="343">
        <v>2.1225949836856984E-2</v>
      </c>
      <c r="M110" s="343">
        <v>2.5788899345373477E-2</v>
      </c>
      <c r="N110" s="230">
        <v>483948.96656799997</v>
      </c>
      <c r="O110" s="225">
        <f t="shared" si="26"/>
        <v>8.779355279103741E-3</v>
      </c>
      <c r="P110" s="225">
        <f t="shared" si="27"/>
        <v>2.3153408768224523E-3</v>
      </c>
      <c r="Q110" s="225">
        <f t="shared" si="28"/>
        <v>1.4021096905334233E-3</v>
      </c>
      <c r="R110" s="225">
        <f t="shared" si="29"/>
        <v>1.0538003594350305E-3</v>
      </c>
      <c r="S110" s="225">
        <f t="shared" si="30"/>
        <v>2.9040991189659195E-5</v>
      </c>
      <c r="T110" s="225">
        <f t="shared" si="31"/>
        <v>3.5283942741612403E-5</v>
      </c>
    </row>
    <row r="111" spans="1:20" x14ac:dyDescent="0.45">
      <c r="A111" s="2" t="s">
        <v>519</v>
      </c>
      <c r="B111" s="2">
        <v>10743</v>
      </c>
      <c r="C111" s="375">
        <v>21</v>
      </c>
      <c r="D111" s="112">
        <v>106</v>
      </c>
      <c r="E111" s="112" t="s">
        <v>519</v>
      </c>
      <c r="F111" s="341">
        <v>6.3231965392955756</v>
      </c>
      <c r="G111" s="341">
        <v>1.9842776413389736</v>
      </c>
      <c r="H111" s="341">
        <v>1.1483701590093456</v>
      </c>
      <c r="I111" s="342">
        <v>5065190.4716109997</v>
      </c>
      <c r="J111" s="342">
        <v>5845348.7350359997</v>
      </c>
      <c r="K111" s="341">
        <v>0.5909703379370479</v>
      </c>
      <c r="L111" s="341">
        <v>0.12076215775944524</v>
      </c>
      <c r="M111" s="341">
        <v>6.9816886358201824E-2</v>
      </c>
      <c r="N111" s="230">
        <v>6711526.5875230003</v>
      </c>
      <c r="O111" s="225">
        <f t="shared" si="26"/>
        <v>0.11997830733757132</v>
      </c>
      <c r="P111" s="225">
        <f t="shared" si="27"/>
        <v>3.7650304116936442E-2</v>
      </c>
      <c r="Q111" s="225">
        <f t="shared" si="28"/>
        <v>2.1789534299414326E-2</v>
      </c>
      <c r="R111" s="225">
        <f t="shared" si="29"/>
        <v>1.1213255889132684E-2</v>
      </c>
      <c r="S111" s="225">
        <f t="shared" si="30"/>
        <v>2.2913789233609838E-3</v>
      </c>
      <c r="T111" s="225">
        <f t="shared" si="31"/>
        <v>1.3247274217685157E-3</v>
      </c>
    </row>
    <row r="112" spans="1:20" x14ac:dyDescent="0.45">
      <c r="A112" s="2" t="s">
        <v>557</v>
      </c>
      <c r="B112" s="2">
        <v>11273</v>
      </c>
      <c r="C112" s="375">
        <v>168</v>
      </c>
      <c r="D112" s="159">
        <v>107</v>
      </c>
      <c r="E112" s="159" t="s">
        <v>557</v>
      </c>
      <c r="F112" s="343">
        <v>5.7703415553373985</v>
      </c>
      <c r="G112" s="343">
        <v>2.5223037960795787</v>
      </c>
      <c r="H112" s="343">
        <v>0.91069491174175932</v>
      </c>
      <c r="I112" s="344">
        <v>1620963.648856</v>
      </c>
      <c r="J112" s="344">
        <v>2794848.9464480001</v>
      </c>
      <c r="K112" s="343">
        <v>0.35533270806743228</v>
      </c>
      <c r="L112" s="343">
        <v>0.23528404396439917</v>
      </c>
      <c r="M112" s="343">
        <v>5.6289655401204057E-2</v>
      </c>
      <c r="N112" s="230">
        <v>2931519.744837</v>
      </c>
      <c r="O112" s="225">
        <f t="shared" si="26"/>
        <v>4.7823249124268039E-2</v>
      </c>
      <c r="P112" s="225">
        <f t="shared" si="27"/>
        <v>2.090426739045044E-2</v>
      </c>
      <c r="Q112" s="225">
        <f t="shared" si="28"/>
        <v>7.5476276790140354E-3</v>
      </c>
      <c r="R112" s="225">
        <f t="shared" si="29"/>
        <v>2.9449148645614293E-3</v>
      </c>
      <c r="S112" s="225">
        <f t="shared" si="30"/>
        <v>1.9499794494949572E-3</v>
      </c>
      <c r="T112" s="225">
        <f t="shared" si="31"/>
        <v>4.6651557582081115E-4</v>
      </c>
    </row>
    <row r="113" spans="1:20" x14ac:dyDescent="0.45">
      <c r="A113" s="2" t="s">
        <v>561</v>
      </c>
      <c r="B113" s="2">
        <v>11297</v>
      </c>
      <c r="C113" s="375">
        <v>177</v>
      </c>
      <c r="D113" s="112">
        <v>108</v>
      </c>
      <c r="E113" s="112" t="s">
        <v>561</v>
      </c>
      <c r="F113" s="341">
        <v>5.6822485916183485</v>
      </c>
      <c r="G113" s="341">
        <v>1.5750635369085402</v>
      </c>
      <c r="H113" s="341">
        <v>0.62413597735647197</v>
      </c>
      <c r="I113" s="342">
        <v>937796.56335299998</v>
      </c>
      <c r="J113" s="342">
        <v>1271709.8342879999</v>
      </c>
      <c r="K113" s="341">
        <v>0.43146159591220956</v>
      </c>
      <c r="L113" s="341">
        <v>3.9375807932879113E-2</v>
      </c>
      <c r="M113" s="341">
        <v>1.8780748107974195E-2</v>
      </c>
      <c r="N113" s="230">
        <v>1161225.9259200001</v>
      </c>
      <c r="O113" s="225">
        <f t="shared" si="26"/>
        <v>1.8654417306748907E-2</v>
      </c>
      <c r="P113" s="225">
        <f t="shared" si="27"/>
        <v>5.1708213796692803E-3</v>
      </c>
      <c r="Q113" s="225">
        <f t="shared" si="28"/>
        <v>2.0489939484409688E-3</v>
      </c>
      <c r="R113" s="225">
        <f t="shared" si="29"/>
        <v>1.416457680829818E-3</v>
      </c>
      <c r="S113" s="225">
        <f t="shared" si="30"/>
        <v>1.2926797219921002E-4</v>
      </c>
      <c r="T113" s="225">
        <f t="shared" si="31"/>
        <v>6.1655858044624005E-5</v>
      </c>
    </row>
    <row r="114" spans="1:20" x14ac:dyDescent="0.45">
      <c r="A114" s="2" t="s">
        <v>563</v>
      </c>
      <c r="B114" s="2">
        <v>11314</v>
      </c>
      <c r="C114" s="375">
        <v>182</v>
      </c>
      <c r="D114" s="159">
        <v>109</v>
      </c>
      <c r="E114" s="159" t="s">
        <v>563</v>
      </c>
      <c r="F114" s="343">
        <v>5.525165630413821</v>
      </c>
      <c r="G114" s="343">
        <v>0</v>
      </c>
      <c r="H114" s="343">
        <v>0</v>
      </c>
      <c r="I114" s="344">
        <v>132431</v>
      </c>
      <c r="J114" s="344">
        <v>191714</v>
      </c>
      <c r="K114" s="343">
        <v>0.59030675049315651</v>
      </c>
      <c r="L114" s="343">
        <v>0</v>
      </c>
      <c r="M114" s="343">
        <v>0</v>
      </c>
      <c r="N114" s="230">
        <v>164791.37498600001</v>
      </c>
      <c r="O114" s="225">
        <f t="shared" si="26"/>
        <v>2.5740946606159008E-3</v>
      </c>
      <c r="P114" s="225">
        <f t="shared" si="27"/>
        <v>0</v>
      </c>
      <c r="Q114" s="225">
        <f t="shared" si="28"/>
        <v>0</v>
      </c>
      <c r="R114" s="225">
        <f t="shared" si="29"/>
        <v>2.7501536717844052E-4</v>
      </c>
      <c r="S114" s="225">
        <f t="shared" si="30"/>
        <v>0</v>
      </c>
      <c r="T114" s="225">
        <f t="shared" si="31"/>
        <v>0</v>
      </c>
    </row>
    <row r="115" spans="1:20" x14ac:dyDescent="0.45">
      <c r="A115" s="2" t="s">
        <v>553</v>
      </c>
      <c r="B115" s="2">
        <v>11235</v>
      </c>
      <c r="C115" s="375">
        <v>155</v>
      </c>
      <c r="D115" s="112">
        <v>110</v>
      </c>
      <c r="E115" s="112" t="s">
        <v>553</v>
      </c>
      <c r="F115" s="341">
        <v>4.2326784504290647</v>
      </c>
      <c r="G115" s="341">
        <v>4.2788560192026708</v>
      </c>
      <c r="H115" s="341">
        <v>0.91178327327545106</v>
      </c>
      <c r="I115" s="342">
        <v>7279760.9560519997</v>
      </c>
      <c r="J115" s="342">
        <v>8626959.376565</v>
      </c>
      <c r="K115" s="341">
        <v>0.22203139748917874</v>
      </c>
      <c r="L115" s="341">
        <v>0.10951283892374307</v>
      </c>
      <c r="M115" s="341">
        <v>7.7849385755356298E-2</v>
      </c>
      <c r="N115" s="230">
        <v>9850394.6516369991</v>
      </c>
      <c r="O115" s="225">
        <f t="shared" si="26"/>
        <v>0.11787281151353395</v>
      </c>
      <c r="P115" s="225">
        <f t="shared" si="27"/>
        <v>0.11915877734437866</v>
      </c>
      <c r="Q115" s="225">
        <f t="shared" si="28"/>
        <v>2.5391595220538337E-2</v>
      </c>
      <c r="R115" s="225">
        <f t="shared" si="29"/>
        <v>6.1831923621969232E-3</v>
      </c>
      <c r="S115" s="225">
        <f t="shared" si="30"/>
        <v>3.049744121115988E-3</v>
      </c>
      <c r="T115" s="225">
        <f t="shared" si="31"/>
        <v>2.16797143488547E-3</v>
      </c>
    </row>
    <row r="116" spans="1:20" x14ac:dyDescent="0.45">
      <c r="A116" s="2" t="s">
        <v>565</v>
      </c>
      <c r="B116" s="2">
        <v>11309</v>
      </c>
      <c r="C116" s="375">
        <v>185</v>
      </c>
      <c r="D116" s="159">
        <v>111</v>
      </c>
      <c r="E116" s="159" t="s">
        <v>565</v>
      </c>
      <c r="F116" s="343">
        <v>3.9651054671533634</v>
      </c>
      <c r="G116" s="343">
        <v>3.8884420996815798</v>
      </c>
      <c r="H116" s="343">
        <v>0.46111275953843528</v>
      </c>
      <c r="I116" s="344">
        <v>4342935.6347810002</v>
      </c>
      <c r="J116" s="344">
        <v>5854877.12476</v>
      </c>
      <c r="K116" s="343">
        <v>1.1637443511271739E-2</v>
      </c>
      <c r="L116" s="343">
        <v>4.4873642592671112E-2</v>
      </c>
      <c r="M116" s="343">
        <v>3.0349217651707745E-2</v>
      </c>
      <c r="N116" s="230">
        <v>5653140.7997399997</v>
      </c>
      <c r="O116" s="225">
        <f t="shared" si="26"/>
        <v>6.3370813257652786E-2</v>
      </c>
      <c r="P116" s="225">
        <f t="shared" si="27"/>
        <v>6.2145569696289198E-2</v>
      </c>
      <c r="Q116" s="225">
        <f t="shared" si="28"/>
        <v>7.369561999673516E-3</v>
      </c>
      <c r="R116" s="225">
        <f t="shared" si="29"/>
        <v>1.8599108287496157E-4</v>
      </c>
      <c r="S116" s="225">
        <f t="shared" si="30"/>
        <v>7.1717618824710728E-4</v>
      </c>
      <c r="T116" s="225">
        <f t="shared" si="31"/>
        <v>4.8504500580232431E-4</v>
      </c>
    </row>
    <row r="117" spans="1:20" x14ac:dyDescent="0.45">
      <c r="A117" s="2" t="s">
        <v>526</v>
      </c>
      <c r="B117" s="2">
        <v>10787</v>
      </c>
      <c r="C117" s="375">
        <v>54</v>
      </c>
      <c r="D117" s="112">
        <v>112</v>
      </c>
      <c r="E117" s="112" t="s">
        <v>526</v>
      </c>
      <c r="F117" s="341">
        <v>3.8933890381409637</v>
      </c>
      <c r="G117" s="341">
        <v>3.360150999703301</v>
      </c>
      <c r="H117" s="341">
        <v>0.8518491846534525</v>
      </c>
      <c r="I117" s="342">
        <v>3170653.5036380002</v>
      </c>
      <c r="J117" s="342">
        <v>4334200.2595260004</v>
      </c>
      <c r="K117" s="341">
        <v>0.25461001675477613</v>
      </c>
      <c r="L117" s="341">
        <v>8.0333694190095353E-2</v>
      </c>
      <c r="M117" s="341">
        <v>3.1916852841615453E-2</v>
      </c>
      <c r="N117" s="230">
        <v>4389012.3164569996</v>
      </c>
      <c r="O117" s="225">
        <f t="shared" si="26"/>
        <v>4.8310255691866894E-2</v>
      </c>
      <c r="P117" s="225">
        <f t="shared" si="27"/>
        <v>4.1693689577052571E-2</v>
      </c>
      <c r="Q117" s="225">
        <f t="shared" si="28"/>
        <v>1.056998196644808E-2</v>
      </c>
      <c r="R117" s="225">
        <f t="shared" si="29"/>
        <v>3.1592720097159748E-3</v>
      </c>
      <c r="S117" s="225">
        <f t="shared" si="30"/>
        <v>9.9680285452512641E-4</v>
      </c>
      <c r="T117" s="225">
        <f t="shared" si="31"/>
        <v>3.9603320052351387E-4</v>
      </c>
    </row>
    <row r="118" spans="1:20" x14ac:dyDescent="0.45">
      <c r="A118" s="2" t="s">
        <v>520</v>
      </c>
      <c r="B118" s="2">
        <v>10753</v>
      </c>
      <c r="C118" s="375">
        <v>60</v>
      </c>
      <c r="D118" s="159">
        <v>113</v>
      </c>
      <c r="E118" s="159" t="s">
        <v>520</v>
      </c>
      <c r="F118" s="343">
        <v>3.7566943307958471</v>
      </c>
      <c r="G118" s="343">
        <v>2.0777234587965192</v>
      </c>
      <c r="H118" s="343">
        <v>0.75270684407503097</v>
      </c>
      <c r="I118" s="344">
        <v>1151324.77859</v>
      </c>
      <c r="J118" s="344">
        <v>1521838.0562499999</v>
      </c>
      <c r="K118" s="343">
        <v>0.23472806940393562</v>
      </c>
      <c r="L118" s="343">
        <v>0.18789579462754721</v>
      </c>
      <c r="M118" s="343">
        <v>4.7989172909431138E-2</v>
      </c>
      <c r="N118" s="230">
        <v>1486687.781524</v>
      </c>
      <c r="O118" s="225">
        <f t="shared" si="26"/>
        <v>1.5789572304912687E-2</v>
      </c>
      <c r="P118" s="225">
        <f t="shared" si="27"/>
        <v>8.7327745867817157E-3</v>
      </c>
      <c r="Q118" s="225">
        <f t="shared" si="28"/>
        <v>3.1636641399055612E-3</v>
      </c>
      <c r="R118" s="225">
        <f t="shared" si="29"/>
        <v>9.8657369950587459E-4</v>
      </c>
      <c r="S118" s="225">
        <f t="shared" si="30"/>
        <v>7.8973532947307248E-4</v>
      </c>
      <c r="T118" s="225">
        <f t="shared" si="31"/>
        <v>2.0170087017590729E-4</v>
      </c>
    </row>
    <row r="119" spans="1:20" x14ac:dyDescent="0.45">
      <c r="A119" s="2" t="s">
        <v>541</v>
      </c>
      <c r="B119" s="2">
        <v>11099</v>
      </c>
      <c r="C119" s="375">
        <v>124</v>
      </c>
      <c r="D119" s="112">
        <v>114</v>
      </c>
      <c r="E119" s="112" t="s">
        <v>541</v>
      </c>
      <c r="F119" s="341">
        <v>3.7477508094309973</v>
      </c>
      <c r="G119" s="341">
        <v>4.3374613558948809</v>
      </c>
      <c r="H119" s="341">
        <v>2.5473399363740272</v>
      </c>
      <c r="I119" s="342">
        <v>9067652.2694940008</v>
      </c>
      <c r="J119" s="342">
        <v>15543462.784473</v>
      </c>
      <c r="K119" s="341">
        <v>0.20304419939881346</v>
      </c>
      <c r="L119" s="341">
        <v>0.30856822759416408</v>
      </c>
      <c r="M119" s="341">
        <v>0.17540436634578055</v>
      </c>
      <c r="N119" s="230">
        <v>16907441.314362001</v>
      </c>
      <c r="O119" s="225">
        <f t="shared" si="26"/>
        <v>0.17914031355253404</v>
      </c>
      <c r="P119" s="225">
        <f t="shared" si="27"/>
        <v>0.20732813541436571</v>
      </c>
      <c r="Q119" s="225">
        <f t="shared" si="28"/>
        <v>0.12176137052084793</v>
      </c>
      <c r="R119" s="225">
        <f t="shared" si="29"/>
        <v>9.7053948874602693E-3</v>
      </c>
      <c r="S119" s="225">
        <f t="shared" si="30"/>
        <v>1.4749382190637345E-2</v>
      </c>
      <c r="T119" s="225">
        <f t="shared" si="31"/>
        <v>8.3842269092691702E-3</v>
      </c>
    </row>
    <row r="120" spans="1:20" x14ac:dyDescent="0.45">
      <c r="A120" s="2" t="s">
        <v>522</v>
      </c>
      <c r="B120" s="2">
        <v>10764</v>
      </c>
      <c r="C120" s="375">
        <v>33</v>
      </c>
      <c r="D120" s="159">
        <v>115</v>
      </c>
      <c r="E120" s="159" t="s">
        <v>522</v>
      </c>
      <c r="F120" s="343">
        <v>3.7301507049591982</v>
      </c>
      <c r="G120" s="343">
        <v>0.32424452175927476</v>
      </c>
      <c r="H120" s="343">
        <v>0.74385175065391607</v>
      </c>
      <c r="I120" s="344">
        <v>862915.66498999996</v>
      </c>
      <c r="J120" s="344">
        <v>1147172.4880949999</v>
      </c>
      <c r="K120" s="343">
        <v>6.9493905082167171E-2</v>
      </c>
      <c r="L120" s="343">
        <v>4.3543256507644276E-2</v>
      </c>
      <c r="M120" s="343">
        <v>1.0670374190866901E-4</v>
      </c>
      <c r="N120" s="230">
        <v>1179516.022685</v>
      </c>
      <c r="O120" s="225">
        <f t="shared" si="26"/>
        <v>1.2438698981860266E-2</v>
      </c>
      <c r="P120" s="225">
        <f t="shared" si="27"/>
        <v>1.0812378162948718E-3</v>
      </c>
      <c r="Q120" s="225">
        <f t="shared" si="28"/>
        <v>2.4804756551022652E-3</v>
      </c>
      <c r="R120" s="225">
        <f t="shared" si="29"/>
        <v>2.3173695508919181E-4</v>
      </c>
      <c r="S120" s="225">
        <f t="shared" si="30"/>
        <v>1.4520095921819861E-4</v>
      </c>
      <c r="T120" s="225">
        <f t="shared" si="31"/>
        <v>3.5581825797962229E-7</v>
      </c>
    </row>
    <row r="121" spans="1:20" x14ac:dyDescent="0.45">
      <c r="A121" s="2" t="s">
        <v>545</v>
      </c>
      <c r="B121" s="2">
        <v>11173</v>
      </c>
      <c r="C121" s="375">
        <v>140</v>
      </c>
      <c r="D121" s="112">
        <v>116</v>
      </c>
      <c r="E121" s="112" t="s">
        <v>545</v>
      </c>
      <c r="F121" s="341">
        <v>3.6810171077490246</v>
      </c>
      <c r="G121" s="341">
        <v>0.20640011199540256</v>
      </c>
      <c r="H121" s="341">
        <v>0.14920807183823248</v>
      </c>
      <c r="I121" s="342">
        <v>749894.81143799995</v>
      </c>
      <c r="J121" s="342">
        <v>971660.48849300004</v>
      </c>
      <c r="K121" s="341">
        <v>3.9197230175632487E-2</v>
      </c>
      <c r="L121" s="341">
        <v>1.129350938977353E-2</v>
      </c>
      <c r="M121" s="341">
        <v>0</v>
      </c>
      <c r="N121" s="230">
        <v>991525.97331599996</v>
      </c>
      <c r="O121" s="225">
        <f>$N121/$N$107*F121</f>
        <v>0.11820996891931954</v>
      </c>
      <c r="P121" s="225">
        <f>$N121/$N$107*G121</f>
        <v>6.6282090274882056E-3</v>
      </c>
      <c r="Q121" s="225">
        <f>$N121/$N$107*H121</f>
        <v>4.7915782562865574E-3</v>
      </c>
      <c r="R121" s="225">
        <f>$N121/$N$107*K121</f>
        <v>1.2587562690297735E-3</v>
      </c>
      <c r="S121" s="225">
        <f>$N121/$N$107*L121</f>
        <v>3.6267296643224247E-4</v>
      </c>
      <c r="T121" s="225">
        <f>$N121/$N$107*M121</f>
        <v>0</v>
      </c>
    </row>
    <row r="122" spans="1:20" x14ac:dyDescent="0.45">
      <c r="A122" s="2" t="s">
        <v>560</v>
      </c>
      <c r="B122" s="2">
        <v>11285</v>
      </c>
      <c r="C122" s="375">
        <v>174</v>
      </c>
      <c r="D122" s="159">
        <v>117</v>
      </c>
      <c r="E122" s="159" t="s">
        <v>560</v>
      </c>
      <c r="F122" s="343">
        <v>3.5502252921274278</v>
      </c>
      <c r="G122" s="343">
        <v>3.1911037158454456</v>
      </c>
      <c r="H122" s="343">
        <v>0.90524350053771818</v>
      </c>
      <c r="I122" s="344">
        <v>7837300.208602</v>
      </c>
      <c r="J122" s="344">
        <v>12267448.921289001</v>
      </c>
      <c r="K122" s="343">
        <v>0.22006504908089858</v>
      </c>
      <c r="L122" s="343">
        <v>0.26484670538187</v>
      </c>
      <c r="M122" s="343">
        <v>5.3370668586065158E-2</v>
      </c>
      <c r="N122" s="230">
        <v>12784604.880262</v>
      </c>
      <c r="O122" s="225">
        <f t="shared" ref="O122:O153" si="32">$N122/$N$175*F122</f>
        <v>0.12831811130339876</v>
      </c>
      <c r="P122" s="225">
        <f t="shared" ref="P122:P153" si="33">$N122/$N$175*G122</f>
        <v>0.11533814563784253</v>
      </c>
      <c r="Q122" s="225">
        <f t="shared" ref="Q122:Q153" si="34">$N122/$N$175*H122</f>
        <v>3.2718807033530639E-2</v>
      </c>
      <c r="R122" s="225">
        <f t="shared" ref="R122:R153" si="35">$N122/$N$175*K122</f>
        <v>7.953954788325333E-3</v>
      </c>
      <c r="S122" s="225">
        <f t="shared" ref="S122:S153" si="36">$N122/$N$175*L122</f>
        <v>9.5725274378754693E-3</v>
      </c>
      <c r="T122" s="225">
        <f t="shared" ref="T122:T153" si="37">$N122/$N$175*M122</f>
        <v>1.9290109298555772E-3</v>
      </c>
    </row>
    <row r="123" spans="1:20" x14ac:dyDescent="0.45">
      <c r="A123" s="2" t="s">
        <v>573</v>
      </c>
      <c r="B123" s="2">
        <v>11454</v>
      </c>
      <c r="C123" s="375">
        <v>244</v>
      </c>
      <c r="D123" s="112">
        <v>118</v>
      </c>
      <c r="E123" s="112" t="s">
        <v>620</v>
      </c>
      <c r="F123" s="341">
        <v>3.4265798459273671</v>
      </c>
      <c r="G123" s="341">
        <v>1.5424417442719842</v>
      </c>
      <c r="H123" s="341">
        <v>0.84334997124908251</v>
      </c>
      <c r="I123" s="342">
        <v>1654684.4348559999</v>
      </c>
      <c r="J123" s="342">
        <v>2566700.1501759999</v>
      </c>
      <c r="K123" s="341">
        <v>0.30510284730354126</v>
      </c>
      <c r="L123" s="341">
        <v>0.17701625018997677</v>
      </c>
      <c r="M123" s="341">
        <v>1.7840793647092103E-2</v>
      </c>
      <c r="N123" s="230">
        <v>2794838</v>
      </c>
      <c r="O123" s="225">
        <f t="shared" si="32"/>
        <v>2.7074611304417257E-2</v>
      </c>
      <c r="P123" s="225">
        <f t="shared" si="33"/>
        <v>1.2187374164213928E-2</v>
      </c>
      <c r="Q123" s="225">
        <f t="shared" si="34"/>
        <v>6.6636044370303503E-3</v>
      </c>
      <c r="R123" s="225">
        <f t="shared" si="35"/>
        <v>2.4107247955807445E-3</v>
      </c>
      <c r="S123" s="225">
        <f t="shared" si="36"/>
        <v>1.3986675880777615E-3</v>
      </c>
      <c r="T123" s="225">
        <f t="shared" si="37"/>
        <v>1.409663790357723E-4</v>
      </c>
    </row>
    <row r="124" spans="1:20" x14ac:dyDescent="0.45">
      <c r="A124" s="2" t="s">
        <v>571</v>
      </c>
      <c r="B124" s="2">
        <v>11461</v>
      </c>
      <c r="C124" s="375">
        <v>237</v>
      </c>
      <c r="D124" s="159">
        <v>119</v>
      </c>
      <c r="E124" s="159" t="s">
        <v>571</v>
      </c>
      <c r="F124" s="343">
        <v>3.3804358571006095</v>
      </c>
      <c r="G124" s="343">
        <v>2.4413627735038466</v>
      </c>
      <c r="H124" s="343">
        <v>0.51607553202118095</v>
      </c>
      <c r="I124" s="344">
        <v>2493858.8925089999</v>
      </c>
      <c r="J124" s="344">
        <v>3255314.0983290002</v>
      </c>
      <c r="K124" s="343">
        <v>0.17072539642648757</v>
      </c>
      <c r="L124" s="343">
        <v>8.893513752568967E-2</v>
      </c>
      <c r="M124" s="343">
        <v>4.189915897679846E-2</v>
      </c>
      <c r="N124" s="230">
        <v>3306710.0989359999</v>
      </c>
      <c r="O124" s="225">
        <f t="shared" si="32"/>
        <v>3.160192632187047E-2</v>
      </c>
      <c r="P124" s="225">
        <f t="shared" si="33"/>
        <v>2.2823023348059843E-2</v>
      </c>
      <c r="Q124" s="225">
        <f t="shared" si="34"/>
        <v>4.8245201591967588E-3</v>
      </c>
      <c r="R124" s="225">
        <f t="shared" si="35"/>
        <v>1.5960224146271719E-3</v>
      </c>
      <c r="S124" s="225">
        <f t="shared" si="36"/>
        <v>8.314080734911027E-4</v>
      </c>
      <c r="T124" s="225">
        <f t="shared" si="37"/>
        <v>3.9169331734304657E-4</v>
      </c>
    </row>
    <row r="125" spans="1:20" x14ac:dyDescent="0.45">
      <c r="A125" s="2" t="s">
        <v>512</v>
      </c>
      <c r="B125" s="2">
        <v>10591</v>
      </c>
      <c r="C125" s="375">
        <v>44</v>
      </c>
      <c r="D125" s="112">
        <v>120</v>
      </c>
      <c r="E125" s="112" t="s">
        <v>512</v>
      </c>
      <c r="F125" s="341">
        <v>3.3625683639743658</v>
      </c>
      <c r="G125" s="341">
        <v>4.8813229423337727</v>
      </c>
      <c r="H125" s="341">
        <v>0.30420988291024392</v>
      </c>
      <c r="I125" s="342">
        <v>1405284.3749919999</v>
      </c>
      <c r="J125" s="342">
        <v>2027431.0604930001</v>
      </c>
      <c r="K125" s="341">
        <v>0.34208167575808723</v>
      </c>
      <c r="L125" s="341">
        <v>7.8351594075415698E-2</v>
      </c>
      <c r="M125" s="341">
        <v>3.5848506438460138E-2</v>
      </c>
      <c r="N125" s="230">
        <v>2277689.7942400002</v>
      </c>
      <c r="O125" s="225">
        <f t="shared" si="32"/>
        <v>2.1652618957754475E-2</v>
      </c>
      <c r="P125" s="225">
        <f t="shared" si="33"/>
        <v>3.1432349989510534E-2</v>
      </c>
      <c r="Q125" s="225">
        <f t="shared" si="34"/>
        <v>1.958901638524079E-3</v>
      </c>
      <c r="R125" s="225">
        <f t="shared" si="35"/>
        <v>2.2027698401543773E-3</v>
      </c>
      <c r="S125" s="225">
        <f t="shared" si="36"/>
        <v>5.0453017682068526E-4</v>
      </c>
      <c r="T125" s="225">
        <f t="shared" si="37"/>
        <v>2.3083963390387228E-4</v>
      </c>
    </row>
    <row r="126" spans="1:20" x14ac:dyDescent="0.45">
      <c r="A126" s="2" t="s">
        <v>556</v>
      </c>
      <c r="B126" s="2">
        <v>11268</v>
      </c>
      <c r="C126" s="375">
        <v>167</v>
      </c>
      <c r="D126" s="159">
        <v>121</v>
      </c>
      <c r="E126" s="159" t="s">
        <v>556</v>
      </c>
      <c r="F126" s="343">
        <v>2.9703918426968472</v>
      </c>
      <c r="G126" s="343">
        <v>0.91836754477376825</v>
      </c>
      <c r="H126" s="343">
        <v>0.69217701088141914</v>
      </c>
      <c r="I126" s="344">
        <v>1815441.4853149999</v>
      </c>
      <c r="J126" s="344">
        <v>2310152.3953800001</v>
      </c>
      <c r="K126" s="343">
        <v>0.21418830122294319</v>
      </c>
      <c r="L126" s="343">
        <v>2.3895874597490867E-2</v>
      </c>
      <c r="M126" s="343">
        <v>3.9225322863029651E-3</v>
      </c>
      <c r="N126" s="230">
        <v>2326728.3903910001</v>
      </c>
      <c r="O126" s="225">
        <f t="shared" si="32"/>
        <v>1.9539082533371045E-2</v>
      </c>
      <c r="P126" s="225">
        <f t="shared" si="33"/>
        <v>6.0409737851328076E-3</v>
      </c>
      <c r="Q126" s="225">
        <f t="shared" si="34"/>
        <v>4.5531042567889257E-3</v>
      </c>
      <c r="R126" s="225">
        <f t="shared" si="35"/>
        <v>1.4089194681729212E-3</v>
      </c>
      <c r="S126" s="225">
        <f t="shared" si="36"/>
        <v>1.5718581611224482E-4</v>
      </c>
      <c r="T126" s="225">
        <f t="shared" si="37"/>
        <v>2.5802212684607171E-5</v>
      </c>
    </row>
    <row r="127" spans="1:20" x14ac:dyDescent="0.45">
      <c r="A127" s="2" t="s">
        <v>535</v>
      </c>
      <c r="B127" s="2">
        <v>10872</v>
      </c>
      <c r="C127" s="375">
        <v>15</v>
      </c>
      <c r="D127" s="112">
        <v>122</v>
      </c>
      <c r="E127" s="112" t="s">
        <v>535</v>
      </c>
      <c r="F127" s="341">
        <v>2.9075741352667288</v>
      </c>
      <c r="G127" s="341">
        <v>4.5650577877895167</v>
      </c>
      <c r="H127" s="341">
        <v>0.90336752839519985</v>
      </c>
      <c r="I127" s="342">
        <v>3140780.4945479999</v>
      </c>
      <c r="J127" s="342">
        <v>4520519.0189300003</v>
      </c>
      <c r="K127" s="341">
        <v>7.497291148897306E-2</v>
      </c>
      <c r="L127" s="341">
        <v>0.19790336647737425</v>
      </c>
      <c r="M127" s="341">
        <v>9.4141743328742117E-2</v>
      </c>
      <c r="N127" s="230">
        <v>5164198.2138069998</v>
      </c>
      <c r="O127" s="225">
        <f t="shared" si="32"/>
        <v>4.2450072347256368E-2</v>
      </c>
      <c r="P127" s="225">
        <f t="shared" si="33"/>
        <v>6.6649042929147487E-2</v>
      </c>
      <c r="Q127" s="225">
        <f t="shared" si="34"/>
        <v>1.3189007451746546E-2</v>
      </c>
      <c r="R127" s="225">
        <f t="shared" si="35"/>
        <v>1.0945913564812323E-3</v>
      </c>
      <c r="S127" s="225">
        <f t="shared" si="36"/>
        <v>2.8893544356554998E-3</v>
      </c>
      <c r="T127" s="225">
        <f t="shared" si="37"/>
        <v>1.3744529388707526E-3</v>
      </c>
    </row>
    <row r="128" spans="1:20" x14ac:dyDescent="0.45">
      <c r="A128" s="2" t="s">
        <v>533</v>
      </c>
      <c r="B128" s="2">
        <v>10855</v>
      </c>
      <c r="C128" s="375">
        <v>8</v>
      </c>
      <c r="D128" s="159">
        <v>123</v>
      </c>
      <c r="E128" s="159" t="s">
        <v>533</v>
      </c>
      <c r="F128" s="343">
        <v>2.839810367273631</v>
      </c>
      <c r="G128" s="343">
        <v>3.7998964921534055</v>
      </c>
      <c r="H128" s="343">
        <v>0.35426220623542359</v>
      </c>
      <c r="I128" s="344">
        <v>3774663.6426200001</v>
      </c>
      <c r="J128" s="344">
        <v>8269816.4520399999</v>
      </c>
      <c r="K128" s="343">
        <v>0.29782353138555651</v>
      </c>
      <c r="L128" s="343">
        <v>0.49190038905378325</v>
      </c>
      <c r="M128" s="343">
        <v>6.444978576591745E-2</v>
      </c>
      <c r="N128" s="230">
        <v>9499591.8709270004</v>
      </c>
      <c r="O128" s="225">
        <f t="shared" si="32"/>
        <v>7.6267414216999729E-2</v>
      </c>
      <c r="P128" s="225">
        <f t="shared" si="33"/>
        <v>0.10205198314950142</v>
      </c>
      <c r="Q128" s="225">
        <f t="shared" si="34"/>
        <v>9.5142488159604081E-3</v>
      </c>
      <c r="R128" s="225">
        <f t="shared" si="35"/>
        <v>7.9985026090170688E-3</v>
      </c>
      <c r="S128" s="225">
        <f t="shared" si="36"/>
        <v>1.3210730955069206E-2</v>
      </c>
      <c r="T128" s="225">
        <f t="shared" si="37"/>
        <v>1.7308967400964815E-3</v>
      </c>
    </row>
    <row r="129" spans="1:20" x14ac:dyDescent="0.45">
      <c r="A129" s="2" t="s">
        <v>531</v>
      </c>
      <c r="B129" s="2">
        <v>10843</v>
      </c>
      <c r="C129" s="375">
        <v>4</v>
      </c>
      <c r="D129" s="112">
        <v>124</v>
      </c>
      <c r="E129" s="112" t="s">
        <v>531</v>
      </c>
      <c r="F129" s="341">
        <v>2.7365927637316467</v>
      </c>
      <c r="G129" s="341">
        <v>1.7079462138598029</v>
      </c>
      <c r="H129" s="341">
        <v>0.85840845845673264</v>
      </c>
      <c r="I129" s="342">
        <v>2046129.958227</v>
      </c>
      <c r="J129" s="342">
        <v>2716869.2578139999</v>
      </c>
      <c r="K129" s="341">
        <v>9.1783496724672162E-2</v>
      </c>
      <c r="L129" s="341">
        <v>0.1623850355749773</v>
      </c>
      <c r="M129" s="341">
        <v>0.10352289780123178</v>
      </c>
      <c r="N129" s="230">
        <v>2790187.110198</v>
      </c>
      <c r="O129" s="225">
        <f t="shared" si="32"/>
        <v>2.1586798469547478E-2</v>
      </c>
      <c r="P129" s="225">
        <f t="shared" si="33"/>
        <v>1.3472625961760977E-2</v>
      </c>
      <c r="Q129" s="225">
        <f t="shared" si="34"/>
        <v>6.7712999328377625E-3</v>
      </c>
      <c r="R129" s="225">
        <f t="shared" si="35"/>
        <v>7.240068280835952E-4</v>
      </c>
      <c r="S129" s="225">
        <f t="shared" si="36"/>
        <v>1.2809260785471672E-3</v>
      </c>
      <c r="T129" s="225">
        <f t="shared" si="37"/>
        <v>8.1660960353174784E-4</v>
      </c>
    </row>
    <row r="130" spans="1:20" x14ac:dyDescent="0.45">
      <c r="A130" s="2" t="s">
        <v>534</v>
      </c>
      <c r="B130" s="2">
        <v>10864</v>
      </c>
      <c r="C130" s="375">
        <v>64</v>
      </c>
      <c r="D130" s="159">
        <v>125</v>
      </c>
      <c r="E130" s="159" t="s">
        <v>534</v>
      </c>
      <c r="F130" s="343">
        <v>2.7032852496708402</v>
      </c>
      <c r="G130" s="343">
        <v>0.97558089328834374</v>
      </c>
      <c r="H130" s="343">
        <v>1.5157117042201718</v>
      </c>
      <c r="I130" s="344">
        <v>323787.94787099998</v>
      </c>
      <c r="J130" s="344">
        <v>386956.80389600003</v>
      </c>
      <c r="K130" s="343">
        <v>8.3212978665028303E-2</v>
      </c>
      <c r="L130" s="343">
        <v>3.8295177590509141E-2</v>
      </c>
      <c r="M130" s="343">
        <v>0.12484059410830015</v>
      </c>
      <c r="N130" s="230">
        <v>408330.60437199997</v>
      </c>
      <c r="O130" s="225">
        <f t="shared" si="32"/>
        <v>3.1206749939341146E-3</v>
      </c>
      <c r="P130" s="225">
        <f t="shared" si="33"/>
        <v>1.1262114860485196E-3</v>
      </c>
      <c r="Q130" s="225">
        <f t="shared" si="34"/>
        <v>1.7497389940440413E-3</v>
      </c>
      <c r="R130" s="225">
        <f t="shared" si="35"/>
        <v>9.6061139579090406E-5</v>
      </c>
      <c r="S130" s="225">
        <f t="shared" si="36"/>
        <v>4.4207988450171674E-5</v>
      </c>
      <c r="T130" s="225">
        <f t="shared" si="37"/>
        <v>1.4411609737044511E-4</v>
      </c>
    </row>
    <row r="131" spans="1:20" x14ac:dyDescent="0.45">
      <c r="A131" s="2" t="s">
        <v>558</v>
      </c>
      <c r="B131" s="2">
        <v>11260</v>
      </c>
      <c r="C131" s="375">
        <v>169</v>
      </c>
      <c r="D131" s="112">
        <v>126</v>
      </c>
      <c r="E131" s="112" t="s">
        <v>558</v>
      </c>
      <c r="F131" s="341">
        <v>2.5791293184195037</v>
      </c>
      <c r="G131" s="341">
        <v>0.46112046998998096</v>
      </c>
      <c r="H131" s="341">
        <v>0.22040467259197483</v>
      </c>
      <c r="I131" s="342">
        <v>632077</v>
      </c>
      <c r="J131" s="342">
        <v>844478</v>
      </c>
      <c r="K131" s="341">
        <v>0.45952936737525579</v>
      </c>
      <c r="L131" s="341">
        <v>1.8220599333172192E-2</v>
      </c>
      <c r="M131" s="341">
        <v>3.6580505527068895E-2</v>
      </c>
      <c r="N131" s="230">
        <v>1211493.511921</v>
      </c>
      <c r="O131" s="225">
        <f t="shared" si="32"/>
        <v>8.8336247323353417E-3</v>
      </c>
      <c r="P131" s="225">
        <f t="shared" si="33"/>
        <v>1.5793567073968046E-3</v>
      </c>
      <c r="Q131" s="225">
        <f t="shared" si="34"/>
        <v>7.5489513186715706E-4</v>
      </c>
      <c r="R131" s="225">
        <f t="shared" si="35"/>
        <v>1.5739071150445557E-3</v>
      </c>
      <c r="S131" s="225">
        <f t="shared" si="36"/>
        <v>6.24063073371271E-5</v>
      </c>
      <c r="T131" s="225">
        <f t="shared" si="37"/>
        <v>1.2528974644174313E-4</v>
      </c>
    </row>
    <row r="132" spans="1:20" x14ac:dyDescent="0.45">
      <c r="A132" s="2" t="s">
        <v>523</v>
      </c>
      <c r="B132" s="2">
        <v>10771</v>
      </c>
      <c r="C132" s="375">
        <v>49</v>
      </c>
      <c r="D132" s="159">
        <v>127</v>
      </c>
      <c r="E132" s="159" t="s">
        <v>523</v>
      </c>
      <c r="F132" s="343">
        <v>2.4096309257526713</v>
      </c>
      <c r="G132" s="343">
        <v>1.0878380601226343</v>
      </c>
      <c r="H132" s="343">
        <v>1.3955547007660207</v>
      </c>
      <c r="I132" s="344">
        <v>678844.54264300002</v>
      </c>
      <c r="J132" s="344">
        <v>713440.50389199995</v>
      </c>
      <c r="K132" s="343">
        <v>0.19624174576815609</v>
      </c>
      <c r="L132" s="343">
        <v>1.736016251146209E-2</v>
      </c>
      <c r="M132" s="343">
        <v>1.4187293919074268E-2</v>
      </c>
      <c r="N132" s="230">
        <v>871832.81311600003</v>
      </c>
      <c r="O132" s="225">
        <f t="shared" si="32"/>
        <v>5.9392071581122483E-3</v>
      </c>
      <c r="P132" s="225">
        <f t="shared" si="33"/>
        <v>2.6812801597527508E-3</v>
      </c>
      <c r="Q132" s="225">
        <f t="shared" si="34"/>
        <v>3.4397336039077263E-3</v>
      </c>
      <c r="R132" s="225">
        <f t="shared" si="35"/>
        <v>4.8369248947226852E-4</v>
      </c>
      <c r="S132" s="225">
        <f t="shared" si="36"/>
        <v>4.2788960065268717E-5</v>
      </c>
      <c r="T132" s="225">
        <f t="shared" si="37"/>
        <v>3.4968540907188284E-5</v>
      </c>
    </row>
    <row r="133" spans="1:20" x14ac:dyDescent="0.45">
      <c r="A133" s="2" t="s">
        <v>555</v>
      </c>
      <c r="B133" s="2">
        <v>11223</v>
      </c>
      <c r="C133" s="375">
        <v>160</v>
      </c>
      <c r="D133" s="112">
        <v>128</v>
      </c>
      <c r="E133" s="112" t="s">
        <v>555</v>
      </c>
      <c r="F133" s="341">
        <v>2.4045348186507685</v>
      </c>
      <c r="G133" s="341">
        <v>4.4066469594768334</v>
      </c>
      <c r="H133" s="341">
        <v>1.4604065367893828</v>
      </c>
      <c r="I133" s="342">
        <v>9154566.4273279998</v>
      </c>
      <c r="J133" s="342">
        <v>13004896.032710999</v>
      </c>
      <c r="K133" s="341">
        <v>0.12379520023836803</v>
      </c>
      <c r="L133" s="341">
        <v>0.12065277186074311</v>
      </c>
      <c r="M133" s="341">
        <v>4.9119779624352169E-2</v>
      </c>
      <c r="N133" s="230">
        <v>14825609.907031</v>
      </c>
      <c r="O133" s="225">
        <f t="shared" si="32"/>
        <v>0.10078325337972108</v>
      </c>
      <c r="P133" s="225">
        <f t="shared" si="33"/>
        <v>0.18469943276643153</v>
      </c>
      <c r="Q133" s="225">
        <f t="shared" si="34"/>
        <v>6.1211225095602249E-2</v>
      </c>
      <c r="R133" s="225">
        <f t="shared" si="35"/>
        <v>5.1887304504983425E-3</v>
      </c>
      <c r="S133" s="225">
        <f t="shared" si="36"/>
        <v>5.0570192550715674E-3</v>
      </c>
      <c r="T133" s="225">
        <f t="shared" si="37"/>
        <v>2.0587978836650576E-3</v>
      </c>
    </row>
    <row r="134" spans="1:20" x14ac:dyDescent="0.45">
      <c r="A134" s="2" t="s">
        <v>575</v>
      </c>
      <c r="B134" s="2">
        <v>11233</v>
      </c>
      <c r="C134" s="375">
        <v>264</v>
      </c>
      <c r="D134" s="159">
        <v>129</v>
      </c>
      <c r="E134" s="159" t="s">
        <v>575</v>
      </c>
      <c r="F134" s="343">
        <v>2.2532145155137955</v>
      </c>
      <c r="G134" s="343">
        <v>1.3263107195735921</v>
      </c>
      <c r="H134" s="343">
        <v>0.26061500587979225</v>
      </c>
      <c r="I134" s="344">
        <v>1946769.5538900001</v>
      </c>
      <c r="J134" s="344">
        <v>2682897.92215</v>
      </c>
      <c r="K134" s="343">
        <v>0.13607367634019743</v>
      </c>
      <c r="L134" s="343">
        <v>0</v>
      </c>
      <c r="M134" s="343">
        <v>0</v>
      </c>
      <c r="N134" s="230">
        <v>2749911.7818120001</v>
      </c>
      <c r="O134" s="225">
        <f t="shared" si="32"/>
        <v>1.7517254384570146E-2</v>
      </c>
      <c r="P134" s="225">
        <f t="shared" si="33"/>
        <v>1.0311189683799392E-2</v>
      </c>
      <c r="Q134" s="225">
        <f t="shared" si="34"/>
        <v>2.0261095084377974E-3</v>
      </c>
      <c r="R134" s="225">
        <f t="shared" si="35"/>
        <v>1.057882943271989E-3</v>
      </c>
      <c r="S134" s="225">
        <f t="shared" si="36"/>
        <v>0</v>
      </c>
      <c r="T134" s="225">
        <f t="shared" si="37"/>
        <v>0</v>
      </c>
    </row>
    <row r="135" spans="1:20" x14ac:dyDescent="0.45">
      <c r="A135" s="2" t="s">
        <v>572</v>
      </c>
      <c r="B135" s="2">
        <v>11470</v>
      </c>
      <c r="C135" s="375">
        <v>240</v>
      </c>
      <c r="D135" s="112">
        <v>130</v>
      </c>
      <c r="E135" s="112" t="s">
        <v>572</v>
      </c>
      <c r="F135" s="341">
        <v>2.1955387865369458</v>
      </c>
      <c r="G135" s="341">
        <v>1.2960948759572846</v>
      </c>
      <c r="H135" s="341">
        <v>0.301068516291498</v>
      </c>
      <c r="I135" s="342">
        <v>693659.59413400001</v>
      </c>
      <c r="J135" s="342">
        <v>964996.59176500002</v>
      </c>
      <c r="K135" s="341">
        <v>0.10942728468664954</v>
      </c>
      <c r="L135" s="341">
        <v>3.4422456618198138E-3</v>
      </c>
      <c r="M135" s="341">
        <v>1.7402464179200171E-2</v>
      </c>
      <c r="N135" s="230">
        <v>1064292.868767</v>
      </c>
      <c r="O135" s="225">
        <f t="shared" si="32"/>
        <v>6.6061282496005487E-3</v>
      </c>
      <c r="P135" s="225">
        <f t="shared" si="33"/>
        <v>3.8998031037880986E-3</v>
      </c>
      <c r="Q135" s="225">
        <f t="shared" si="34"/>
        <v>9.0588116353694829E-4</v>
      </c>
      <c r="R135" s="225">
        <f t="shared" si="35"/>
        <v>3.292543411568614E-4</v>
      </c>
      <c r="S135" s="225">
        <f t="shared" si="36"/>
        <v>1.0357328437126269E-5</v>
      </c>
      <c r="T135" s="225">
        <f t="shared" si="37"/>
        <v>5.2362049321027254E-5</v>
      </c>
    </row>
    <row r="136" spans="1:20" x14ac:dyDescent="0.45">
      <c r="A136" s="2" t="s">
        <v>537</v>
      </c>
      <c r="B136" s="2">
        <v>10896</v>
      </c>
      <c r="C136" s="375">
        <v>103</v>
      </c>
      <c r="D136" s="159">
        <v>131</v>
      </c>
      <c r="E136" s="159" t="s">
        <v>537</v>
      </c>
      <c r="F136" s="343">
        <v>2.1425460182034715</v>
      </c>
      <c r="G136" s="343">
        <v>1.0358236058681958</v>
      </c>
      <c r="H136" s="343">
        <v>8.8086368696322734E-2</v>
      </c>
      <c r="I136" s="344">
        <v>2042007.482638</v>
      </c>
      <c r="J136" s="344">
        <v>2978805.8529380001</v>
      </c>
      <c r="K136" s="343">
        <v>0.14477139980171966</v>
      </c>
      <c r="L136" s="343">
        <v>0.10351445790735031</v>
      </c>
      <c r="M136" s="343">
        <v>1.3945690154969523E-2</v>
      </c>
      <c r="N136" s="230">
        <v>2990122.7993780002</v>
      </c>
      <c r="O136" s="225">
        <f t="shared" si="32"/>
        <v>1.8111896083881165E-2</v>
      </c>
      <c r="P136" s="225">
        <f t="shared" si="33"/>
        <v>8.7562784422463638E-3</v>
      </c>
      <c r="Q136" s="225">
        <f t="shared" si="34"/>
        <v>7.4463332067518213E-4</v>
      </c>
      <c r="R136" s="225">
        <f t="shared" si="35"/>
        <v>1.2238171441122105E-3</v>
      </c>
      <c r="S136" s="225">
        <f t="shared" si="36"/>
        <v>8.750538326216578E-4</v>
      </c>
      <c r="T136" s="225">
        <f t="shared" si="37"/>
        <v>1.1788913225612014E-4</v>
      </c>
    </row>
    <row r="137" spans="1:20" x14ac:dyDescent="0.45">
      <c r="A137" s="2" t="s">
        <v>542</v>
      </c>
      <c r="B137" s="2">
        <v>11132</v>
      </c>
      <c r="C137" s="375">
        <v>126</v>
      </c>
      <c r="D137" s="112">
        <v>132</v>
      </c>
      <c r="E137" s="112" t="s">
        <v>542</v>
      </c>
      <c r="F137" s="341">
        <v>2.1012333798568208</v>
      </c>
      <c r="G137" s="341">
        <v>3.9342532858316202</v>
      </c>
      <c r="H137" s="341">
        <v>0.86715410573522622</v>
      </c>
      <c r="I137" s="342">
        <v>11694957.910228999</v>
      </c>
      <c r="J137" s="342">
        <v>18073785.907799002</v>
      </c>
      <c r="K137" s="341">
        <v>9.4907274812131834E-2</v>
      </c>
      <c r="L137" s="341">
        <v>0.22555889754370972</v>
      </c>
      <c r="M137" s="341">
        <v>5.5202639220369311E-2</v>
      </c>
      <c r="N137" s="230">
        <v>18549207.7337</v>
      </c>
      <c r="O137" s="225">
        <f t="shared" si="32"/>
        <v>0.11019056019988409</v>
      </c>
      <c r="P137" s="225">
        <f t="shared" si="33"/>
        <v>0.20631576563073686</v>
      </c>
      <c r="Q137" s="225">
        <f t="shared" si="34"/>
        <v>4.5474337884878396E-2</v>
      </c>
      <c r="R137" s="225">
        <f t="shared" si="35"/>
        <v>4.9770224853870173E-3</v>
      </c>
      <c r="S137" s="225">
        <f t="shared" si="36"/>
        <v>1.1828510586531435E-2</v>
      </c>
      <c r="T137" s="225">
        <f t="shared" si="37"/>
        <v>2.8948758374565098E-3</v>
      </c>
    </row>
    <row r="138" spans="1:20" x14ac:dyDescent="0.45">
      <c r="A138" s="2" t="s">
        <v>566</v>
      </c>
      <c r="B138" s="2">
        <v>11334</v>
      </c>
      <c r="C138" s="375">
        <v>194</v>
      </c>
      <c r="D138" s="159">
        <v>133</v>
      </c>
      <c r="E138" s="159" t="s">
        <v>566</v>
      </c>
      <c r="F138" s="343">
        <v>2.0643700274221177</v>
      </c>
      <c r="G138" s="343">
        <v>0.13120236641132008</v>
      </c>
      <c r="H138" s="343">
        <v>3.2144013923739431E-2</v>
      </c>
      <c r="I138" s="344">
        <v>524117.59146999998</v>
      </c>
      <c r="J138" s="344">
        <v>673109.73938399996</v>
      </c>
      <c r="K138" s="343">
        <v>5.4524026636128431E-2</v>
      </c>
      <c r="L138" s="343">
        <v>9.2734444585825162E-3</v>
      </c>
      <c r="M138" s="343">
        <v>3.1657971752131315E-3</v>
      </c>
      <c r="N138" s="230">
        <v>721228.99187100003</v>
      </c>
      <c r="O138" s="225">
        <f t="shared" si="32"/>
        <v>4.2092571257392334E-3</v>
      </c>
      <c r="P138" s="225">
        <f t="shared" si="33"/>
        <v>2.6752204711106913E-4</v>
      </c>
      <c r="Q138" s="225">
        <f t="shared" si="34"/>
        <v>6.5541747778289649E-5</v>
      </c>
      <c r="R138" s="225">
        <f t="shared" si="35"/>
        <v>1.1117466568176953E-4</v>
      </c>
      <c r="S138" s="225">
        <f t="shared" si="36"/>
        <v>1.8908583078092623E-5</v>
      </c>
      <c r="T138" s="225">
        <f t="shared" si="37"/>
        <v>6.4550706227078008E-6</v>
      </c>
    </row>
    <row r="139" spans="1:20" x14ac:dyDescent="0.45">
      <c r="A139" s="2" t="s">
        <v>539</v>
      </c>
      <c r="B139" s="2">
        <v>11087</v>
      </c>
      <c r="C139" s="375">
        <v>119</v>
      </c>
      <c r="D139" s="112">
        <v>134</v>
      </c>
      <c r="E139" s="112" t="s">
        <v>539</v>
      </c>
      <c r="F139" s="341">
        <v>1.8259592086286089</v>
      </c>
      <c r="G139" s="341">
        <v>1.700101942184252</v>
      </c>
      <c r="H139" s="341">
        <v>1.0512044114124615</v>
      </c>
      <c r="I139" s="342">
        <v>549819.55010200001</v>
      </c>
      <c r="J139" s="342">
        <v>813069.86493499996</v>
      </c>
      <c r="K139" s="341">
        <v>9.2583595652848932E-2</v>
      </c>
      <c r="L139" s="341">
        <v>0.12250083315411571</v>
      </c>
      <c r="M139" s="341">
        <v>7.0131960031801277E-2</v>
      </c>
      <c r="N139" s="230">
        <v>918731.71251500002</v>
      </c>
      <c r="O139" s="225">
        <f t="shared" si="32"/>
        <v>4.742687543508599E-3</v>
      </c>
      <c r="P139" s="225">
        <f t="shared" si="33"/>
        <v>4.4157899397696864E-3</v>
      </c>
      <c r="Q139" s="225">
        <f t="shared" si="34"/>
        <v>2.7303644266136518E-3</v>
      </c>
      <c r="R139" s="225">
        <f t="shared" si="35"/>
        <v>2.4047364462527446E-4</v>
      </c>
      <c r="S139" s="225">
        <f t="shared" si="36"/>
        <v>3.1817971218853165E-4</v>
      </c>
      <c r="T139" s="225">
        <f t="shared" si="37"/>
        <v>1.8215849054726551E-4</v>
      </c>
    </row>
    <row r="140" spans="1:20" x14ac:dyDescent="0.45">
      <c r="A140" s="2" t="s">
        <v>564</v>
      </c>
      <c r="B140" s="2">
        <v>11312</v>
      </c>
      <c r="C140" s="375">
        <v>184</v>
      </c>
      <c r="D140" s="159">
        <v>135</v>
      </c>
      <c r="E140" s="159" t="s">
        <v>564</v>
      </c>
      <c r="F140" s="343">
        <v>1.8153681272244635</v>
      </c>
      <c r="G140" s="343">
        <v>1.3342623241784641</v>
      </c>
      <c r="H140" s="343">
        <v>4.1706113521451794E-2</v>
      </c>
      <c r="I140" s="344">
        <v>2563097.0926450002</v>
      </c>
      <c r="J140" s="344">
        <v>3414881.7293529999</v>
      </c>
      <c r="K140" s="343">
        <v>3.9656520567762706E-2</v>
      </c>
      <c r="L140" s="343">
        <v>0</v>
      </c>
      <c r="M140" s="343">
        <v>0</v>
      </c>
      <c r="N140" s="230">
        <v>3270707.63118</v>
      </c>
      <c r="O140" s="225">
        <f t="shared" si="32"/>
        <v>1.678615253302022E-2</v>
      </c>
      <c r="P140" s="225">
        <f t="shared" si="33"/>
        <v>1.2337514665394612E-2</v>
      </c>
      <c r="Q140" s="225">
        <f t="shared" si="34"/>
        <v>3.8564364584328957E-4</v>
      </c>
      <c r="R140" s="225">
        <f t="shared" si="35"/>
        <v>3.6669168814651632E-4</v>
      </c>
      <c r="S140" s="225">
        <f t="shared" si="36"/>
        <v>0</v>
      </c>
      <c r="T140" s="225">
        <f t="shared" si="37"/>
        <v>0</v>
      </c>
    </row>
    <row r="141" spans="1:20" x14ac:dyDescent="0.45">
      <c r="A141" s="2" t="s">
        <v>528</v>
      </c>
      <c r="B141" s="2">
        <v>10825</v>
      </c>
      <c r="C141" s="375">
        <v>61</v>
      </c>
      <c r="D141" s="112">
        <v>136</v>
      </c>
      <c r="E141" s="112" t="s">
        <v>528</v>
      </c>
      <c r="F141" s="341">
        <v>1.7516929980044667</v>
      </c>
      <c r="G141" s="341">
        <v>6.2207333765578847E-2</v>
      </c>
      <c r="H141" s="341">
        <v>0.27191844967941792</v>
      </c>
      <c r="I141" s="342">
        <v>223106.05802200001</v>
      </c>
      <c r="J141" s="342">
        <v>282007.43617200002</v>
      </c>
      <c r="K141" s="341">
        <v>0</v>
      </c>
      <c r="L141" s="341">
        <v>2.2587471836899076E-2</v>
      </c>
      <c r="M141" s="341">
        <v>6.0144605412634543E-3</v>
      </c>
      <c r="N141" s="230">
        <v>314400.98310999997</v>
      </c>
      <c r="O141" s="225">
        <f t="shared" si="32"/>
        <v>1.5569928710844358E-3</v>
      </c>
      <c r="P141" s="225">
        <f t="shared" si="33"/>
        <v>5.529300814270276E-5</v>
      </c>
      <c r="Q141" s="225">
        <f t="shared" si="34"/>
        <v>2.4169479934525951E-4</v>
      </c>
      <c r="R141" s="225">
        <f t="shared" si="35"/>
        <v>0</v>
      </c>
      <c r="S141" s="225">
        <f t="shared" si="36"/>
        <v>2.0076881431812774E-5</v>
      </c>
      <c r="T141" s="225">
        <f t="shared" si="37"/>
        <v>5.3459551398754621E-6</v>
      </c>
    </row>
    <row r="142" spans="1:20" x14ac:dyDescent="0.45">
      <c r="A142" s="2" t="s">
        <v>554</v>
      </c>
      <c r="B142" s="2">
        <v>11234</v>
      </c>
      <c r="C142" s="375">
        <v>156</v>
      </c>
      <c r="D142" s="159">
        <v>137</v>
      </c>
      <c r="E142" s="159" t="s">
        <v>554</v>
      </c>
      <c r="F142" s="343">
        <v>1.7204627016123415</v>
      </c>
      <c r="G142" s="343">
        <v>1.8796182492993663</v>
      </c>
      <c r="H142" s="343">
        <v>0.23330522382407151</v>
      </c>
      <c r="I142" s="344">
        <v>2405055.484644</v>
      </c>
      <c r="J142" s="344">
        <v>3578020.176157</v>
      </c>
      <c r="K142" s="343">
        <v>0.11873127124448264</v>
      </c>
      <c r="L142" s="343">
        <v>5.5333394772587939E-2</v>
      </c>
      <c r="M142" s="343">
        <v>2.568685556756992E-2</v>
      </c>
      <c r="N142" s="230">
        <v>4169791.0459599998</v>
      </c>
      <c r="O142" s="225">
        <f t="shared" si="32"/>
        <v>2.0281696942462995E-2</v>
      </c>
      <c r="P142" s="225">
        <f t="shared" si="33"/>
        <v>2.2157904187104144E-2</v>
      </c>
      <c r="Q142" s="225">
        <f t="shared" si="34"/>
        <v>2.7503216665254403E-3</v>
      </c>
      <c r="R142" s="225">
        <f t="shared" si="35"/>
        <v>1.3996651358481821E-3</v>
      </c>
      <c r="S142" s="225">
        <f t="shared" si="36"/>
        <v>6.5229844420548429E-4</v>
      </c>
      <c r="T142" s="225">
        <f t="shared" si="37"/>
        <v>3.0280983106349159E-4</v>
      </c>
    </row>
    <row r="143" spans="1:20" x14ac:dyDescent="0.45">
      <c r="A143" s="2" t="s">
        <v>516</v>
      </c>
      <c r="B143" s="2">
        <v>10630</v>
      </c>
      <c r="C143" s="375">
        <v>19</v>
      </c>
      <c r="D143" s="112">
        <v>138</v>
      </c>
      <c r="E143" s="112" t="s">
        <v>516</v>
      </c>
      <c r="F143" s="341">
        <v>1.6901715116312848</v>
      </c>
      <c r="G143" s="341">
        <v>1.5046695068736615</v>
      </c>
      <c r="H143" s="341">
        <v>0.70529995004372248</v>
      </c>
      <c r="I143" s="342">
        <v>530724.43524300004</v>
      </c>
      <c r="J143" s="342">
        <v>649594.84555700002</v>
      </c>
      <c r="K143" s="341">
        <v>4.323604646000051E-2</v>
      </c>
      <c r="L143" s="341">
        <v>9.7987641416442464E-2</v>
      </c>
      <c r="M143" s="341">
        <v>0.10444344488309924</v>
      </c>
      <c r="N143" s="230">
        <v>703259.54137400002</v>
      </c>
      <c r="O143" s="225">
        <f t="shared" si="32"/>
        <v>3.3604013081621215E-3</v>
      </c>
      <c r="P143" s="225">
        <f t="shared" si="33"/>
        <v>2.9915859689113905E-3</v>
      </c>
      <c r="Q143" s="225">
        <f t="shared" si="34"/>
        <v>1.4022783241010189E-3</v>
      </c>
      <c r="R143" s="225">
        <f t="shared" si="35"/>
        <v>8.596196663125361E-5</v>
      </c>
      <c r="S143" s="225">
        <f t="shared" si="36"/>
        <v>1.9481916251311597E-4</v>
      </c>
      <c r="T143" s="225">
        <f t="shared" si="37"/>
        <v>2.0765459978400733E-4</v>
      </c>
    </row>
    <row r="144" spans="1:20" x14ac:dyDescent="0.45">
      <c r="A144" s="2" t="s">
        <v>538</v>
      </c>
      <c r="B144" s="2">
        <v>11055</v>
      </c>
      <c r="C144" s="375">
        <v>116</v>
      </c>
      <c r="D144" s="159">
        <v>139</v>
      </c>
      <c r="E144" s="159" t="s">
        <v>538</v>
      </c>
      <c r="F144" s="343">
        <v>1.6781631971067033</v>
      </c>
      <c r="G144" s="343">
        <v>2.5765149393325157</v>
      </c>
      <c r="H144" s="343">
        <v>0.88710890443519597</v>
      </c>
      <c r="I144" s="344">
        <v>6548512.3835929995</v>
      </c>
      <c r="J144" s="344">
        <v>8455855.9399389997</v>
      </c>
      <c r="K144" s="343">
        <v>3.428464654232722E-2</v>
      </c>
      <c r="L144" s="343">
        <v>4.0387782401736967E-2</v>
      </c>
      <c r="M144" s="343">
        <v>2.5934724782212575E-2</v>
      </c>
      <c r="N144" s="230">
        <v>8839643.6630039997</v>
      </c>
      <c r="O144" s="225">
        <f t="shared" si="32"/>
        <v>4.1938576537839528E-2</v>
      </c>
      <c r="P144" s="225">
        <f t="shared" si="33"/>
        <v>6.4389070842681084E-2</v>
      </c>
      <c r="Q144" s="225">
        <f t="shared" si="34"/>
        <v>2.2169527224883408E-2</v>
      </c>
      <c r="R144" s="225">
        <f t="shared" si="35"/>
        <v>8.5679943140639747E-4</v>
      </c>
      <c r="S144" s="225">
        <f t="shared" si="36"/>
        <v>1.0093214452379367E-3</v>
      </c>
      <c r="T144" s="225">
        <f t="shared" si="37"/>
        <v>6.4812852655918914E-4</v>
      </c>
    </row>
    <row r="145" spans="1:20" x14ac:dyDescent="0.45">
      <c r="A145" s="2" t="s">
        <v>540</v>
      </c>
      <c r="B145" s="2">
        <v>11095</v>
      </c>
      <c r="C145" s="375">
        <v>122</v>
      </c>
      <c r="D145" s="112">
        <v>140</v>
      </c>
      <c r="E145" s="112" t="s">
        <v>540</v>
      </c>
      <c r="F145" s="341">
        <v>1.5299362545837238</v>
      </c>
      <c r="G145" s="341">
        <v>2.7614845866955515</v>
      </c>
      <c r="H145" s="341">
        <v>0.94819385366900122</v>
      </c>
      <c r="I145" s="342">
        <v>1712251.349624</v>
      </c>
      <c r="J145" s="342">
        <v>2391495.3459080001</v>
      </c>
      <c r="K145" s="341">
        <v>6.0948954499615841E-2</v>
      </c>
      <c r="L145" s="341">
        <v>0.16303417283517141</v>
      </c>
      <c r="M145" s="341">
        <v>6.0543413610917307E-2</v>
      </c>
      <c r="N145" s="230">
        <v>2542119.783787</v>
      </c>
      <c r="O145" s="225">
        <f t="shared" si="32"/>
        <v>1.0995477175581954E-2</v>
      </c>
      <c r="P145" s="225">
        <f t="shared" si="33"/>
        <v>1.9846474421899307E-2</v>
      </c>
      <c r="Q145" s="225">
        <f t="shared" si="34"/>
        <v>6.8145609627907906E-3</v>
      </c>
      <c r="R145" s="225">
        <f t="shared" si="35"/>
        <v>4.3803317691719888E-4</v>
      </c>
      <c r="S145" s="225">
        <f t="shared" si="36"/>
        <v>1.1717079851387433E-3</v>
      </c>
      <c r="T145" s="225">
        <f t="shared" si="37"/>
        <v>4.3511860085424832E-4</v>
      </c>
    </row>
    <row r="146" spans="1:20" x14ac:dyDescent="0.45">
      <c r="A146" s="2" t="s">
        <v>536</v>
      </c>
      <c r="B146" s="2">
        <v>10869</v>
      </c>
      <c r="C146" s="375">
        <v>12</v>
      </c>
      <c r="D146" s="159">
        <v>141</v>
      </c>
      <c r="E146" s="159" t="s">
        <v>536</v>
      </c>
      <c r="F146" s="343">
        <v>1.5213996535893182</v>
      </c>
      <c r="G146" s="343">
        <v>0.19341682943826621</v>
      </c>
      <c r="H146" s="343">
        <v>0.1002918437523516</v>
      </c>
      <c r="I146" s="344">
        <v>1046934.386421</v>
      </c>
      <c r="J146" s="344">
        <v>1281349.545413</v>
      </c>
      <c r="K146" s="343">
        <v>0</v>
      </c>
      <c r="L146" s="343">
        <v>1.3578030171205215E-2</v>
      </c>
      <c r="M146" s="343">
        <v>1.2495982213076823E-2</v>
      </c>
      <c r="N146" s="230">
        <v>1544408.781096</v>
      </c>
      <c r="O146" s="225">
        <f t="shared" si="32"/>
        <v>6.6427867389641723E-3</v>
      </c>
      <c r="P146" s="225">
        <f t="shared" si="33"/>
        <v>8.4450311701716216E-4</v>
      </c>
      <c r="Q146" s="225">
        <f t="shared" si="34"/>
        <v>4.3789764782227605E-4</v>
      </c>
      <c r="R146" s="225">
        <f t="shared" si="35"/>
        <v>0</v>
      </c>
      <c r="S146" s="225">
        <f t="shared" si="36"/>
        <v>5.9284855593167269E-5</v>
      </c>
      <c r="T146" s="225">
        <f t="shared" si="37"/>
        <v>5.4560381119796054E-5</v>
      </c>
    </row>
    <row r="147" spans="1:20" x14ac:dyDescent="0.45">
      <c r="A147" s="2" t="s">
        <v>527</v>
      </c>
      <c r="B147" s="2">
        <v>10801</v>
      </c>
      <c r="C147" s="375">
        <v>46</v>
      </c>
      <c r="D147" s="112">
        <v>142</v>
      </c>
      <c r="E147" s="112" t="s">
        <v>527</v>
      </c>
      <c r="F147" s="341">
        <v>1.4864848150323478</v>
      </c>
      <c r="G147" s="341">
        <v>1.8125881812250721</v>
      </c>
      <c r="H147" s="341">
        <v>0.47294704466348919</v>
      </c>
      <c r="I147" s="342">
        <v>858628.04397999996</v>
      </c>
      <c r="J147" s="342">
        <v>1215451.9359200001</v>
      </c>
      <c r="K147" s="341">
        <v>5.927589176099151E-2</v>
      </c>
      <c r="L147" s="341">
        <v>0.18818357883909126</v>
      </c>
      <c r="M147" s="341">
        <v>7.82413992622773E-2</v>
      </c>
      <c r="N147" s="230">
        <v>1271426.8297870001</v>
      </c>
      <c r="O147" s="225">
        <f t="shared" si="32"/>
        <v>5.3431403679613928E-3</v>
      </c>
      <c r="P147" s="225">
        <f t="shared" si="33"/>
        <v>6.5153124900119803E-3</v>
      </c>
      <c r="Q147" s="225">
        <f t="shared" si="34"/>
        <v>1.699998829920464E-3</v>
      </c>
      <c r="R147" s="225">
        <f t="shared" si="35"/>
        <v>2.1306602456492072E-4</v>
      </c>
      <c r="S147" s="225">
        <f t="shared" si="36"/>
        <v>6.7642216490500316E-4</v>
      </c>
      <c r="T147" s="225">
        <f t="shared" si="37"/>
        <v>2.8123716745465788E-4</v>
      </c>
    </row>
    <row r="148" spans="1:20" x14ac:dyDescent="0.45">
      <c r="A148" s="2" t="s">
        <v>525</v>
      </c>
      <c r="B148" s="2">
        <v>10789</v>
      </c>
      <c r="C148" s="375">
        <v>43</v>
      </c>
      <c r="D148" s="159">
        <v>143</v>
      </c>
      <c r="E148" s="159" t="s">
        <v>525</v>
      </c>
      <c r="F148" s="343">
        <v>1.4803769945950918</v>
      </c>
      <c r="G148" s="343">
        <v>0.54515205203967831</v>
      </c>
      <c r="H148" s="343">
        <v>1.5887621266913812</v>
      </c>
      <c r="I148" s="344">
        <v>941669.88471999997</v>
      </c>
      <c r="J148" s="344">
        <v>1042808.1750019999</v>
      </c>
      <c r="K148" s="343">
        <v>0.2063388133947128</v>
      </c>
      <c r="L148" s="343">
        <v>6.849792038264263E-2</v>
      </c>
      <c r="M148" s="343">
        <v>0.14754774822305222</v>
      </c>
      <c r="N148" s="230">
        <v>1349792.5394240001</v>
      </c>
      <c r="O148" s="225">
        <f t="shared" si="32"/>
        <v>5.6491627342967528E-3</v>
      </c>
      <c r="P148" s="225">
        <f t="shared" si="33"/>
        <v>2.0803164789454814E-3</v>
      </c>
      <c r="Q148" s="225">
        <f t="shared" si="34"/>
        <v>6.0627636288159625E-3</v>
      </c>
      <c r="R148" s="225">
        <f t="shared" si="35"/>
        <v>7.8739506188235924E-4</v>
      </c>
      <c r="S148" s="225">
        <f t="shared" si="36"/>
        <v>2.6139010577389427E-4</v>
      </c>
      <c r="T148" s="225">
        <f t="shared" si="37"/>
        <v>5.6304660490826442E-4</v>
      </c>
    </row>
    <row r="149" spans="1:20" x14ac:dyDescent="0.45">
      <c r="A149" s="2" t="s">
        <v>524</v>
      </c>
      <c r="B149" s="2">
        <v>10781</v>
      </c>
      <c r="C149" s="375">
        <v>51</v>
      </c>
      <c r="D149" s="112">
        <v>144</v>
      </c>
      <c r="E149" s="112" t="s">
        <v>524</v>
      </c>
      <c r="F149" s="341">
        <v>1.4144465878108827</v>
      </c>
      <c r="G149" s="341">
        <v>3.0847384240336995</v>
      </c>
      <c r="H149" s="341">
        <v>0.67404375770882208</v>
      </c>
      <c r="I149" s="342">
        <v>8309564.5476080002</v>
      </c>
      <c r="J149" s="342">
        <v>11427918.312808</v>
      </c>
      <c r="K149" s="341">
        <v>4.160352443980659E-2</v>
      </c>
      <c r="L149" s="341">
        <v>0.1002125234003676</v>
      </c>
      <c r="M149" s="341">
        <v>3.0456769285489564E-2</v>
      </c>
      <c r="N149" s="230">
        <v>12102225.705312001</v>
      </c>
      <c r="O149" s="225">
        <f t="shared" si="32"/>
        <v>4.8394558845181269E-2</v>
      </c>
      <c r="P149" s="225">
        <f t="shared" si="33"/>
        <v>0.10554273061306332</v>
      </c>
      <c r="Q149" s="225">
        <f t="shared" si="34"/>
        <v>2.3062058742813505E-2</v>
      </c>
      <c r="R149" s="225">
        <f t="shared" si="35"/>
        <v>1.4234430829836008E-3</v>
      </c>
      <c r="S149" s="225">
        <f t="shared" si="36"/>
        <v>3.428719686212446E-3</v>
      </c>
      <c r="T149" s="225">
        <f t="shared" si="37"/>
        <v>1.0420626173674975E-3</v>
      </c>
    </row>
    <row r="150" spans="1:20" x14ac:dyDescent="0.45">
      <c r="A150" s="2" t="s">
        <v>521</v>
      </c>
      <c r="B150" s="2">
        <v>10782</v>
      </c>
      <c r="C150" s="375">
        <v>45</v>
      </c>
      <c r="D150" s="159">
        <v>145</v>
      </c>
      <c r="E150" s="159" t="s">
        <v>521</v>
      </c>
      <c r="F150" s="343">
        <v>1.380015659591902</v>
      </c>
      <c r="G150" s="343">
        <v>0.46368576142543405</v>
      </c>
      <c r="H150" s="343">
        <v>0.51690193701105625</v>
      </c>
      <c r="I150" s="344">
        <v>889759.89809899998</v>
      </c>
      <c r="J150" s="344">
        <v>1127968.034253</v>
      </c>
      <c r="K150" s="343">
        <v>5.5219551863046328E-2</v>
      </c>
      <c r="L150" s="343">
        <v>4.0711790786352675E-2</v>
      </c>
      <c r="M150" s="343">
        <v>3.1297977321176576E-2</v>
      </c>
      <c r="N150" s="230">
        <v>1185657.476939</v>
      </c>
      <c r="O150" s="225">
        <f t="shared" si="32"/>
        <v>4.6258121623553887E-3</v>
      </c>
      <c r="P150" s="225">
        <f t="shared" si="33"/>
        <v>1.5542745618894558E-3</v>
      </c>
      <c r="Q150" s="225">
        <f t="shared" si="34"/>
        <v>1.7326551697811139E-3</v>
      </c>
      <c r="R150" s="225">
        <f t="shared" si="35"/>
        <v>1.8509592469655823E-4</v>
      </c>
      <c r="S150" s="225">
        <f t="shared" si="36"/>
        <v>1.3646591302193608E-4</v>
      </c>
      <c r="T150" s="225">
        <f t="shared" si="37"/>
        <v>1.0491081252819669E-4</v>
      </c>
    </row>
    <row r="151" spans="1:20" x14ac:dyDescent="0.45">
      <c r="A151" s="2" t="s">
        <v>574</v>
      </c>
      <c r="B151" s="2">
        <v>11477</v>
      </c>
      <c r="C151" s="375">
        <v>245</v>
      </c>
      <c r="D151" s="112">
        <v>146</v>
      </c>
      <c r="E151" s="112" t="s">
        <v>574</v>
      </c>
      <c r="F151" s="341">
        <v>1.3799234615024603</v>
      </c>
      <c r="G151" s="341">
        <v>0.68542135627204148</v>
      </c>
      <c r="H151" s="341">
        <v>0.95983430390848035</v>
      </c>
      <c r="I151" s="342">
        <v>4414705.3606909998</v>
      </c>
      <c r="J151" s="342">
        <v>5446130.8567329999</v>
      </c>
      <c r="K151" s="341">
        <v>2.0168637079631672E-2</v>
      </c>
      <c r="L151" s="341">
        <v>3.1868440292712699E-2</v>
      </c>
      <c r="M151" s="341">
        <v>9.4719593439945085E-2</v>
      </c>
      <c r="N151" s="230">
        <v>6382592.1271029999</v>
      </c>
      <c r="O151" s="225">
        <f t="shared" si="32"/>
        <v>2.4899855427016275E-2</v>
      </c>
      <c r="P151" s="225">
        <f t="shared" si="33"/>
        <v>1.2367999497001682E-2</v>
      </c>
      <c r="Q151" s="225">
        <f t="shared" si="34"/>
        <v>1.7319609433402876E-2</v>
      </c>
      <c r="R151" s="225">
        <f t="shared" si="35"/>
        <v>3.6393043632724191E-4</v>
      </c>
      <c r="S151" s="225">
        <f t="shared" si="36"/>
        <v>5.7504606459046835E-4</v>
      </c>
      <c r="T151" s="225">
        <f t="shared" si="37"/>
        <v>1.7091557963602221E-3</v>
      </c>
    </row>
    <row r="152" spans="1:20" x14ac:dyDescent="0.45">
      <c r="A152" s="2" t="s">
        <v>530</v>
      </c>
      <c r="B152" s="2">
        <v>10835</v>
      </c>
      <c r="C152" s="375">
        <v>18</v>
      </c>
      <c r="D152" s="159">
        <v>147</v>
      </c>
      <c r="E152" s="159" t="s">
        <v>530</v>
      </c>
      <c r="F152" s="343">
        <v>1.3588574490189798</v>
      </c>
      <c r="G152" s="343">
        <v>1.6879958501159527</v>
      </c>
      <c r="H152" s="343">
        <v>0.39083886941814439</v>
      </c>
      <c r="I152" s="344">
        <v>1126077.8104930001</v>
      </c>
      <c r="J152" s="344">
        <v>1753075.142794</v>
      </c>
      <c r="K152" s="343">
        <v>0.20886922579104752</v>
      </c>
      <c r="L152" s="343">
        <v>8.9790595860350084E-2</v>
      </c>
      <c r="M152" s="343">
        <v>1.8890179827437494E-2</v>
      </c>
      <c r="N152" s="230">
        <v>1819113.930351</v>
      </c>
      <c r="O152" s="225">
        <f t="shared" si="32"/>
        <v>6.9884125309538983E-3</v>
      </c>
      <c r="P152" s="225">
        <f t="shared" si="33"/>
        <v>8.6811249845705745E-3</v>
      </c>
      <c r="Q152" s="225">
        <f t="shared" si="34"/>
        <v>2.0100292746656344E-3</v>
      </c>
      <c r="R152" s="225">
        <f t="shared" si="35"/>
        <v>1.07418501911484E-3</v>
      </c>
      <c r="S152" s="225">
        <f t="shared" si="36"/>
        <v>4.6178039184706506E-4</v>
      </c>
      <c r="T152" s="225">
        <f t="shared" si="37"/>
        <v>9.7149535084303649E-5</v>
      </c>
    </row>
    <row r="153" spans="1:20" x14ac:dyDescent="0.45">
      <c r="A153" s="2" t="s">
        <v>546</v>
      </c>
      <c r="B153" s="2">
        <v>11182</v>
      </c>
      <c r="C153" s="375">
        <v>141</v>
      </c>
      <c r="D153" s="112">
        <v>148</v>
      </c>
      <c r="E153" s="112" t="s">
        <v>546</v>
      </c>
      <c r="F153" s="341">
        <v>1.3471089787982671</v>
      </c>
      <c r="G153" s="341">
        <v>2.5627990089536352</v>
      </c>
      <c r="H153" s="341">
        <v>0.68395506073644119</v>
      </c>
      <c r="I153" s="342">
        <v>5364227.0331009999</v>
      </c>
      <c r="J153" s="342">
        <v>7237686.4241249999</v>
      </c>
      <c r="K153" s="341">
        <v>5.2586642723731106E-2</v>
      </c>
      <c r="L153" s="341">
        <v>0.10488522949496065</v>
      </c>
      <c r="M153" s="341">
        <v>6.1699008709480349E-2</v>
      </c>
      <c r="N153" s="230">
        <v>7988540.466643</v>
      </c>
      <c r="O153" s="225">
        <f t="shared" si="32"/>
        <v>3.0423901409330958E-2</v>
      </c>
      <c r="P153" s="225">
        <f t="shared" si="33"/>
        <v>5.7879759995284497E-2</v>
      </c>
      <c r="Q153" s="225">
        <f t="shared" si="34"/>
        <v>1.5446843324302861E-2</v>
      </c>
      <c r="R153" s="225">
        <f t="shared" si="35"/>
        <v>1.1876476653742904E-3</v>
      </c>
      <c r="S153" s="225">
        <f t="shared" si="36"/>
        <v>2.3687897057121446E-3</v>
      </c>
      <c r="T153" s="225">
        <f t="shared" si="37"/>
        <v>1.3934466977610328E-3</v>
      </c>
    </row>
    <row r="154" spans="1:20" x14ac:dyDescent="0.45">
      <c r="A154" s="2" t="s">
        <v>551</v>
      </c>
      <c r="B154" s="2">
        <v>11215</v>
      </c>
      <c r="C154" s="375">
        <v>149</v>
      </c>
      <c r="D154" s="159">
        <v>149</v>
      </c>
      <c r="E154" s="159" t="s">
        <v>551</v>
      </c>
      <c r="F154" s="343">
        <v>1.2770059177682227</v>
      </c>
      <c r="G154" s="343">
        <v>2.5825884041047598</v>
      </c>
      <c r="H154" s="343">
        <v>1.3945793269417746</v>
      </c>
      <c r="I154" s="344">
        <v>4715442.2215329995</v>
      </c>
      <c r="J154" s="344">
        <v>5865973.1932269996</v>
      </c>
      <c r="K154" s="343">
        <v>3.7950047372025689E-2</v>
      </c>
      <c r="L154" s="343">
        <v>3.3534558435014808E-2</v>
      </c>
      <c r="M154" s="343">
        <v>0.17808495356773654</v>
      </c>
      <c r="N154" s="230">
        <v>5930004.5424880004</v>
      </c>
      <c r="O154" s="225">
        <f t="shared" ref="O154:O173" si="38">$N154/$N$175*F154</f>
        <v>2.1408817035624621E-2</v>
      </c>
      <c r="P154" s="225">
        <f t="shared" ref="P154:P173" si="39">$N154/$N$175*G154</f>
        <v>4.3296716054717438E-2</v>
      </c>
      <c r="Q154" s="225">
        <f t="shared" ref="Q154:Q173" si="40">$N154/$N$175*H154</f>
        <v>2.3379918007224079E-2</v>
      </c>
      <c r="R154" s="225">
        <f t="shared" ref="R154:R173" si="41">$N154/$N$175*K154</f>
        <v>6.3622698170491012E-4</v>
      </c>
      <c r="S154" s="225">
        <f t="shared" ref="S154:S173" si="42">$N154/$N$175*L154</f>
        <v>5.6220195687143248E-4</v>
      </c>
      <c r="T154" s="225">
        <f t="shared" ref="T154:T173" si="43">$N154/$N$175*M154</f>
        <v>2.9855681439538676E-3</v>
      </c>
    </row>
    <row r="155" spans="1:20" x14ac:dyDescent="0.45">
      <c r="A155" s="2" t="s">
        <v>517</v>
      </c>
      <c r="B155" s="2">
        <v>10706</v>
      </c>
      <c r="C155" s="375">
        <v>27</v>
      </c>
      <c r="D155" s="112">
        <v>150</v>
      </c>
      <c r="E155" s="112" t="s">
        <v>517</v>
      </c>
      <c r="F155" s="341">
        <v>1.2531239557271212</v>
      </c>
      <c r="G155" s="341">
        <v>1.8745712250628639</v>
      </c>
      <c r="H155" s="341">
        <v>0.53498043905863035</v>
      </c>
      <c r="I155" s="342">
        <v>21036712.622742001</v>
      </c>
      <c r="J155" s="342">
        <v>24035695.726374</v>
      </c>
      <c r="K155" s="341">
        <v>9.1633067365259918E-2</v>
      </c>
      <c r="L155" s="341">
        <v>4.6212130883262259E-2</v>
      </c>
      <c r="M155" s="341">
        <v>4.1872711688841283E-2</v>
      </c>
      <c r="N155" s="230">
        <v>25812415.876028001</v>
      </c>
      <c r="O155" s="225">
        <f t="shared" si="38"/>
        <v>9.1446570050700199E-2</v>
      </c>
      <c r="P155" s="225">
        <f t="shared" si="39"/>
        <v>0.13679660983599212</v>
      </c>
      <c r="Q155" s="225">
        <f t="shared" si="40"/>
        <v>3.9040133238648751E-2</v>
      </c>
      <c r="R155" s="225">
        <f t="shared" si="41"/>
        <v>6.6869120771979621E-3</v>
      </c>
      <c r="S155" s="225">
        <f t="shared" si="42"/>
        <v>3.3723246967665536E-3</v>
      </c>
      <c r="T155" s="225">
        <f t="shared" si="43"/>
        <v>3.0556561026275847E-3</v>
      </c>
    </row>
    <row r="156" spans="1:20" x14ac:dyDescent="0.45">
      <c r="A156" s="2" t="s">
        <v>548</v>
      </c>
      <c r="B156" s="2">
        <v>11186</v>
      </c>
      <c r="C156" s="375">
        <v>142</v>
      </c>
      <c r="D156" s="159">
        <v>151</v>
      </c>
      <c r="E156" s="159" t="s">
        <v>548</v>
      </c>
      <c r="F156" s="343">
        <v>1.2114951429891032</v>
      </c>
      <c r="G156" s="343">
        <v>1.5660789170365647E-2</v>
      </c>
      <c r="H156" s="343">
        <v>1.6815034619188922E-2</v>
      </c>
      <c r="I156" s="344">
        <v>1254517.9803180001</v>
      </c>
      <c r="J156" s="344">
        <v>1520379</v>
      </c>
      <c r="K156" s="343">
        <v>8.68888825806933E-2</v>
      </c>
      <c r="L156" s="343">
        <v>0</v>
      </c>
      <c r="M156" s="343">
        <v>0</v>
      </c>
      <c r="N156" s="230">
        <v>464832</v>
      </c>
      <c r="O156" s="225">
        <f t="shared" si="38"/>
        <v>1.5920709948446538E-3</v>
      </c>
      <c r="P156" s="225">
        <f t="shared" si="39"/>
        <v>2.058042769614362E-5</v>
      </c>
      <c r="Q156" s="225">
        <f t="shared" si="40"/>
        <v>2.2097264730643818E-5</v>
      </c>
      <c r="R156" s="225">
        <f t="shared" si="41"/>
        <v>1.1418392432831151E-4</v>
      </c>
      <c r="S156" s="225">
        <f t="shared" si="42"/>
        <v>0</v>
      </c>
      <c r="T156" s="225">
        <f t="shared" si="43"/>
        <v>0</v>
      </c>
    </row>
    <row r="157" spans="1:20" x14ac:dyDescent="0.45">
      <c r="A157" s="2" t="s">
        <v>562</v>
      </c>
      <c r="B157" s="2">
        <v>11308</v>
      </c>
      <c r="C157" s="375">
        <v>181</v>
      </c>
      <c r="D157" s="112">
        <v>152</v>
      </c>
      <c r="E157" s="112" t="s">
        <v>562</v>
      </c>
      <c r="F157" s="341">
        <v>1.1122756807419154</v>
      </c>
      <c r="G157" s="341">
        <v>1.3630618741759146</v>
      </c>
      <c r="H157" s="341">
        <v>0.49114511008682604</v>
      </c>
      <c r="I157" s="342">
        <v>1738490.55798</v>
      </c>
      <c r="J157" s="342">
        <v>2098024.3671459998</v>
      </c>
      <c r="K157" s="341">
        <v>5.8344878863819866E-2</v>
      </c>
      <c r="L157" s="341">
        <v>0</v>
      </c>
      <c r="M157" s="341">
        <v>5.7056374070869768E-2</v>
      </c>
      <c r="N157" s="230">
        <v>2169372.1982800001</v>
      </c>
      <c r="O157" s="225">
        <f t="shared" si="38"/>
        <v>6.8216784839102698E-3</v>
      </c>
      <c r="P157" s="225">
        <f t="shared" si="39"/>
        <v>8.3597708916030612E-3</v>
      </c>
      <c r="Q157" s="225">
        <f t="shared" si="40"/>
        <v>3.0122334669065312E-3</v>
      </c>
      <c r="R157" s="225">
        <f t="shared" si="41"/>
        <v>3.5783395401236184E-4</v>
      </c>
      <c r="S157" s="225">
        <f t="shared" si="42"/>
        <v>0</v>
      </c>
      <c r="T157" s="225">
        <f t="shared" si="43"/>
        <v>3.4993144784894385E-4</v>
      </c>
    </row>
    <row r="158" spans="1:20" x14ac:dyDescent="0.45">
      <c r="A158" s="2" t="s">
        <v>513</v>
      </c>
      <c r="B158" s="2">
        <v>10596</v>
      </c>
      <c r="C158" s="375">
        <v>36</v>
      </c>
      <c r="D158" s="159">
        <v>153</v>
      </c>
      <c r="E158" s="159" t="s">
        <v>513</v>
      </c>
      <c r="F158" s="343">
        <v>1.1054434542695162</v>
      </c>
      <c r="G158" s="343">
        <v>1.5299779803372284</v>
      </c>
      <c r="H158" s="343">
        <v>0.81595549335981454</v>
      </c>
      <c r="I158" s="344">
        <v>3900468.8295550002</v>
      </c>
      <c r="J158" s="344">
        <v>5028431.6251039999</v>
      </c>
      <c r="K158" s="343">
        <v>1.0560277067012003E-2</v>
      </c>
      <c r="L158" s="343">
        <v>0.12199574227688356</v>
      </c>
      <c r="M158" s="343">
        <v>4.9176910456946665E-2</v>
      </c>
      <c r="N158" s="230">
        <v>5522732.8740630001</v>
      </c>
      <c r="O158" s="225">
        <f t="shared" si="38"/>
        <v>1.7259781947949315E-2</v>
      </c>
      <c r="P158" s="225">
        <f t="shared" si="39"/>
        <v>2.3888228949018847E-2</v>
      </c>
      <c r="Q158" s="225">
        <f t="shared" si="40"/>
        <v>1.2739877232280577E-2</v>
      </c>
      <c r="R158" s="225">
        <f t="shared" si="41"/>
        <v>1.6488231829732148E-4</v>
      </c>
      <c r="S158" s="225">
        <f t="shared" si="42"/>
        <v>1.9047739639189763E-3</v>
      </c>
      <c r="T158" s="225">
        <f t="shared" si="43"/>
        <v>7.6782104781796261E-4</v>
      </c>
    </row>
    <row r="159" spans="1:20" x14ac:dyDescent="0.45">
      <c r="A159" s="2" t="s">
        <v>543</v>
      </c>
      <c r="B159" s="2">
        <v>11141</v>
      </c>
      <c r="C159" s="375">
        <v>129</v>
      </c>
      <c r="D159" s="112">
        <v>154</v>
      </c>
      <c r="E159" s="112" t="s">
        <v>543</v>
      </c>
      <c r="F159" s="341">
        <v>1.099502423063329</v>
      </c>
      <c r="G159" s="341">
        <v>1.9223437279105038</v>
      </c>
      <c r="H159" s="341">
        <v>1.4546981755974615</v>
      </c>
      <c r="I159" s="342">
        <v>566713.44022600004</v>
      </c>
      <c r="J159" s="342">
        <v>759193.08603999997</v>
      </c>
      <c r="K159" s="341">
        <v>7.8203696639779038E-2</v>
      </c>
      <c r="L159" s="341">
        <v>8.3200888356852312E-2</v>
      </c>
      <c r="M159" s="341">
        <v>0.11403949311277599</v>
      </c>
      <c r="N159" s="230">
        <v>797700.42871999997</v>
      </c>
      <c r="O159" s="225">
        <f t="shared" si="38"/>
        <v>2.4795949945142994E-3</v>
      </c>
      <c r="P159" s="225">
        <f t="shared" si="39"/>
        <v>4.3352645573826948E-3</v>
      </c>
      <c r="Q159" s="225">
        <f t="shared" si="40"/>
        <v>3.2806315284789412E-3</v>
      </c>
      <c r="R159" s="225">
        <f t="shared" si="41"/>
        <v>1.7636477253069394E-4</v>
      </c>
      <c r="S159" s="225">
        <f t="shared" si="42"/>
        <v>1.8763442624710917E-4</v>
      </c>
      <c r="T159" s="225">
        <f t="shared" si="43"/>
        <v>2.5718156719614632E-4</v>
      </c>
    </row>
    <row r="160" spans="1:20" x14ac:dyDescent="0.45">
      <c r="A160" s="2" t="s">
        <v>515</v>
      </c>
      <c r="B160" s="2">
        <v>10616</v>
      </c>
      <c r="C160" s="375">
        <v>25</v>
      </c>
      <c r="D160" s="159">
        <v>155</v>
      </c>
      <c r="E160" s="159" t="s">
        <v>515</v>
      </c>
      <c r="F160" s="343">
        <v>1.0957325424119515</v>
      </c>
      <c r="G160" s="343">
        <v>2.8867774692902652</v>
      </c>
      <c r="H160" s="343">
        <v>1.0069886901054637</v>
      </c>
      <c r="I160" s="344">
        <v>9482310.8034990001</v>
      </c>
      <c r="J160" s="344">
        <v>12203802.993541</v>
      </c>
      <c r="K160" s="343">
        <v>3.8161821616456239E-2</v>
      </c>
      <c r="L160" s="343">
        <v>0.14533614370866743</v>
      </c>
      <c r="M160" s="343">
        <v>8.7394735214478186E-2</v>
      </c>
      <c r="N160" s="230">
        <v>14555210.233677</v>
      </c>
      <c r="O160" s="225">
        <f t="shared" si="38"/>
        <v>4.5088706604971669E-2</v>
      </c>
      <c r="P160" s="225">
        <f t="shared" si="39"/>
        <v>0.11878908155831337</v>
      </c>
      <c r="Q160" s="225">
        <f t="shared" si="40"/>
        <v>4.1436952764719454E-2</v>
      </c>
      <c r="R160" s="225">
        <f t="shared" si="41"/>
        <v>1.5703350149554646E-3</v>
      </c>
      <c r="S160" s="225">
        <f t="shared" si="42"/>
        <v>5.9804911227273128E-3</v>
      </c>
      <c r="T160" s="225">
        <f t="shared" si="43"/>
        <v>3.5962385184169486E-3</v>
      </c>
    </row>
    <row r="161" spans="1:20" x14ac:dyDescent="0.45">
      <c r="A161" s="2" t="s">
        <v>559</v>
      </c>
      <c r="B161" s="2">
        <v>11280</v>
      </c>
      <c r="C161" s="375">
        <v>170</v>
      </c>
      <c r="D161" s="112">
        <v>156</v>
      </c>
      <c r="E161" s="112" t="s">
        <v>559</v>
      </c>
      <c r="F161" s="341">
        <v>1.0734310075523168</v>
      </c>
      <c r="G161" s="341">
        <v>2.5545925723861114</v>
      </c>
      <c r="H161" s="341">
        <v>1.2424262499512879</v>
      </c>
      <c r="I161" s="342">
        <v>625221.57029399998</v>
      </c>
      <c r="J161" s="342">
        <v>857380.57879900001</v>
      </c>
      <c r="K161" s="341">
        <v>4.3245607222207078E-2</v>
      </c>
      <c r="L161" s="341">
        <v>0.1654530832560929</v>
      </c>
      <c r="M161" s="341">
        <v>0.10194645875361212</v>
      </c>
      <c r="N161" s="230">
        <v>924631.43640300003</v>
      </c>
      <c r="O161" s="225">
        <f t="shared" si="38"/>
        <v>2.8059990905480946E-3</v>
      </c>
      <c r="P161" s="225">
        <f t="shared" si="39"/>
        <v>6.6778250156771107E-3</v>
      </c>
      <c r="Q161" s="225">
        <f t="shared" si="40"/>
        <v>3.2477605946803073E-3</v>
      </c>
      <c r="R161" s="225">
        <f t="shared" si="41"/>
        <v>1.1304604924019672E-4</v>
      </c>
      <c r="S161" s="225">
        <f t="shared" si="42"/>
        <v>4.3250213369893525E-4</v>
      </c>
      <c r="T161" s="225">
        <f t="shared" si="43"/>
        <v>2.6649283329305393E-4</v>
      </c>
    </row>
    <row r="162" spans="1:20" x14ac:dyDescent="0.45">
      <c r="A162" s="2" t="s">
        <v>511</v>
      </c>
      <c r="B162" s="2">
        <v>10589</v>
      </c>
      <c r="C162" s="375">
        <v>26</v>
      </c>
      <c r="D162" s="159">
        <v>157</v>
      </c>
      <c r="E162" s="159" t="s">
        <v>511</v>
      </c>
      <c r="F162" s="343">
        <v>1.0633454477783939</v>
      </c>
      <c r="G162" s="343">
        <v>0.35715838435748587</v>
      </c>
      <c r="H162" s="343">
        <v>9.795522508688273E-2</v>
      </c>
      <c r="I162" s="344">
        <v>1403942.8991950001</v>
      </c>
      <c r="J162" s="344">
        <v>1897189.0063799999</v>
      </c>
      <c r="K162" s="343">
        <v>8.3303759389817406E-2</v>
      </c>
      <c r="L162" s="343">
        <v>3.879661010979929E-2</v>
      </c>
      <c r="M162" s="343">
        <v>2.06027749766091E-3</v>
      </c>
      <c r="N162" s="230">
        <v>2056067.210836</v>
      </c>
      <c r="O162" s="225">
        <f t="shared" si="38"/>
        <v>6.1809669035273289E-3</v>
      </c>
      <c r="P162" s="225">
        <f t="shared" si="39"/>
        <v>2.0760742970622882E-3</v>
      </c>
      <c r="Q162" s="225">
        <f t="shared" si="40"/>
        <v>5.6938975528089371E-4</v>
      </c>
      <c r="R162" s="225">
        <f t="shared" si="41"/>
        <v>4.8422437017398359E-4</v>
      </c>
      <c r="S162" s="225">
        <f t="shared" si="42"/>
        <v>2.2551520162965774E-4</v>
      </c>
      <c r="T162" s="225">
        <f t="shared" si="43"/>
        <v>1.1975888975431171E-5</v>
      </c>
    </row>
    <row r="163" spans="1:20" x14ac:dyDescent="0.45">
      <c r="A163" s="2" t="s">
        <v>569</v>
      </c>
      <c r="B163" s="2">
        <v>11378</v>
      </c>
      <c r="C163" s="375">
        <v>226</v>
      </c>
      <c r="D163" s="112">
        <v>158</v>
      </c>
      <c r="E163" s="112" t="s">
        <v>569</v>
      </c>
      <c r="F163" s="341">
        <v>1.0460938001624598</v>
      </c>
      <c r="G163" s="341">
        <v>0.73734193360644584</v>
      </c>
      <c r="H163" s="341">
        <v>0.25635525162129069</v>
      </c>
      <c r="I163" s="342">
        <v>1649604.7613969999</v>
      </c>
      <c r="J163" s="342">
        <v>2529759.1726819999</v>
      </c>
      <c r="K163" s="341">
        <v>0.12530368224119817</v>
      </c>
      <c r="L163" s="341">
        <v>0</v>
      </c>
      <c r="M163" s="341">
        <v>8.6312470710949191E-2</v>
      </c>
      <c r="N163" s="230">
        <v>2485765.8024650002</v>
      </c>
      <c r="O163" s="225">
        <f t="shared" si="38"/>
        <v>7.3514934040483752E-3</v>
      </c>
      <c r="P163" s="225">
        <f t="shared" si="39"/>
        <v>5.1817192307173987E-3</v>
      </c>
      <c r="Q163" s="225">
        <f t="shared" si="40"/>
        <v>1.8015534946239048E-3</v>
      </c>
      <c r="R163" s="225">
        <f t="shared" si="41"/>
        <v>8.8057991869953066E-4</v>
      </c>
      <c r="S163" s="225">
        <f t="shared" si="42"/>
        <v>0</v>
      </c>
      <c r="T163" s="225">
        <f t="shared" si="43"/>
        <v>6.065665994962582E-4</v>
      </c>
    </row>
    <row r="164" spans="1:20" x14ac:dyDescent="0.45">
      <c r="A164" s="2" t="s">
        <v>518</v>
      </c>
      <c r="B164" s="2">
        <v>10719</v>
      </c>
      <c r="C164" s="375">
        <v>22</v>
      </c>
      <c r="D164" s="159">
        <v>159</v>
      </c>
      <c r="E164" s="159" t="s">
        <v>518</v>
      </c>
      <c r="F164" s="343">
        <v>1.0336583465173423</v>
      </c>
      <c r="G164" s="343">
        <v>0.50614253946287646</v>
      </c>
      <c r="H164" s="343">
        <v>0.29667191143179006</v>
      </c>
      <c r="I164" s="344">
        <v>13985968.566361999</v>
      </c>
      <c r="J164" s="344">
        <v>17580977.491604</v>
      </c>
      <c r="K164" s="343">
        <v>6.4911246390799746E-2</v>
      </c>
      <c r="L164" s="343">
        <v>1.6845243891130332E-2</v>
      </c>
      <c r="M164" s="343">
        <v>1.1979766646943764E-2</v>
      </c>
      <c r="N164" s="230">
        <v>18829388.154685002</v>
      </c>
      <c r="O164" s="225">
        <f t="shared" si="38"/>
        <v>5.5024734883194371E-2</v>
      </c>
      <c r="P164" s="225">
        <f t="shared" si="39"/>
        <v>2.6943485863473612E-2</v>
      </c>
      <c r="Q164" s="225">
        <f t="shared" si="40"/>
        <v>1.5792735896561435E-2</v>
      </c>
      <c r="R164" s="225">
        <f t="shared" si="41"/>
        <v>3.4554203868478496E-3</v>
      </c>
      <c r="S164" s="225">
        <f t="shared" si="42"/>
        <v>8.9672287006163577E-4</v>
      </c>
      <c r="T164" s="225">
        <f t="shared" si="43"/>
        <v>6.3771891934271286E-4</v>
      </c>
    </row>
    <row r="165" spans="1:20" x14ac:dyDescent="0.45">
      <c r="A165" s="2" t="s">
        <v>549</v>
      </c>
      <c r="B165" s="2">
        <v>11197</v>
      </c>
      <c r="C165" s="375">
        <v>147</v>
      </c>
      <c r="D165" s="112">
        <v>160</v>
      </c>
      <c r="E165" s="112" t="s">
        <v>549</v>
      </c>
      <c r="F165" s="341">
        <v>0.99984376682105536</v>
      </c>
      <c r="G165" s="341">
        <v>0.87076475366584682</v>
      </c>
      <c r="H165" s="341">
        <v>0.81193279274600549</v>
      </c>
      <c r="I165" s="342">
        <v>3667133.008953</v>
      </c>
      <c r="J165" s="342">
        <v>3680707.0936980001</v>
      </c>
      <c r="K165" s="341">
        <v>0.29826069183468862</v>
      </c>
      <c r="L165" s="341">
        <v>0</v>
      </c>
      <c r="M165" s="341">
        <v>0.81193279274600549</v>
      </c>
      <c r="N165" s="230">
        <v>3139700.5592720001</v>
      </c>
      <c r="O165" s="225">
        <f t="shared" si="38"/>
        <v>8.8749335206214364E-3</v>
      </c>
      <c r="P165" s="225">
        <f t="shared" si="39"/>
        <v>7.7291868563179114E-3</v>
      </c>
      <c r="Q165" s="225">
        <f t="shared" si="40"/>
        <v>7.2069755275305436E-3</v>
      </c>
      <c r="R165" s="225">
        <f t="shared" si="41"/>
        <v>2.6474574325382242E-3</v>
      </c>
      <c r="S165" s="225">
        <f t="shared" si="42"/>
        <v>0</v>
      </c>
      <c r="T165" s="225">
        <f t="shared" si="43"/>
        <v>7.2069755275305436E-3</v>
      </c>
    </row>
    <row r="166" spans="1:20" x14ac:dyDescent="0.45">
      <c r="A166" s="2" t="s">
        <v>529</v>
      </c>
      <c r="B166" s="2">
        <v>10830</v>
      </c>
      <c r="C166" s="375">
        <v>38</v>
      </c>
      <c r="D166" s="159">
        <v>161</v>
      </c>
      <c r="E166" s="159" t="s">
        <v>529</v>
      </c>
      <c r="F166" s="343">
        <v>0.94755634089415253</v>
      </c>
      <c r="G166" s="343">
        <v>2.0404061113690681</v>
      </c>
      <c r="H166" s="343">
        <v>0.46367530386995753</v>
      </c>
      <c r="I166" s="344">
        <v>1289109.4592919999</v>
      </c>
      <c r="J166" s="344">
        <v>1680247.683127</v>
      </c>
      <c r="K166" s="343">
        <v>4.3643909194627357E-2</v>
      </c>
      <c r="L166" s="343">
        <v>0.15382829840747958</v>
      </c>
      <c r="M166" s="343">
        <v>3.2964834021383428E-2</v>
      </c>
      <c r="N166" s="230">
        <v>2036953.978747</v>
      </c>
      <c r="O166" s="225">
        <f t="shared" si="38"/>
        <v>5.4567115124889518E-3</v>
      </c>
      <c r="P166" s="225">
        <f t="shared" si="39"/>
        <v>1.175012718246812E-2</v>
      </c>
      <c r="Q166" s="225">
        <f t="shared" si="40"/>
        <v>2.6701761779109258E-3</v>
      </c>
      <c r="R166" s="225">
        <f t="shared" si="41"/>
        <v>2.5133304635755534E-4</v>
      </c>
      <c r="S166" s="225">
        <f t="shared" si="42"/>
        <v>8.8585407604849242E-4</v>
      </c>
      <c r="T166" s="225">
        <f t="shared" si="43"/>
        <v>1.8983524414181932E-4</v>
      </c>
    </row>
    <row r="167" spans="1:20" x14ac:dyDescent="0.45">
      <c r="A167" s="2" t="s">
        <v>552</v>
      </c>
      <c r="B167" s="2">
        <v>11220</v>
      </c>
      <c r="C167" s="375">
        <v>152</v>
      </c>
      <c r="D167" s="112">
        <v>162</v>
      </c>
      <c r="E167" s="112" t="s">
        <v>552</v>
      </c>
      <c r="F167" s="341">
        <v>0.92475354886069594</v>
      </c>
      <c r="G167" s="341">
        <v>1.836532501647957</v>
      </c>
      <c r="H167" s="341">
        <v>0.58063183164274257</v>
      </c>
      <c r="I167" s="342">
        <v>1014230.629311</v>
      </c>
      <c r="J167" s="342">
        <v>1423425.9116430001</v>
      </c>
      <c r="K167" s="341">
        <v>6.6002345987476771E-2</v>
      </c>
      <c r="L167" s="341">
        <v>5.7429573207592795E-2</v>
      </c>
      <c r="M167" s="341">
        <v>2.8977772849192212E-2</v>
      </c>
      <c r="N167" s="230">
        <v>1488725.169273</v>
      </c>
      <c r="O167" s="225">
        <f t="shared" si="38"/>
        <v>3.8921114905886059E-3</v>
      </c>
      <c r="P167" s="225">
        <f t="shared" si="39"/>
        <v>7.7296153783998275E-3</v>
      </c>
      <c r="Q167" s="225">
        <f t="shared" si="40"/>
        <v>2.4437687495467552E-3</v>
      </c>
      <c r="R167" s="225">
        <f t="shared" si="41"/>
        <v>2.7779129860074813E-4</v>
      </c>
      <c r="S167" s="225">
        <f t="shared" si="42"/>
        <v>2.4171013137095046E-4</v>
      </c>
      <c r="T167" s="225">
        <f t="shared" si="43"/>
        <v>1.2196192468464626E-4</v>
      </c>
    </row>
    <row r="168" spans="1:20" x14ac:dyDescent="0.45">
      <c r="A168" s="2" t="s">
        <v>567</v>
      </c>
      <c r="B168" s="2">
        <v>11384</v>
      </c>
      <c r="C168" s="375">
        <v>209</v>
      </c>
      <c r="D168" s="159">
        <v>163</v>
      </c>
      <c r="E168" s="159" t="s">
        <v>567</v>
      </c>
      <c r="F168" s="343">
        <v>0.89761096628518433</v>
      </c>
      <c r="G168" s="343">
        <v>1.6858527801964553</v>
      </c>
      <c r="H168" s="343">
        <v>1.0354926258931947</v>
      </c>
      <c r="I168" s="344">
        <v>611562.44953500002</v>
      </c>
      <c r="J168" s="344">
        <v>894430.62951100001</v>
      </c>
      <c r="K168" s="343">
        <v>5.3218903707541454E-2</v>
      </c>
      <c r="L168" s="343">
        <v>0.12311602069149745</v>
      </c>
      <c r="M168" s="343">
        <v>3.9278501705752852E-2</v>
      </c>
      <c r="N168" s="230">
        <v>1026267.164983</v>
      </c>
      <c r="O168" s="225">
        <f t="shared" si="38"/>
        <v>2.6043138380917653E-3</v>
      </c>
      <c r="P168" s="225">
        <f t="shared" si="39"/>
        <v>4.8913057987932159E-3</v>
      </c>
      <c r="Q168" s="225">
        <f t="shared" si="40"/>
        <v>3.0043614395847628E-3</v>
      </c>
      <c r="R168" s="225">
        <f t="shared" si="41"/>
        <v>1.5440846043495026E-4</v>
      </c>
      <c r="S168" s="225">
        <f t="shared" si="42"/>
        <v>3.5720681723020429E-4</v>
      </c>
      <c r="T168" s="225">
        <f t="shared" si="43"/>
        <v>1.1396200511581426E-4</v>
      </c>
    </row>
    <row r="169" spans="1:20" x14ac:dyDescent="0.45">
      <c r="A169" s="2" t="s">
        <v>576</v>
      </c>
      <c r="B169" s="2">
        <v>11649</v>
      </c>
      <c r="C169" s="375">
        <v>275</v>
      </c>
      <c r="D169" s="112">
        <v>164</v>
      </c>
      <c r="E169" s="112" t="s">
        <v>576</v>
      </c>
      <c r="F169" s="341">
        <v>0.8462774275856364</v>
      </c>
      <c r="G169" s="341">
        <v>1.4921758861273515</v>
      </c>
      <c r="H169" s="341">
        <v>0.414184884738931</v>
      </c>
      <c r="I169" s="342">
        <v>4606437.0556049999</v>
      </c>
      <c r="J169" s="342">
        <v>5198404.7344920002</v>
      </c>
      <c r="K169" s="341">
        <v>0.18223543207930226</v>
      </c>
      <c r="L169" s="341">
        <v>4.350569062444095E-2</v>
      </c>
      <c r="M169" s="341">
        <v>0.31566876908682456</v>
      </c>
      <c r="N169" s="230">
        <v>5222451.916255</v>
      </c>
      <c r="O169" s="225">
        <f t="shared" si="38"/>
        <v>1.2494875757073493E-2</v>
      </c>
      <c r="P169" s="225">
        <f t="shared" si="39"/>
        <v>2.2031253223961978E-2</v>
      </c>
      <c r="Q169" s="225">
        <f t="shared" si="40"/>
        <v>6.1152389353396307E-3</v>
      </c>
      <c r="R169" s="225">
        <f t="shared" si="41"/>
        <v>2.6906177668753577E-3</v>
      </c>
      <c r="S169" s="225">
        <f t="shared" si="42"/>
        <v>6.4234042095263032E-4</v>
      </c>
      <c r="T169" s="225">
        <f t="shared" si="43"/>
        <v>4.6606962699936479E-3</v>
      </c>
    </row>
    <row r="170" spans="1:20" x14ac:dyDescent="0.45">
      <c r="A170" s="2" t="s">
        <v>532</v>
      </c>
      <c r="B170" s="2">
        <v>10851</v>
      </c>
      <c r="C170" s="375">
        <v>9</v>
      </c>
      <c r="D170" s="159">
        <v>165</v>
      </c>
      <c r="E170" s="159" t="s">
        <v>532</v>
      </c>
      <c r="F170" s="343">
        <v>0.72535114379460008</v>
      </c>
      <c r="G170" s="343">
        <v>2.10508914974185</v>
      </c>
      <c r="H170" s="343">
        <v>0.98173985716149448</v>
      </c>
      <c r="I170" s="344">
        <v>18591939.059066001</v>
      </c>
      <c r="J170" s="344">
        <v>23177837.390976001</v>
      </c>
      <c r="K170" s="343">
        <v>3.4725039087894954E-2</v>
      </c>
      <c r="L170" s="343">
        <v>0.11821884707241086</v>
      </c>
      <c r="M170" s="343">
        <v>8.0754903481526738E-2</v>
      </c>
      <c r="N170" s="230">
        <v>29735471.490695</v>
      </c>
      <c r="O170" s="225">
        <f t="shared" si="38"/>
        <v>6.0977254180138975E-2</v>
      </c>
      <c r="P170" s="225">
        <f t="shared" si="39"/>
        <v>0.1769660904981081</v>
      </c>
      <c r="Q170" s="225">
        <f t="shared" si="40"/>
        <v>8.2530787082982254E-2</v>
      </c>
      <c r="R170" s="225">
        <f t="shared" si="41"/>
        <v>2.919189626972496E-3</v>
      </c>
      <c r="S170" s="225">
        <f t="shared" si="42"/>
        <v>9.9381668430355077E-3</v>
      </c>
      <c r="T170" s="225">
        <f t="shared" si="43"/>
        <v>6.7887289046311208E-3</v>
      </c>
    </row>
    <row r="171" spans="1:20" x14ac:dyDescent="0.45">
      <c r="A171" s="2" t="s">
        <v>514</v>
      </c>
      <c r="B171" s="2">
        <v>10600</v>
      </c>
      <c r="C171" s="375">
        <v>20</v>
      </c>
      <c r="D171" s="112">
        <v>166</v>
      </c>
      <c r="E171" s="112" t="s">
        <v>514</v>
      </c>
      <c r="F171" s="341">
        <v>0.69994857458166149</v>
      </c>
      <c r="G171" s="341">
        <v>1.4412595037795561</v>
      </c>
      <c r="H171" s="341">
        <v>0.62041685490053888</v>
      </c>
      <c r="I171" s="342">
        <v>8987744.8565170001</v>
      </c>
      <c r="J171" s="342">
        <v>12116263.203123</v>
      </c>
      <c r="K171" s="341">
        <v>1.3867558152760395E-2</v>
      </c>
      <c r="L171" s="341">
        <v>9.040693846728938E-2</v>
      </c>
      <c r="M171" s="341">
        <v>2.834900187533345E-2</v>
      </c>
      <c r="N171" s="230">
        <v>16475604.361985</v>
      </c>
      <c r="O171" s="225">
        <f t="shared" si="38"/>
        <v>3.2602599021329462E-2</v>
      </c>
      <c r="P171" s="225">
        <f t="shared" si="39"/>
        <v>6.7131797097363846E-2</v>
      </c>
      <c r="Q171" s="225">
        <f t="shared" si="40"/>
        <v>2.8898125778005636E-2</v>
      </c>
      <c r="R171" s="225">
        <f t="shared" si="41"/>
        <v>6.4593093589715965E-4</v>
      </c>
      <c r="S171" s="225">
        <f t="shared" si="42"/>
        <v>4.2110253104760955E-3</v>
      </c>
      <c r="T171" s="225">
        <f t="shared" si="43"/>
        <v>1.3204557796961168E-3</v>
      </c>
    </row>
    <row r="172" spans="1:20" x14ac:dyDescent="0.45">
      <c r="A172" s="2" t="s">
        <v>568</v>
      </c>
      <c r="B172" s="2">
        <v>11341</v>
      </c>
      <c r="C172" s="375">
        <v>211</v>
      </c>
      <c r="D172" s="159">
        <v>167</v>
      </c>
      <c r="E172" s="159" t="s">
        <v>568</v>
      </c>
      <c r="F172" s="343">
        <v>0.51282584942398879</v>
      </c>
      <c r="G172" s="343">
        <v>1.8002829806289029</v>
      </c>
      <c r="H172" s="343">
        <v>0.67799145130120864</v>
      </c>
      <c r="I172" s="344">
        <v>9381171.4001419991</v>
      </c>
      <c r="J172" s="344">
        <v>11901255.826011</v>
      </c>
      <c r="K172" s="343">
        <v>8.4409220997130247E-2</v>
      </c>
      <c r="L172" s="343">
        <v>0</v>
      </c>
      <c r="M172" s="343">
        <v>0.16833239759369253</v>
      </c>
      <c r="N172" s="230">
        <v>11896646.314593</v>
      </c>
      <c r="O172" s="225">
        <f t="shared" si="38"/>
        <v>1.724801785368334E-2</v>
      </c>
      <c r="P172" s="225">
        <f t="shared" si="39"/>
        <v>6.0549430233375966E-2</v>
      </c>
      <c r="Q172" s="225">
        <f t="shared" si="40"/>
        <v>2.2803079583103611E-2</v>
      </c>
      <c r="R172" s="225">
        <f t="shared" si="41"/>
        <v>2.8389593707284404E-3</v>
      </c>
      <c r="S172" s="225">
        <f t="shared" si="42"/>
        <v>0</v>
      </c>
      <c r="T172" s="225">
        <f t="shared" si="43"/>
        <v>5.6615714717003053E-3</v>
      </c>
    </row>
    <row r="173" spans="1:20" x14ac:dyDescent="0.45">
      <c r="A173" s="2" t="s">
        <v>547</v>
      </c>
      <c r="B173" s="2">
        <v>11183</v>
      </c>
      <c r="C173" s="375">
        <v>144</v>
      </c>
      <c r="D173" s="112">
        <v>168</v>
      </c>
      <c r="E173" s="112" t="s">
        <v>547</v>
      </c>
      <c r="F173" s="341">
        <v>0.47246497559550049</v>
      </c>
      <c r="G173" s="341">
        <v>1.1343163817741433</v>
      </c>
      <c r="H173" s="341">
        <v>0.52131514900587483</v>
      </c>
      <c r="I173" s="342">
        <v>6272333.7159529999</v>
      </c>
      <c r="J173" s="342">
        <v>7917274.8960189996</v>
      </c>
      <c r="K173" s="341">
        <v>5.1406806121039719E-2</v>
      </c>
      <c r="L173" s="341">
        <v>0</v>
      </c>
      <c r="M173" s="341">
        <v>0.11093107948368833</v>
      </c>
      <c r="N173" s="230">
        <v>7976397.9517270001</v>
      </c>
      <c r="O173" s="225">
        <f t="shared" si="38"/>
        <v>1.0654207904690804E-2</v>
      </c>
      <c r="P173" s="225">
        <f t="shared" si="39"/>
        <v>2.5579129005035693E-2</v>
      </c>
      <c r="Q173" s="225">
        <f t="shared" si="40"/>
        <v>1.1755792002090473E-2</v>
      </c>
      <c r="R173" s="225">
        <f t="shared" si="41"/>
        <v>1.1592368290143896E-3</v>
      </c>
      <c r="S173" s="225">
        <f t="shared" si="42"/>
        <v>0</v>
      </c>
      <c r="T173" s="225">
        <f t="shared" si="43"/>
        <v>2.5015246525339511E-3</v>
      </c>
    </row>
    <row r="174" spans="1:20" x14ac:dyDescent="0.45">
      <c r="B174" s="2">
        <v>11706</v>
      </c>
      <c r="C174" s="375">
        <v>296</v>
      </c>
      <c r="D174" s="159">
        <v>169</v>
      </c>
      <c r="E174" s="159" t="s">
        <v>621</v>
      </c>
      <c r="F174" s="343">
        <v>0</v>
      </c>
      <c r="G174" s="343">
        <v>0</v>
      </c>
      <c r="H174" s="343">
        <v>0</v>
      </c>
      <c r="I174" s="344">
        <v>0</v>
      </c>
      <c r="J174" s="344">
        <v>141333</v>
      </c>
      <c r="K174" s="343">
        <v>0</v>
      </c>
      <c r="L174" s="343">
        <v>0</v>
      </c>
      <c r="M174" s="343">
        <v>0</v>
      </c>
      <c r="N174" s="230"/>
      <c r="O174" s="225"/>
      <c r="P174" s="225"/>
      <c r="Q174" s="225"/>
      <c r="R174" s="225"/>
      <c r="S174" s="225"/>
      <c r="T174" s="225"/>
    </row>
    <row r="175" spans="1:20" x14ac:dyDescent="0.45">
      <c r="C175" s="248"/>
      <c r="D175" s="324" t="s">
        <v>197</v>
      </c>
      <c r="E175" s="324"/>
      <c r="F175" s="228">
        <f>O175</f>
        <v>2.1337223355305603</v>
      </c>
      <c r="G175" s="228">
        <f t="shared" ref="G175:H176" si="44">P175</f>
        <v>2.4426169250366789</v>
      </c>
      <c r="H175" s="228">
        <f t="shared" si="44"/>
        <v>0.83423856045459854</v>
      </c>
      <c r="I175" s="161">
        <f>SUM(I108:I174)</f>
        <v>241853506.29676998</v>
      </c>
      <c r="J175" s="161">
        <f>SUM(J108:J174)</f>
        <v>323980386.17090493</v>
      </c>
      <c r="K175" s="228">
        <f>R175</f>
        <v>0.12258709472394698</v>
      </c>
      <c r="L175" s="228">
        <f t="shared" ref="L175:M176" si="45">S175</f>
        <v>0.11717149348200695</v>
      </c>
      <c r="M175" s="228">
        <f t="shared" si="45"/>
        <v>7.521313457468988E-2</v>
      </c>
      <c r="N175" s="230">
        <f>SUM(N108:N173)</f>
        <v>353716456.19412804</v>
      </c>
      <c r="O175" s="230">
        <f t="shared" ref="O175:T175" si="46">SUM(O108:O173)</f>
        <v>2.1337223355305603</v>
      </c>
      <c r="P175" s="230">
        <f t="shared" si="46"/>
        <v>2.4426169250366789</v>
      </c>
      <c r="Q175" s="230">
        <f t="shared" si="46"/>
        <v>0.83423856045459854</v>
      </c>
      <c r="R175" s="230">
        <f t="shared" si="46"/>
        <v>0.12258709472394698</v>
      </c>
      <c r="S175" s="230">
        <f t="shared" si="46"/>
        <v>0.11717149348200695</v>
      </c>
      <c r="T175" s="230">
        <f t="shared" si="46"/>
        <v>7.521313457468988E-2</v>
      </c>
    </row>
    <row r="176" spans="1:20" ht="19.5" x14ac:dyDescent="0.5">
      <c r="C176" s="248"/>
      <c r="D176" s="435" t="s">
        <v>163</v>
      </c>
      <c r="E176" s="435"/>
      <c r="F176" s="291">
        <f>O176</f>
        <v>0.43061235549236604</v>
      </c>
      <c r="G176" s="291">
        <f t="shared" si="44"/>
        <v>1.5195507857174928</v>
      </c>
      <c r="H176" s="291">
        <f t="shared" si="44"/>
        <v>0.91461883434448088</v>
      </c>
      <c r="I176" s="111">
        <f>I175+I107+I85</f>
        <v>513200348.733459</v>
      </c>
      <c r="J176" s="111">
        <f>J175+J107+J85</f>
        <v>647273693.52367294</v>
      </c>
      <c r="K176" s="292">
        <f>R176</f>
        <v>3.0420233273652238E-2</v>
      </c>
      <c r="L176" s="292">
        <f t="shared" si="45"/>
        <v>0.12583083484063876</v>
      </c>
      <c r="M176" s="292">
        <f t="shared" si="45"/>
        <v>7.8178785791139543E-2</v>
      </c>
      <c r="N176" s="230">
        <f>N175+N107+N85</f>
        <v>2529487779.8330722</v>
      </c>
      <c r="O176" s="226">
        <f>($N85*F85+$N107*F107+$N175*F175)/$N$176</f>
        <v>0.43061235549236604</v>
      </c>
      <c r="P176" s="226">
        <f>($N85*G85+$N107*G107+$N175*G175)/$N$176</f>
        <v>1.5195507857174928</v>
      </c>
      <c r="Q176" s="226">
        <f>($N85*H85+$N107*H107+$N175*H175)/$N$176</f>
        <v>0.91461883434448088</v>
      </c>
      <c r="R176" s="226">
        <f>($N85*K85+$N107*K107+$N175*K175)/$N$176</f>
        <v>3.0420233273652238E-2</v>
      </c>
      <c r="S176" s="226">
        <f>($N85*L85+$N107*L107+$N175*L175)/$N$176</f>
        <v>0.12583083484063876</v>
      </c>
      <c r="T176" s="226">
        <f>($N85*M85+$N107*M107+$N175*M175)/$N$176</f>
        <v>7.8178785791139543E-2</v>
      </c>
    </row>
    <row r="179" spans="8:9" x14ac:dyDescent="0.45">
      <c r="H179" s="70"/>
      <c r="I179" s="52"/>
    </row>
    <row r="180" spans="8:9" x14ac:dyDescent="0.45">
      <c r="H180" s="70"/>
      <c r="I180" s="9"/>
    </row>
    <row r="181" spans="8:9" x14ac:dyDescent="0.45">
      <c r="H181" s="70"/>
      <c r="I181" s="9"/>
    </row>
  </sheetData>
  <sheetProtection algorithmName="SHA-512" hashValue="c0Fh4NPb5NJM80Al2hWn2e2grGAeuVnYAZiaWQhdgxPWGwt+hFxIr/VKUImKrbVuVTXBXbbZiPQdFxMJan0gAg==" saltValue="MxReda/O5ZuaWa6y8KgwFA==" spinCount="100000" sheet="1" objects="1" scenarios="1"/>
  <sortState ref="A108:U174">
    <sortCondition descending="1" ref="F108:F174"/>
  </sortState>
  <mergeCells count="7">
    <mergeCell ref="D1:I1"/>
    <mergeCell ref="F2:G2"/>
    <mergeCell ref="I2:J2"/>
    <mergeCell ref="C2:C3"/>
    <mergeCell ref="D176:E176"/>
    <mergeCell ref="D2:D3"/>
    <mergeCell ref="E2:E3"/>
  </mergeCells>
  <printOptions horizontalCentered="1"/>
  <pageMargins left="0.25" right="0.25" top="0.75" bottom="0.75" header="0.3" footer="0.3"/>
  <pageSetup paperSize="9" scale="79" fitToHeight="0" orientation="portrait" r:id="rId1"/>
  <rowBreaks count="4" manualBreakCount="4">
    <brk id="41" min="3" max="12" man="1"/>
    <brk id="79" min="3" max="12" man="1"/>
    <brk id="120" min="3" max="12" man="1"/>
    <brk id="156"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8"/>
  <sheetViews>
    <sheetView rightToLeft="1" tabSelected="1" view="pageBreakPreview" topLeftCell="D1" zoomScale="40" zoomScaleNormal="51" zoomScaleSheetLayoutView="40" workbookViewId="0">
      <pane ySplit="4" topLeftCell="A5" activePane="bottomLeft" state="frozen"/>
      <selection activeCell="B1" sqref="B1"/>
      <selection pane="bottomLeft" activeCell="H5" sqref="H5"/>
    </sheetView>
  </sheetViews>
  <sheetFormatPr defaultColWidth="9" defaultRowHeight="33.75" x14ac:dyDescent="0.25"/>
  <cols>
    <col min="1" max="2" width="9" style="33" hidden="1" customWidth="1"/>
    <col min="3" max="3" width="7.42578125" style="28" hidden="1" customWidth="1"/>
    <col min="4" max="4" width="7.42578125" style="319"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20" customWidth="1"/>
    <col min="11" max="11" width="27.42578125" style="320"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22" hidden="1" customWidth="1"/>
    <col min="23" max="23" width="20.5703125" style="322" hidden="1" customWidth="1"/>
    <col min="24" max="24" width="20.42578125" style="303"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9" width="9" style="33" hidden="1" customWidth="1"/>
    <col min="40" max="47" width="9" style="33" customWidth="1"/>
    <col min="48" max="16384" width="9" style="33"/>
  </cols>
  <sheetData>
    <row r="1" spans="1:38" s="34" customFormat="1" ht="45" x14ac:dyDescent="0.25">
      <c r="C1" s="448" t="s">
        <v>298</v>
      </c>
      <c r="D1" s="449"/>
      <c r="E1" s="449"/>
      <c r="F1" s="449"/>
      <c r="G1" s="449"/>
      <c r="H1" s="449"/>
      <c r="I1" s="449"/>
      <c r="J1" s="449"/>
      <c r="K1" s="308" t="s">
        <v>617</v>
      </c>
      <c r="L1" s="308" t="s">
        <v>316</v>
      </c>
      <c r="M1" s="308" t="s">
        <v>311</v>
      </c>
      <c r="N1" s="309"/>
      <c r="O1" s="450" t="s">
        <v>254</v>
      </c>
      <c r="P1" s="451"/>
      <c r="Q1" s="308" t="s">
        <v>617</v>
      </c>
      <c r="R1" s="450" t="s">
        <v>255</v>
      </c>
      <c r="S1" s="451"/>
      <c r="T1" s="308" t="s">
        <v>617</v>
      </c>
      <c r="U1" s="447" t="s">
        <v>285</v>
      </c>
      <c r="V1" s="447"/>
      <c r="W1" s="447"/>
      <c r="X1" s="35"/>
    </row>
    <row r="2" spans="1:38" s="34" customFormat="1" ht="49.15" customHeight="1" x14ac:dyDescent="0.25">
      <c r="C2" s="137"/>
      <c r="D2" s="310"/>
      <c r="E2" s="137"/>
      <c r="F2" s="137"/>
      <c r="G2" s="137"/>
      <c r="H2" s="137"/>
      <c r="I2" s="137"/>
      <c r="J2" s="137"/>
      <c r="K2" s="137"/>
      <c r="L2" s="137"/>
      <c r="M2" s="137"/>
      <c r="N2" s="137"/>
      <c r="O2" s="310"/>
      <c r="P2" s="137"/>
      <c r="Q2" s="311"/>
      <c r="R2" s="137"/>
      <c r="S2" s="137"/>
      <c r="T2" s="137"/>
      <c r="U2" s="447"/>
      <c r="V2" s="447"/>
      <c r="W2" s="447"/>
      <c r="X2" s="35"/>
    </row>
    <row r="3" spans="1:38" s="34" customFormat="1" ht="67.5" x14ac:dyDescent="0.85">
      <c r="C3" s="441" t="s">
        <v>162</v>
      </c>
      <c r="D3" s="441" t="s">
        <v>0</v>
      </c>
      <c r="E3" s="443" t="s">
        <v>1</v>
      </c>
      <c r="F3" s="443" t="s">
        <v>2</v>
      </c>
      <c r="G3" s="442" t="s">
        <v>4</v>
      </c>
      <c r="H3" s="443" t="s">
        <v>592</v>
      </c>
      <c r="I3" s="307" t="s">
        <v>258</v>
      </c>
      <c r="J3" s="312" t="s">
        <v>258</v>
      </c>
      <c r="K3" s="452" t="s">
        <v>591</v>
      </c>
      <c r="L3" s="443" t="s">
        <v>6</v>
      </c>
      <c r="M3" s="443" t="s">
        <v>7</v>
      </c>
      <c r="N3" s="439" t="s">
        <v>8</v>
      </c>
      <c r="O3" s="439" t="s">
        <v>241</v>
      </c>
      <c r="P3" s="439" t="s">
        <v>242</v>
      </c>
      <c r="Q3" s="439" t="s">
        <v>63</v>
      </c>
      <c r="R3" s="439" t="s">
        <v>241</v>
      </c>
      <c r="S3" s="439" t="s">
        <v>242</v>
      </c>
      <c r="T3" s="439" t="s">
        <v>63</v>
      </c>
      <c r="U3" s="445" t="s">
        <v>172</v>
      </c>
      <c r="V3" s="445" t="s">
        <v>395</v>
      </c>
      <c r="W3" s="445" t="s">
        <v>171</v>
      </c>
      <c r="X3" s="439" t="s">
        <v>396</v>
      </c>
      <c r="AB3" s="439" t="s">
        <v>172</v>
      </c>
      <c r="AC3" s="439" t="s">
        <v>395</v>
      </c>
      <c r="AD3" s="439" t="s">
        <v>171</v>
      </c>
    </row>
    <row r="4" spans="1:38" s="35" customFormat="1" ht="33.75" customHeight="1" x14ac:dyDescent="0.25">
      <c r="C4" s="441"/>
      <c r="D4" s="441"/>
      <c r="E4" s="444"/>
      <c r="F4" s="444"/>
      <c r="G4" s="442"/>
      <c r="H4" s="444"/>
      <c r="I4" s="313" t="s">
        <v>597</v>
      </c>
      <c r="J4" s="314" t="s">
        <v>617</v>
      </c>
      <c r="K4" s="453"/>
      <c r="L4" s="444"/>
      <c r="M4" s="444"/>
      <c r="N4" s="440"/>
      <c r="O4" s="440"/>
      <c r="P4" s="440"/>
      <c r="Q4" s="440"/>
      <c r="R4" s="440"/>
      <c r="S4" s="440"/>
      <c r="T4" s="440"/>
      <c r="U4" s="446"/>
      <c r="V4" s="446"/>
      <c r="W4" s="446"/>
      <c r="X4" s="440"/>
      <c r="AB4" s="440"/>
      <c r="AC4" s="440"/>
      <c r="AD4" s="440"/>
      <c r="AI4" s="35" t="s">
        <v>24</v>
      </c>
    </row>
    <row r="5" spans="1:38" s="35" customFormat="1" ht="33.75" customHeight="1" x14ac:dyDescent="0.85">
      <c r="A5" s="156">
        <v>120</v>
      </c>
      <c r="B5" s="156">
        <v>11091</v>
      </c>
      <c r="C5" s="315">
        <v>120</v>
      </c>
      <c r="D5" s="154">
        <v>1</v>
      </c>
      <c r="E5" s="351" t="s">
        <v>622</v>
      </c>
      <c r="F5" s="352" t="s">
        <v>40</v>
      </c>
      <c r="G5" s="155" t="s">
        <v>103</v>
      </c>
      <c r="H5" s="353">
        <v>93.633333333333326</v>
      </c>
      <c r="I5" s="354">
        <v>126010.29672</v>
      </c>
      <c r="J5" s="355">
        <v>195209</v>
      </c>
      <c r="K5" s="356">
        <v>0.19258500000000001</v>
      </c>
      <c r="L5" s="353">
        <v>115736</v>
      </c>
      <c r="M5" s="353">
        <v>100000</v>
      </c>
      <c r="N5" s="353">
        <v>1686671</v>
      </c>
      <c r="O5" s="353">
        <v>23386122.088295002</v>
      </c>
      <c r="P5" s="353">
        <v>23498715.826712001</v>
      </c>
      <c r="Q5" s="353">
        <f t="shared" ref="Q5" si="0">O5-P5</f>
        <v>-112593.73841699958</v>
      </c>
      <c r="R5" s="353">
        <v>462156.51354800002</v>
      </c>
      <c r="S5" s="353">
        <v>502992.08622400003</v>
      </c>
      <c r="T5" s="353">
        <f t="shared" ref="T5" si="1">R5-S5</f>
        <v>-40835.572676000011</v>
      </c>
      <c r="U5" s="357" t="e">
        <f>VLOOKUP(B5,#REF!,13,0)</f>
        <v>#REF!</v>
      </c>
      <c r="V5" s="357" t="e">
        <f>VLOOKUP(B5,#REF!,14,0)</f>
        <v>#REF!</v>
      </c>
      <c r="W5" s="357" t="e">
        <f>VLOOKUP(B5,#REF!,15,0)</f>
        <v>#REF!</v>
      </c>
      <c r="X5" s="302">
        <v>11091</v>
      </c>
      <c r="Y5" s="156"/>
      <c r="Z5" s="156"/>
      <c r="AA5" s="156"/>
      <c r="AB5" s="238" t="e">
        <f t="shared" ref="AB5:AB49" si="2">$J5/$J$54*$U5</f>
        <v>#REF!</v>
      </c>
      <c r="AC5" s="238" t="e">
        <f t="shared" ref="AC5:AC49" si="3">$J5/$J$54*$V5</f>
        <v>#REF!</v>
      </c>
      <c r="AD5" s="238" t="e">
        <f t="shared" ref="AD5:AD49" si="4">$J5/$J$54*$W5</f>
        <v>#REF!</v>
      </c>
      <c r="AE5" s="156"/>
      <c r="AF5" s="156"/>
      <c r="AG5" s="156"/>
      <c r="AH5" s="156"/>
      <c r="AI5" s="304">
        <v>70913</v>
      </c>
      <c r="AJ5" s="156"/>
    </row>
    <row r="6" spans="1:38" s="156" customFormat="1" ht="31.5" customHeight="1" x14ac:dyDescent="0.85">
      <c r="A6" s="316">
        <v>127</v>
      </c>
      <c r="B6" s="156">
        <v>11130</v>
      </c>
      <c r="C6" s="152">
        <v>127</v>
      </c>
      <c r="D6" s="359">
        <v>2</v>
      </c>
      <c r="E6" s="360" t="s">
        <v>623</v>
      </c>
      <c r="F6" s="361" t="s">
        <v>24</v>
      </c>
      <c r="G6" s="362" t="s">
        <v>104</v>
      </c>
      <c r="H6" s="363">
        <v>88.433333333333337</v>
      </c>
      <c r="I6" s="359">
        <v>42586215.585185997</v>
      </c>
      <c r="J6" s="364">
        <v>65025461</v>
      </c>
      <c r="K6" s="365">
        <v>0.44647900000000001</v>
      </c>
      <c r="L6" s="363">
        <v>12627589</v>
      </c>
      <c r="M6" s="363">
        <v>0</v>
      </c>
      <c r="N6" s="363">
        <v>5149476</v>
      </c>
      <c r="O6" s="363">
        <v>45376194.728467003</v>
      </c>
      <c r="P6" s="363">
        <v>60762964.164724998</v>
      </c>
      <c r="Q6" s="363">
        <f t="shared" ref="Q6:Q50" si="5">O6-P6</f>
        <v>-15386769.436257996</v>
      </c>
      <c r="R6" s="363">
        <v>3284615.3589400002</v>
      </c>
      <c r="S6" s="363">
        <v>5946016.7937380001</v>
      </c>
      <c r="T6" s="363">
        <f t="shared" ref="T6:T50" si="6">R6-S6</f>
        <v>-2661401.4347979999</v>
      </c>
      <c r="U6" s="366" t="e">
        <f>VLOOKUP(B6,#REF!,13,0)</f>
        <v>#REF!</v>
      </c>
      <c r="V6" s="366" t="e">
        <f>VLOOKUP(B6,#REF!,14,0)</f>
        <v>#REF!</v>
      </c>
      <c r="W6" s="366" t="e">
        <f>VLOOKUP(B6,#REF!,15,0)</f>
        <v>#REF!</v>
      </c>
      <c r="X6" s="302">
        <v>11130</v>
      </c>
      <c r="Y6" s="316"/>
      <c r="Z6" s="316"/>
      <c r="AA6" s="316"/>
      <c r="AB6" s="238" t="e">
        <f t="shared" si="2"/>
        <v>#REF!</v>
      </c>
      <c r="AC6" s="238" t="e">
        <f t="shared" si="3"/>
        <v>#REF!</v>
      </c>
      <c r="AD6" s="238" t="e">
        <f t="shared" si="4"/>
        <v>#REF!</v>
      </c>
      <c r="AE6" s="316"/>
      <c r="AF6" s="316"/>
      <c r="AG6" s="316"/>
      <c r="AH6" s="316"/>
      <c r="AI6" s="304">
        <v>14560853</v>
      </c>
      <c r="AJ6" s="316"/>
      <c r="AL6" s="35"/>
    </row>
    <row r="7" spans="1:38" s="316" customFormat="1" ht="36.75" x14ac:dyDescent="0.85">
      <c r="A7" s="156">
        <v>171</v>
      </c>
      <c r="B7" s="156">
        <v>11281</v>
      </c>
      <c r="C7" s="315">
        <v>171</v>
      </c>
      <c r="D7" s="154">
        <v>3</v>
      </c>
      <c r="E7" s="351" t="s">
        <v>624</v>
      </c>
      <c r="F7" s="352" t="s">
        <v>320</v>
      </c>
      <c r="G7" s="155" t="s">
        <v>159</v>
      </c>
      <c r="H7" s="353">
        <v>69.733333333333334</v>
      </c>
      <c r="I7" s="354">
        <v>174961.62613399999</v>
      </c>
      <c r="J7" s="355">
        <v>674478</v>
      </c>
      <c r="K7" s="356">
        <v>0.112222</v>
      </c>
      <c r="L7" s="353">
        <v>113945</v>
      </c>
      <c r="M7" s="353">
        <v>200000</v>
      </c>
      <c r="N7" s="353">
        <v>5919332</v>
      </c>
      <c r="O7" s="353">
        <v>6335133.0416219998</v>
      </c>
      <c r="P7" s="353">
        <v>6367000.73221</v>
      </c>
      <c r="Q7" s="353">
        <f t="shared" si="5"/>
        <v>-31867.69058800023</v>
      </c>
      <c r="R7" s="353">
        <v>1394537.727431</v>
      </c>
      <c r="S7" s="353">
        <v>1285954.5086699999</v>
      </c>
      <c r="T7" s="353">
        <f t="shared" si="6"/>
        <v>108583.21876100008</v>
      </c>
      <c r="U7" s="357" t="e">
        <f>VLOOKUP(B7,#REF!,13,0)</f>
        <v>#REF!</v>
      </c>
      <c r="V7" s="357" t="e">
        <f>VLOOKUP(B7,#REF!,14,0)</f>
        <v>#REF!</v>
      </c>
      <c r="W7" s="357" t="e">
        <f>VLOOKUP(B7,#REF!,15,0)</f>
        <v>#REF!</v>
      </c>
      <c r="X7" s="302">
        <v>11281</v>
      </c>
      <c r="Y7" s="156"/>
      <c r="Z7" s="156"/>
      <c r="AA7" s="156"/>
      <c r="AB7" s="238" t="e">
        <f t="shared" si="2"/>
        <v>#REF!</v>
      </c>
      <c r="AC7" s="238" t="e">
        <f t="shared" si="3"/>
        <v>#REF!</v>
      </c>
      <c r="AD7" s="238" t="e">
        <f t="shared" si="4"/>
        <v>#REF!</v>
      </c>
      <c r="AE7" s="156"/>
      <c r="AF7" s="156"/>
      <c r="AG7" s="156"/>
      <c r="AH7" s="156"/>
      <c r="AI7" s="304">
        <v>36309</v>
      </c>
      <c r="AJ7" s="156"/>
      <c r="AL7" s="35"/>
    </row>
    <row r="8" spans="1:38" s="156" customFormat="1" ht="31.5" customHeight="1" x14ac:dyDescent="0.85">
      <c r="A8" s="316">
        <v>186</v>
      </c>
      <c r="B8" s="156">
        <v>11287</v>
      </c>
      <c r="C8" s="152">
        <v>186</v>
      </c>
      <c r="D8" s="359">
        <v>4</v>
      </c>
      <c r="E8" s="360" t="s">
        <v>625</v>
      </c>
      <c r="F8" s="361" t="s">
        <v>248</v>
      </c>
      <c r="G8" s="362" t="s">
        <v>184</v>
      </c>
      <c r="H8" s="363">
        <v>69.066666666666663</v>
      </c>
      <c r="I8" s="359">
        <v>136806</v>
      </c>
      <c r="J8" s="364">
        <v>1962966</v>
      </c>
      <c r="K8" s="365">
        <v>1.8099940000000001</v>
      </c>
      <c r="L8" s="363">
        <v>1167660</v>
      </c>
      <c r="M8" s="363">
        <v>2000000</v>
      </c>
      <c r="N8" s="363">
        <v>3718087</v>
      </c>
      <c r="O8" s="363">
        <v>3811458.1294120001</v>
      </c>
      <c r="P8" s="363">
        <v>3732054.6466890001</v>
      </c>
      <c r="Q8" s="363">
        <f t="shared" si="5"/>
        <v>79403.482722999994</v>
      </c>
      <c r="R8" s="363">
        <v>490066.238106</v>
      </c>
      <c r="S8" s="363">
        <v>947469.32235200005</v>
      </c>
      <c r="T8" s="363">
        <f t="shared" si="6"/>
        <v>-457403.08424600004</v>
      </c>
      <c r="U8" s="366" t="e">
        <f>VLOOKUP(B8,#REF!,13,0)</f>
        <v>#REF!</v>
      </c>
      <c r="V8" s="366" t="e">
        <f>VLOOKUP(B8,#REF!,14,0)</f>
        <v>#REF!</v>
      </c>
      <c r="W8" s="366" t="e">
        <f>VLOOKUP(B8,#REF!,15,0)</f>
        <v>#REF!</v>
      </c>
      <c r="X8" s="302">
        <v>11287</v>
      </c>
      <c r="Y8" s="316"/>
      <c r="Z8" s="316"/>
      <c r="AA8" s="316"/>
      <c r="AB8" s="238" t="e">
        <f t="shared" si="2"/>
        <v>#REF!</v>
      </c>
      <c r="AC8" s="238" t="e">
        <f t="shared" si="3"/>
        <v>#REF!</v>
      </c>
      <c r="AD8" s="238" t="e">
        <f t="shared" si="4"/>
        <v>#REF!</v>
      </c>
      <c r="AE8" s="316"/>
      <c r="AF8" s="316"/>
      <c r="AG8" s="316"/>
      <c r="AH8" s="316"/>
      <c r="AI8" s="304">
        <v>736566</v>
      </c>
      <c r="AJ8" s="316"/>
      <c r="AL8" s="35"/>
    </row>
    <row r="9" spans="1:38" s="316" customFormat="1" ht="36.75" x14ac:dyDescent="0.85">
      <c r="A9" s="316">
        <v>176</v>
      </c>
      <c r="B9" s="156">
        <v>11286</v>
      </c>
      <c r="C9" s="152">
        <v>176</v>
      </c>
      <c r="D9" s="154">
        <v>5</v>
      </c>
      <c r="E9" s="351" t="s">
        <v>626</v>
      </c>
      <c r="F9" s="352" t="s">
        <v>249</v>
      </c>
      <c r="G9" s="155" t="s">
        <v>183</v>
      </c>
      <c r="H9" s="353">
        <v>68.933333333333337</v>
      </c>
      <c r="I9" s="354">
        <v>155809</v>
      </c>
      <c r="J9" s="355">
        <v>5403654</v>
      </c>
      <c r="K9" s="356">
        <v>0.60645899999999997</v>
      </c>
      <c r="L9" s="353">
        <v>2123033</v>
      </c>
      <c r="M9" s="353">
        <v>12000000</v>
      </c>
      <c r="N9" s="353">
        <v>2545252</v>
      </c>
      <c r="O9" s="353">
        <v>4553307.0730050001</v>
      </c>
      <c r="P9" s="353">
        <v>4660313.2078430001</v>
      </c>
      <c r="Q9" s="353">
        <f t="shared" si="5"/>
        <v>-107006.13483799994</v>
      </c>
      <c r="R9" s="353">
        <v>629838.39060899999</v>
      </c>
      <c r="S9" s="353">
        <v>677883.00592300005</v>
      </c>
      <c r="T9" s="353">
        <f t="shared" si="6"/>
        <v>-48044.615314000053</v>
      </c>
      <c r="U9" s="357" t="e">
        <f>VLOOKUP(B9,#REF!,13,0)</f>
        <v>#REF!</v>
      </c>
      <c r="V9" s="357" t="e">
        <f>VLOOKUP(B9,#REF!,14,0)</f>
        <v>#REF!</v>
      </c>
      <c r="W9" s="357" t="e">
        <f>VLOOKUP(B9,#REF!,15,0)</f>
        <v>#REF!</v>
      </c>
      <c r="X9" s="302">
        <v>11286</v>
      </c>
      <c r="AB9" s="238" t="e">
        <f t="shared" si="2"/>
        <v>#REF!</v>
      </c>
      <c r="AC9" s="238" t="e">
        <f t="shared" si="3"/>
        <v>#REF!</v>
      </c>
      <c r="AD9" s="238" t="e">
        <f t="shared" si="4"/>
        <v>#REF!</v>
      </c>
      <c r="AI9" s="304">
        <v>469636</v>
      </c>
      <c r="AL9" s="35"/>
    </row>
    <row r="10" spans="1:38" s="156" customFormat="1" ht="31.5" customHeight="1" x14ac:dyDescent="0.85">
      <c r="A10" s="156">
        <v>187</v>
      </c>
      <c r="B10" s="156">
        <v>11295</v>
      </c>
      <c r="C10" s="315">
        <v>187</v>
      </c>
      <c r="D10" s="359">
        <v>6</v>
      </c>
      <c r="E10" s="360" t="s">
        <v>627</v>
      </c>
      <c r="F10" s="361" t="s">
        <v>250</v>
      </c>
      <c r="G10" s="362" t="s">
        <v>182</v>
      </c>
      <c r="H10" s="363">
        <v>67.833333333333329</v>
      </c>
      <c r="I10" s="359">
        <v>5103287.2914450001</v>
      </c>
      <c r="J10" s="364">
        <v>13084161</v>
      </c>
      <c r="K10" s="365">
        <v>0.96145799999999992</v>
      </c>
      <c r="L10" s="363">
        <v>1411977</v>
      </c>
      <c r="M10" s="363">
        <v>5000000</v>
      </c>
      <c r="N10" s="363">
        <v>9266554</v>
      </c>
      <c r="O10" s="363">
        <v>390865.245627</v>
      </c>
      <c r="P10" s="363">
        <v>967880.69164900004</v>
      </c>
      <c r="Q10" s="363">
        <f t="shared" si="5"/>
        <v>-577015.44602200005</v>
      </c>
      <c r="R10" s="363">
        <v>98581.026930000007</v>
      </c>
      <c r="S10" s="363">
        <v>235716.365437</v>
      </c>
      <c r="T10" s="363">
        <f t="shared" si="6"/>
        <v>-137135.33850700001</v>
      </c>
      <c r="U10" s="366" t="e">
        <f>VLOOKUP(B10,#REF!,13,0)</f>
        <v>#REF!</v>
      </c>
      <c r="V10" s="366" t="e">
        <f>VLOOKUP(B10,#REF!,14,0)</f>
        <v>#REF!</v>
      </c>
      <c r="W10" s="366" t="e">
        <f>VLOOKUP(B10,#REF!,15,0)</f>
        <v>#REF!</v>
      </c>
      <c r="X10" s="302">
        <v>11295</v>
      </c>
      <c r="AB10" s="238" t="e">
        <f t="shared" si="2"/>
        <v>#REF!</v>
      </c>
      <c r="AC10" s="238" t="e">
        <f t="shared" si="3"/>
        <v>#REF!</v>
      </c>
      <c r="AD10" s="238" t="e">
        <f t="shared" si="4"/>
        <v>#REF!</v>
      </c>
      <c r="AI10" s="304">
        <v>2915069</v>
      </c>
      <c r="AL10" s="35"/>
    </row>
    <row r="11" spans="1:38" s="316" customFormat="1" ht="36.75" x14ac:dyDescent="0.85">
      <c r="A11" s="316">
        <v>188</v>
      </c>
      <c r="B11" s="156">
        <v>11306</v>
      </c>
      <c r="C11" s="152">
        <v>188</v>
      </c>
      <c r="D11" s="154">
        <v>7</v>
      </c>
      <c r="E11" s="351" t="s">
        <v>628</v>
      </c>
      <c r="F11" s="352" t="s">
        <v>325</v>
      </c>
      <c r="G11" s="155" t="s">
        <v>181</v>
      </c>
      <c r="H11" s="353">
        <v>65.166666666666671</v>
      </c>
      <c r="I11" s="354">
        <v>236752</v>
      </c>
      <c r="J11" s="355">
        <v>257838</v>
      </c>
      <c r="K11" s="356">
        <v>-2.9999999999999997E-6</v>
      </c>
      <c r="L11" s="353">
        <v>237545</v>
      </c>
      <c r="M11" s="353">
        <v>2000000</v>
      </c>
      <c r="N11" s="353">
        <v>1085426</v>
      </c>
      <c r="O11" s="353">
        <v>116203.364522</v>
      </c>
      <c r="P11" s="353">
        <v>130760.861366</v>
      </c>
      <c r="Q11" s="353">
        <f t="shared" si="5"/>
        <v>-14557.496843999994</v>
      </c>
      <c r="R11" s="353">
        <v>12448.70628</v>
      </c>
      <c r="S11" s="353">
        <v>28224.248568999999</v>
      </c>
      <c r="T11" s="353">
        <f t="shared" si="6"/>
        <v>-15775.542288999999</v>
      </c>
      <c r="U11" s="357" t="e">
        <f>VLOOKUP(B11,#REF!,13,0)</f>
        <v>#REF!</v>
      </c>
      <c r="V11" s="357" t="e">
        <f>VLOOKUP(B11,#REF!,14,0)</f>
        <v>#REF!</v>
      </c>
      <c r="W11" s="357" t="e">
        <f>VLOOKUP(B11,#REF!,15,0)</f>
        <v>#REF!</v>
      </c>
      <c r="X11" s="302">
        <v>11306</v>
      </c>
      <c r="AB11" s="238" t="e">
        <f t="shared" si="2"/>
        <v>#REF!</v>
      </c>
      <c r="AC11" s="238" t="e">
        <f t="shared" si="3"/>
        <v>#REF!</v>
      </c>
      <c r="AD11" s="238" t="e">
        <f t="shared" si="4"/>
        <v>#REF!</v>
      </c>
      <c r="AI11" s="304">
        <v>7079</v>
      </c>
      <c r="AL11" s="35"/>
    </row>
    <row r="12" spans="1:38" s="156" customFormat="1" ht="31.5" customHeight="1" x14ac:dyDescent="0.85">
      <c r="A12" s="156">
        <v>189</v>
      </c>
      <c r="B12" s="156">
        <v>11318</v>
      </c>
      <c r="C12" s="315">
        <v>189</v>
      </c>
      <c r="D12" s="359">
        <v>8</v>
      </c>
      <c r="E12" s="360" t="s">
        <v>629</v>
      </c>
      <c r="F12" s="361" t="s">
        <v>291</v>
      </c>
      <c r="G12" s="362" t="s">
        <v>180</v>
      </c>
      <c r="H12" s="363">
        <v>63.566666666666663</v>
      </c>
      <c r="I12" s="359">
        <v>253987.81917800001</v>
      </c>
      <c r="J12" s="364">
        <v>654795</v>
      </c>
      <c r="K12" s="365">
        <v>0.98918600000000001</v>
      </c>
      <c r="L12" s="363">
        <v>84020</v>
      </c>
      <c r="M12" s="363">
        <v>500000</v>
      </c>
      <c r="N12" s="363">
        <v>7793322</v>
      </c>
      <c r="O12" s="363">
        <v>1006802.53813</v>
      </c>
      <c r="P12" s="363">
        <v>940112.36930499994</v>
      </c>
      <c r="Q12" s="363">
        <f t="shared" si="5"/>
        <v>66690.168825000059</v>
      </c>
      <c r="R12" s="363">
        <v>256372.82389599999</v>
      </c>
      <c r="S12" s="363">
        <v>161167.19262300001</v>
      </c>
      <c r="T12" s="363">
        <f t="shared" si="6"/>
        <v>95205.631272999977</v>
      </c>
      <c r="U12" s="366" t="e">
        <f>VLOOKUP(B12,#REF!,13,0)</f>
        <v>#REF!</v>
      </c>
      <c r="V12" s="366" t="e">
        <f>VLOOKUP(B12,#REF!,14,0)</f>
        <v>#REF!</v>
      </c>
      <c r="W12" s="366" t="e">
        <f>VLOOKUP(B12,#REF!,15,0)</f>
        <v>#REF!</v>
      </c>
      <c r="X12" s="302">
        <v>11318</v>
      </c>
      <c r="AB12" s="238" t="e">
        <f t="shared" si="2"/>
        <v>#REF!</v>
      </c>
      <c r="AC12" s="238" t="e">
        <f t="shared" si="3"/>
        <v>#REF!</v>
      </c>
      <c r="AD12" s="238" t="e">
        <f t="shared" si="4"/>
        <v>#REF!</v>
      </c>
      <c r="AI12" s="304">
        <v>154236</v>
      </c>
      <c r="AL12" s="35"/>
    </row>
    <row r="13" spans="1:38" s="316" customFormat="1" ht="36.75" x14ac:dyDescent="0.85">
      <c r="A13" s="316">
        <v>190</v>
      </c>
      <c r="B13" s="156">
        <v>11316</v>
      </c>
      <c r="C13" s="152">
        <v>190</v>
      </c>
      <c r="D13" s="154">
        <v>9</v>
      </c>
      <c r="E13" s="351" t="s">
        <v>630</v>
      </c>
      <c r="F13" s="352" t="s">
        <v>309</v>
      </c>
      <c r="G13" s="155" t="s">
        <v>179</v>
      </c>
      <c r="H13" s="353">
        <v>62.8</v>
      </c>
      <c r="I13" s="354">
        <v>360238.35078699997</v>
      </c>
      <c r="J13" s="355">
        <v>502242</v>
      </c>
      <c r="K13" s="356">
        <v>0.49161299999999997</v>
      </c>
      <c r="L13" s="353">
        <v>70382</v>
      </c>
      <c r="M13" s="353">
        <v>600000</v>
      </c>
      <c r="N13" s="353">
        <v>7135950</v>
      </c>
      <c r="O13" s="353">
        <v>2507717.0622510002</v>
      </c>
      <c r="P13" s="353">
        <v>2709421.1953770001</v>
      </c>
      <c r="Q13" s="353">
        <f t="shared" si="5"/>
        <v>-201704.13312599994</v>
      </c>
      <c r="R13" s="353">
        <v>473390.78525199997</v>
      </c>
      <c r="S13" s="353">
        <v>417118.513087</v>
      </c>
      <c r="T13" s="353">
        <f t="shared" si="6"/>
        <v>56272.272164999973</v>
      </c>
      <c r="U13" s="357" t="e">
        <f>VLOOKUP(B13,#REF!,13,0)</f>
        <v>#REF!</v>
      </c>
      <c r="V13" s="357" t="e">
        <f>VLOOKUP(B13,#REF!,14,0)</f>
        <v>#REF!</v>
      </c>
      <c r="W13" s="357" t="e">
        <f>VLOOKUP(B13,#REF!,15,0)</f>
        <v>#REF!</v>
      </c>
      <c r="X13" s="302">
        <v>11316</v>
      </c>
      <c r="AB13" s="238" t="e">
        <f t="shared" si="2"/>
        <v>#REF!</v>
      </c>
      <c r="AC13" s="238" t="e">
        <f t="shared" si="3"/>
        <v>#REF!</v>
      </c>
      <c r="AD13" s="238" t="e">
        <f t="shared" si="4"/>
        <v>#REF!</v>
      </c>
      <c r="AI13" s="304">
        <v>120930</v>
      </c>
      <c r="AL13" s="35"/>
    </row>
    <row r="14" spans="1:38" s="156" customFormat="1" ht="31.5" customHeight="1" x14ac:dyDescent="0.85">
      <c r="A14" s="156">
        <v>192</v>
      </c>
      <c r="B14" s="156">
        <v>11324</v>
      </c>
      <c r="C14" s="315">
        <v>192</v>
      </c>
      <c r="D14" s="359">
        <v>10</v>
      </c>
      <c r="E14" s="360" t="s">
        <v>631</v>
      </c>
      <c r="F14" s="361" t="s">
        <v>251</v>
      </c>
      <c r="G14" s="362" t="s">
        <v>188</v>
      </c>
      <c r="H14" s="363">
        <v>61.433333333333337</v>
      </c>
      <c r="I14" s="359">
        <v>301701.967596</v>
      </c>
      <c r="J14" s="364">
        <v>461057</v>
      </c>
      <c r="K14" s="365">
        <v>0.68970200000000004</v>
      </c>
      <c r="L14" s="363">
        <v>50002</v>
      </c>
      <c r="M14" s="363">
        <v>500000</v>
      </c>
      <c r="N14" s="363">
        <v>9220774</v>
      </c>
      <c r="O14" s="363">
        <v>2453155.4543079999</v>
      </c>
      <c r="P14" s="363">
        <v>2659256.0853329999</v>
      </c>
      <c r="Q14" s="363">
        <f t="shared" si="5"/>
        <v>-206100.63102500001</v>
      </c>
      <c r="R14" s="363">
        <v>530515.77830000001</v>
      </c>
      <c r="S14" s="363">
        <v>486117.50073700002</v>
      </c>
      <c r="T14" s="363">
        <f t="shared" si="6"/>
        <v>44398.277562999981</v>
      </c>
      <c r="U14" s="366" t="e">
        <f>VLOOKUP(B14,#REF!,13,0)</f>
        <v>#REF!</v>
      </c>
      <c r="V14" s="366" t="e">
        <f>VLOOKUP(B14,#REF!,14,0)</f>
        <v>#REF!</v>
      </c>
      <c r="W14" s="366" t="e">
        <f>VLOOKUP(B14,#REF!,15,0)</f>
        <v>#REF!</v>
      </c>
      <c r="X14" s="302">
        <v>11324</v>
      </c>
      <c r="AB14" s="238" t="e">
        <f t="shared" si="2"/>
        <v>#REF!</v>
      </c>
      <c r="AC14" s="238" t="e">
        <f t="shared" si="3"/>
        <v>#REF!</v>
      </c>
      <c r="AD14" s="238" t="e">
        <f t="shared" si="4"/>
        <v>#REF!</v>
      </c>
      <c r="AI14" s="304">
        <v>152317</v>
      </c>
      <c r="AL14" s="35"/>
    </row>
    <row r="15" spans="1:38" s="316" customFormat="1" ht="36.75" x14ac:dyDescent="0.85">
      <c r="A15" s="316">
        <v>193</v>
      </c>
      <c r="B15" s="156">
        <v>11329</v>
      </c>
      <c r="C15" s="152">
        <v>193</v>
      </c>
      <c r="D15" s="154">
        <v>11</v>
      </c>
      <c r="E15" s="351" t="s">
        <v>632</v>
      </c>
      <c r="F15" s="352" t="s">
        <v>325</v>
      </c>
      <c r="G15" s="155" t="s">
        <v>195</v>
      </c>
      <c r="H15" s="353">
        <v>61.2</v>
      </c>
      <c r="I15" s="354">
        <v>327863.87650999997</v>
      </c>
      <c r="J15" s="355">
        <v>792284</v>
      </c>
      <c r="K15" s="356">
        <v>0.93602799999999997</v>
      </c>
      <c r="L15" s="353">
        <v>96453</v>
      </c>
      <c r="M15" s="353">
        <v>800000</v>
      </c>
      <c r="N15" s="353">
        <v>8214201</v>
      </c>
      <c r="O15" s="353">
        <v>1062403.742297</v>
      </c>
      <c r="P15" s="353">
        <v>1003528.6612419999</v>
      </c>
      <c r="Q15" s="353">
        <f t="shared" si="5"/>
        <v>58875.081055000075</v>
      </c>
      <c r="R15" s="353">
        <v>149007.986959</v>
      </c>
      <c r="S15" s="353">
        <v>138740.27519499999</v>
      </c>
      <c r="T15" s="353">
        <f t="shared" si="6"/>
        <v>10267.711764000007</v>
      </c>
      <c r="U15" s="357" t="e">
        <f>VLOOKUP(B15,#REF!,13,0)</f>
        <v>#REF!</v>
      </c>
      <c r="V15" s="357" t="e">
        <f>VLOOKUP(B15,#REF!,14,0)</f>
        <v>#REF!</v>
      </c>
      <c r="W15" s="357" t="e">
        <f>VLOOKUP(B15,#REF!,15,0)</f>
        <v>#REF!</v>
      </c>
      <c r="X15" s="302">
        <v>11329</v>
      </c>
      <c r="AB15" s="238" t="e">
        <f t="shared" si="2"/>
        <v>#REF!</v>
      </c>
      <c r="AC15" s="238" t="e">
        <f t="shared" si="3"/>
        <v>#REF!</v>
      </c>
      <c r="AD15" s="238" t="e">
        <f t="shared" si="4"/>
        <v>#REF!</v>
      </c>
      <c r="AI15" s="304">
        <v>248847</v>
      </c>
      <c r="AL15" s="35"/>
    </row>
    <row r="16" spans="1:38" s="156" customFormat="1" ht="31.5" customHeight="1" x14ac:dyDescent="0.85">
      <c r="A16" s="156">
        <v>199</v>
      </c>
      <c r="B16" s="156">
        <v>11339</v>
      </c>
      <c r="C16" s="315">
        <v>199</v>
      </c>
      <c r="D16" s="359">
        <v>12</v>
      </c>
      <c r="E16" s="360" t="s">
        <v>633</v>
      </c>
      <c r="F16" s="361" t="s">
        <v>190</v>
      </c>
      <c r="G16" s="362" t="s">
        <v>199</v>
      </c>
      <c r="H16" s="363">
        <v>60.2</v>
      </c>
      <c r="I16" s="359">
        <v>2137378.1269860002</v>
      </c>
      <c r="J16" s="364">
        <v>4583239</v>
      </c>
      <c r="K16" s="365">
        <v>0.44164599999999998</v>
      </c>
      <c r="L16" s="363">
        <v>1748995</v>
      </c>
      <c r="M16" s="363">
        <v>2000000</v>
      </c>
      <c r="N16" s="363">
        <v>2620498</v>
      </c>
      <c r="O16" s="363">
        <v>3425610.0180560001</v>
      </c>
      <c r="P16" s="363">
        <v>3751642.2989869998</v>
      </c>
      <c r="Q16" s="363">
        <f t="shared" si="5"/>
        <v>-326032.28093099967</v>
      </c>
      <c r="R16" s="363">
        <v>388286.74767299998</v>
      </c>
      <c r="S16" s="363">
        <v>332827.17349900003</v>
      </c>
      <c r="T16" s="363">
        <f t="shared" si="6"/>
        <v>55459.57417399995</v>
      </c>
      <c r="U16" s="366" t="e">
        <f>VLOOKUP(B16,#REF!,13,0)</f>
        <v>#REF!</v>
      </c>
      <c r="V16" s="366" t="e">
        <f>VLOOKUP(B16,#REF!,14,0)</f>
        <v>#REF!</v>
      </c>
      <c r="W16" s="366" t="e">
        <f>VLOOKUP(B16,#REF!,15,0)</f>
        <v>#REF!</v>
      </c>
      <c r="X16" s="302">
        <v>11339</v>
      </c>
      <c r="AB16" s="238" t="e">
        <f t="shared" si="2"/>
        <v>#REF!</v>
      </c>
      <c r="AC16" s="238" t="e">
        <f t="shared" si="3"/>
        <v>#REF!</v>
      </c>
      <c r="AD16" s="238" t="e">
        <f t="shared" si="4"/>
        <v>#REF!</v>
      </c>
      <c r="AI16" s="304">
        <v>428271</v>
      </c>
      <c r="AL16" s="35"/>
    </row>
    <row r="17" spans="1:38" s="316" customFormat="1" ht="36.75" x14ac:dyDescent="0.85">
      <c r="A17" s="316">
        <v>200</v>
      </c>
      <c r="B17" s="156">
        <v>11346</v>
      </c>
      <c r="C17" s="152">
        <v>200</v>
      </c>
      <c r="D17" s="154">
        <v>13</v>
      </c>
      <c r="E17" s="351" t="s">
        <v>634</v>
      </c>
      <c r="F17" s="352" t="s">
        <v>252</v>
      </c>
      <c r="G17" s="155" t="s">
        <v>200</v>
      </c>
      <c r="H17" s="353">
        <v>59.266666666666666</v>
      </c>
      <c r="I17" s="354">
        <v>1414590</v>
      </c>
      <c r="J17" s="355">
        <v>2743891</v>
      </c>
      <c r="K17" s="356">
        <v>0.89205900000000005</v>
      </c>
      <c r="L17" s="353">
        <v>200000</v>
      </c>
      <c r="M17" s="353">
        <v>2000000</v>
      </c>
      <c r="N17" s="353">
        <v>13719455</v>
      </c>
      <c r="O17" s="353">
        <v>4747536.5247499999</v>
      </c>
      <c r="P17" s="353">
        <v>4885234.4236819996</v>
      </c>
      <c r="Q17" s="353">
        <f t="shared" si="5"/>
        <v>-137697.89893199969</v>
      </c>
      <c r="R17" s="353">
        <v>844352.717038</v>
      </c>
      <c r="S17" s="353">
        <v>918296.99731799995</v>
      </c>
      <c r="T17" s="353">
        <f t="shared" si="6"/>
        <v>-73944.280279999948</v>
      </c>
      <c r="U17" s="357" t="e">
        <f>VLOOKUP(B17,#REF!,13,0)</f>
        <v>#REF!</v>
      </c>
      <c r="V17" s="357" t="e">
        <f>VLOOKUP(B17,#REF!,14,0)</f>
        <v>#REF!</v>
      </c>
      <c r="W17" s="357" t="e">
        <f>VLOOKUP(B17,#REF!,15,0)</f>
        <v>#REF!</v>
      </c>
      <c r="X17" s="302">
        <v>11346</v>
      </c>
      <c r="AB17" s="238" t="e">
        <f t="shared" si="2"/>
        <v>#REF!</v>
      </c>
      <c r="AC17" s="238" t="e">
        <f t="shared" si="3"/>
        <v>#REF!</v>
      </c>
      <c r="AD17" s="238" t="e">
        <f t="shared" si="4"/>
        <v>#REF!</v>
      </c>
      <c r="AI17" s="304">
        <v>599620</v>
      </c>
      <c r="AL17" s="35"/>
    </row>
    <row r="18" spans="1:38" s="156" customFormat="1" ht="31.5" customHeight="1" x14ac:dyDescent="0.85">
      <c r="A18" s="316">
        <v>202</v>
      </c>
      <c r="B18" s="156">
        <v>11365</v>
      </c>
      <c r="C18" s="152">
        <v>202</v>
      </c>
      <c r="D18" s="359">
        <v>14</v>
      </c>
      <c r="E18" s="360" t="s">
        <v>635</v>
      </c>
      <c r="F18" s="361" t="s">
        <v>71</v>
      </c>
      <c r="G18" s="362" t="s">
        <v>206</v>
      </c>
      <c r="H18" s="363">
        <v>58.333333333333329</v>
      </c>
      <c r="I18" s="359">
        <v>705451.64483899996</v>
      </c>
      <c r="J18" s="364">
        <v>1912111</v>
      </c>
      <c r="K18" s="365">
        <v>0.86328500000000008</v>
      </c>
      <c r="L18" s="363">
        <v>199758</v>
      </c>
      <c r="M18" s="363">
        <v>700000</v>
      </c>
      <c r="N18" s="363">
        <v>9572137</v>
      </c>
      <c r="O18" s="363">
        <v>424980.17069699999</v>
      </c>
      <c r="P18" s="363">
        <v>496593.19797899999</v>
      </c>
      <c r="Q18" s="363">
        <f t="shared" si="5"/>
        <v>-71613.027281999995</v>
      </c>
      <c r="R18" s="363">
        <v>32731.500002000001</v>
      </c>
      <c r="S18" s="363">
        <v>101882.91832300001</v>
      </c>
      <c r="T18" s="363">
        <f t="shared" si="6"/>
        <v>-69151.418321000005</v>
      </c>
      <c r="U18" s="366" t="e">
        <f>VLOOKUP(B18,#REF!,13,0)</f>
        <v>#REF!</v>
      </c>
      <c r="V18" s="366" t="e">
        <f>VLOOKUP(B18,#REF!,14,0)</f>
        <v>#REF!</v>
      </c>
      <c r="W18" s="366" t="e">
        <f>VLOOKUP(B18,#REF!,15,0)</f>
        <v>#REF!</v>
      </c>
      <c r="X18" s="302">
        <v>11365</v>
      </c>
      <c r="Y18" s="316"/>
      <c r="Z18" s="316"/>
      <c r="AA18" s="316"/>
      <c r="AB18" s="238" t="e">
        <f t="shared" si="2"/>
        <v>#REF!</v>
      </c>
      <c r="AC18" s="238" t="e">
        <f t="shared" si="3"/>
        <v>#REF!</v>
      </c>
      <c r="AD18" s="238" t="e">
        <f t="shared" si="4"/>
        <v>#REF!</v>
      </c>
      <c r="AE18" s="316"/>
      <c r="AF18" s="316"/>
      <c r="AG18" s="316"/>
      <c r="AH18" s="316"/>
      <c r="AI18" s="304">
        <v>309707</v>
      </c>
      <c r="AJ18" s="316"/>
      <c r="AL18" s="35"/>
    </row>
    <row r="19" spans="1:38" s="316" customFormat="1" ht="36.75" x14ac:dyDescent="0.85">
      <c r="A19" s="156">
        <v>203</v>
      </c>
      <c r="B19" s="156">
        <v>11364</v>
      </c>
      <c r="C19" s="315">
        <v>203</v>
      </c>
      <c r="D19" s="154">
        <v>15</v>
      </c>
      <c r="E19" s="351" t="s">
        <v>636</v>
      </c>
      <c r="F19" s="352" t="s">
        <v>207</v>
      </c>
      <c r="G19" s="155" t="s">
        <v>205</v>
      </c>
      <c r="H19" s="353">
        <v>58.2</v>
      </c>
      <c r="I19" s="354">
        <v>8954677.5744969994</v>
      </c>
      <c r="J19" s="355">
        <v>33895741</v>
      </c>
      <c r="K19" s="356">
        <v>0.97939599999999993</v>
      </c>
      <c r="L19" s="353">
        <v>3289856</v>
      </c>
      <c r="M19" s="353">
        <v>4500000</v>
      </c>
      <c r="N19" s="353">
        <v>10303107</v>
      </c>
      <c r="O19" s="353">
        <v>8466219.0102639999</v>
      </c>
      <c r="P19" s="353">
        <v>7493005.2667929996</v>
      </c>
      <c r="Q19" s="353">
        <f t="shared" si="5"/>
        <v>973213.74347100034</v>
      </c>
      <c r="R19" s="353">
        <v>1310939.8443499999</v>
      </c>
      <c r="S19" s="353">
        <v>877119.76721600001</v>
      </c>
      <c r="T19" s="353">
        <f t="shared" si="6"/>
        <v>433820.0771339999</v>
      </c>
      <c r="U19" s="357">
        <v>0</v>
      </c>
      <c r="V19" s="357">
        <v>0</v>
      </c>
      <c r="W19" s="357">
        <v>0</v>
      </c>
      <c r="X19" s="302">
        <v>11364</v>
      </c>
      <c r="Y19" s="156"/>
      <c r="Z19" s="156"/>
      <c r="AA19" s="156"/>
      <c r="AB19" s="238">
        <f t="shared" si="2"/>
        <v>0</v>
      </c>
      <c r="AC19" s="238">
        <f t="shared" si="3"/>
        <v>0</v>
      </c>
      <c r="AD19" s="238">
        <f t="shared" si="4"/>
        <v>0</v>
      </c>
      <c r="AE19" s="156"/>
      <c r="AF19" s="156"/>
      <c r="AG19" s="156"/>
      <c r="AH19" s="156"/>
      <c r="AI19" s="304">
        <v>6162983</v>
      </c>
      <c r="AJ19" s="156"/>
      <c r="AL19" s="35"/>
    </row>
    <row r="20" spans="1:38" s="156" customFormat="1" ht="31.5" customHeight="1" x14ac:dyDescent="0.85">
      <c r="A20" s="156">
        <v>206</v>
      </c>
      <c r="B20" s="156">
        <v>11359</v>
      </c>
      <c r="C20" s="315">
        <v>206</v>
      </c>
      <c r="D20" s="359">
        <v>16</v>
      </c>
      <c r="E20" s="360" t="s">
        <v>637</v>
      </c>
      <c r="F20" s="361" t="s">
        <v>155</v>
      </c>
      <c r="G20" s="362" t="s">
        <v>205</v>
      </c>
      <c r="H20" s="363">
        <v>58.2</v>
      </c>
      <c r="I20" s="359">
        <v>2063201.4174299999</v>
      </c>
      <c r="J20" s="364">
        <v>4233167</v>
      </c>
      <c r="K20" s="365">
        <v>0.822851</v>
      </c>
      <c r="L20" s="363">
        <v>723833</v>
      </c>
      <c r="M20" s="363">
        <v>1344000</v>
      </c>
      <c r="N20" s="363">
        <v>5851233</v>
      </c>
      <c r="O20" s="363">
        <v>1767695.94676</v>
      </c>
      <c r="P20" s="363">
        <v>2622704.433098</v>
      </c>
      <c r="Q20" s="363">
        <f t="shared" si="5"/>
        <v>-855008.48633800005</v>
      </c>
      <c r="R20" s="363">
        <v>147180.86293500001</v>
      </c>
      <c r="S20" s="363">
        <v>439406.33595199999</v>
      </c>
      <c r="T20" s="363">
        <f t="shared" si="6"/>
        <v>-292225.47301700001</v>
      </c>
      <c r="U20" s="366" t="e">
        <f>VLOOKUP(B20,#REF!,13,0)</f>
        <v>#REF!</v>
      </c>
      <c r="V20" s="366" t="e">
        <f>VLOOKUP(B20,#REF!,14,0)</f>
        <v>#REF!</v>
      </c>
      <c r="W20" s="366" t="e">
        <f>VLOOKUP(B20,#REF!,15,0)</f>
        <v>#REF!</v>
      </c>
      <c r="X20" s="302">
        <v>11359</v>
      </c>
      <c r="AB20" s="238" t="e">
        <f t="shared" si="2"/>
        <v>#REF!</v>
      </c>
      <c r="AC20" s="238" t="e">
        <f t="shared" si="3"/>
        <v>#REF!</v>
      </c>
      <c r="AD20" s="238" t="e">
        <f t="shared" si="4"/>
        <v>#REF!</v>
      </c>
      <c r="AI20" s="304">
        <v>1148694</v>
      </c>
      <c r="AL20" s="35"/>
    </row>
    <row r="21" spans="1:38" s="316" customFormat="1" ht="36.75" x14ac:dyDescent="0.85">
      <c r="A21" s="316">
        <v>216</v>
      </c>
      <c r="B21" s="156">
        <v>11386</v>
      </c>
      <c r="C21" s="152">
        <v>216</v>
      </c>
      <c r="D21" s="154">
        <v>17</v>
      </c>
      <c r="E21" s="351" t="s">
        <v>638</v>
      </c>
      <c r="F21" s="352" t="s">
        <v>291</v>
      </c>
      <c r="G21" s="155" t="s">
        <v>224</v>
      </c>
      <c r="H21" s="353">
        <v>55.1</v>
      </c>
      <c r="I21" s="354">
        <v>829173.82858199999</v>
      </c>
      <c r="J21" s="355">
        <v>923621</v>
      </c>
      <c r="K21" s="356">
        <v>7.0176999999999989E-2</v>
      </c>
      <c r="L21" s="353">
        <v>800396</v>
      </c>
      <c r="M21" s="353">
        <v>1000000</v>
      </c>
      <c r="N21" s="353">
        <v>1153954</v>
      </c>
      <c r="O21" s="353">
        <v>80362.589653999996</v>
      </c>
      <c r="P21" s="353">
        <v>21856.970839000001</v>
      </c>
      <c r="Q21" s="353">
        <f t="shared" si="5"/>
        <v>58505.618814999994</v>
      </c>
      <c r="R21" s="353">
        <v>2987.2201799999998</v>
      </c>
      <c r="S21" s="353">
        <v>19443.228371000001</v>
      </c>
      <c r="T21" s="353">
        <f t="shared" si="6"/>
        <v>-16456.008191000001</v>
      </c>
      <c r="U21" s="357" t="e">
        <f>VLOOKUP(B21,#REF!,13,0)</f>
        <v>#REF!</v>
      </c>
      <c r="V21" s="357" t="e">
        <f>VLOOKUP(B21,#REF!,14,0)</f>
        <v>#REF!</v>
      </c>
      <c r="W21" s="357" t="e">
        <f>VLOOKUP(B21,#REF!,15,0)</f>
        <v>#REF!</v>
      </c>
      <c r="X21" s="302">
        <v>11386</v>
      </c>
      <c r="AB21" s="238" t="e">
        <f t="shared" si="2"/>
        <v>#REF!</v>
      </c>
      <c r="AC21" s="238" t="e">
        <f t="shared" si="3"/>
        <v>#REF!</v>
      </c>
      <c r="AD21" s="238" t="e">
        <f t="shared" si="4"/>
        <v>#REF!</v>
      </c>
      <c r="AI21" s="304">
        <v>0</v>
      </c>
      <c r="AL21" s="35"/>
    </row>
    <row r="22" spans="1:38" s="156" customFormat="1" ht="31.5" customHeight="1" x14ac:dyDescent="0.85">
      <c r="A22" s="316">
        <v>221</v>
      </c>
      <c r="B22" s="156">
        <v>11410</v>
      </c>
      <c r="C22" s="152">
        <v>221</v>
      </c>
      <c r="D22" s="359">
        <v>18</v>
      </c>
      <c r="E22" s="360" t="s">
        <v>639</v>
      </c>
      <c r="F22" s="361" t="s">
        <v>21</v>
      </c>
      <c r="G22" s="362" t="s">
        <v>243</v>
      </c>
      <c r="H22" s="363">
        <v>51.6</v>
      </c>
      <c r="I22" s="359">
        <v>13417529</v>
      </c>
      <c r="J22" s="364">
        <v>36454731</v>
      </c>
      <c r="K22" s="365">
        <v>0.95067099999999993</v>
      </c>
      <c r="L22" s="363">
        <v>4918731</v>
      </c>
      <c r="M22" s="363">
        <v>5000000</v>
      </c>
      <c r="N22" s="363">
        <v>7451094</v>
      </c>
      <c r="O22" s="363">
        <v>8781627.8321540002</v>
      </c>
      <c r="P22" s="363">
        <v>5304236.8785119997</v>
      </c>
      <c r="Q22" s="363">
        <f t="shared" si="5"/>
        <v>3477390.9536420004</v>
      </c>
      <c r="R22" s="363">
        <v>667883.09927600005</v>
      </c>
      <c r="S22" s="363">
        <v>767569.964209</v>
      </c>
      <c r="T22" s="363">
        <f t="shared" si="6"/>
        <v>-99686.864932999946</v>
      </c>
      <c r="U22" s="366" t="e">
        <f>VLOOKUP(B22,#REF!,13,0)</f>
        <v>#REF!</v>
      </c>
      <c r="V22" s="366" t="e">
        <f>VLOOKUP(B22,#REF!,14,0)</f>
        <v>#REF!</v>
      </c>
      <c r="W22" s="366" t="e">
        <f>VLOOKUP(B22,#REF!,15,0)</f>
        <v>#REF!</v>
      </c>
      <c r="X22" s="302">
        <v>11410</v>
      </c>
      <c r="Y22" s="316"/>
      <c r="Z22" s="316"/>
      <c r="AA22" s="316"/>
      <c r="AB22" s="238" t="e">
        <f t="shared" si="2"/>
        <v>#REF!</v>
      </c>
      <c r="AC22" s="238" t="e">
        <f t="shared" si="3"/>
        <v>#REF!</v>
      </c>
      <c r="AD22" s="238" t="e">
        <f t="shared" si="4"/>
        <v>#REF!</v>
      </c>
      <c r="AE22" s="316"/>
      <c r="AF22" s="316"/>
      <c r="AG22" s="316"/>
      <c r="AH22" s="316"/>
      <c r="AI22" s="304">
        <v>4107121</v>
      </c>
      <c r="AJ22" s="316"/>
      <c r="AL22" s="35"/>
    </row>
    <row r="23" spans="1:38" s="316" customFormat="1" ht="36.75" x14ac:dyDescent="0.85">
      <c r="A23" s="156">
        <v>222</v>
      </c>
      <c r="B23" s="156">
        <v>11407</v>
      </c>
      <c r="C23" s="315">
        <v>222</v>
      </c>
      <c r="D23" s="154">
        <v>19</v>
      </c>
      <c r="E23" s="351" t="s">
        <v>640</v>
      </c>
      <c r="F23" s="352" t="s">
        <v>333</v>
      </c>
      <c r="G23" s="155" t="s">
        <v>243</v>
      </c>
      <c r="H23" s="353">
        <v>51.6</v>
      </c>
      <c r="I23" s="354">
        <v>97536</v>
      </c>
      <c r="J23" s="355">
        <v>250048</v>
      </c>
      <c r="K23" s="356">
        <v>0.612209</v>
      </c>
      <c r="L23" s="353">
        <v>70887</v>
      </c>
      <c r="M23" s="353">
        <v>250000</v>
      </c>
      <c r="N23" s="353">
        <v>3527423</v>
      </c>
      <c r="O23" s="353">
        <v>3199306.2146029999</v>
      </c>
      <c r="P23" s="353">
        <v>3143101.6063120002</v>
      </c>
      <c r="Q23" s="353">
        <f t="shared" si="5"/>
        <v>56204.608290999662</v>
      </c>
      <c r="R23" s="353">
        <v>300925.14474299998</v>
      </c>
      <c r="S23" s="353">
        <v>256113.72628</v>
      </c>
      <c r="T23" s="353">
        <f t="shared" si="6"/>
        <v>44811.41846299998</v>
      </c>
      <c r="U23" s="357" t="e">
        <f>VLOOKUP(B23,#REF!,13,0)</f>
        <v>#REF!</v>
      </c>
      <c r="V23" s="357" t="e">
        <f>VLOOKUP(B23,#REF!,14,0)</f>
        <v>#REF!</v>
      </c>
      <c r="W23" s="357" t="e">
        <f>VLOOKUP(B23,#REF!,15,0)</f>
        <v>#REF!</v>
      </c>
      <c r="X23" s="302">
        <v>11407</v>
      </c>
      <c r="Y23" s="156"/>
      <c r="Z23" s="156"/>
      <c r="AA23" s="156"/>
      <c r="AB23" s="238" t="e">
        <f t="shared" si="2"/>
        <v>#REF!</v>
      </c>
      <c r="AC23" s="238" t="e">
        <f t="shared" si="3"/>
        <v>#REF!</v>
      </c>
      <c r="AD23" s="238" t="e">
        <f t="shared" si="4"/>
        <v>#REF!</v>
      </c>
      <c r="AE23" s="156"/>
      <c r="AF23" s="156"/>
      <c r="AG23" s="156"/>
      <c r="AH23" s="156"/>
      <c r="AI23" s="304">
        <v>53575</v>
      </c>
      <c r="AJ23" s="156"/>
      <c r="AL23" s="35"/>
    </row>
    <row r="24" spans="1:38" s="156" customFormat="1" ht="31.5" customHeight="1" x14ac:dyDescent="0.85">
      <c r="A24" s="156">
        <v>228</v>
      </c>
      <c r="B24" s="156">
        <v>11397</v>
      </c>
      <c r="C24" s="315">
        <v>228</v>
      </c>
      <c r="D24" s="359">
        <v>20</v>
      </c>
      <c r="E24" s="360" t="s">
        <v>641</v>
      </c>
      <c r="F24" s="361" t="s">
        <v>213</v>
      </c>
      <c r="G24" s="362" t="s">
        <v>247</v>
      </c>
      <c r="H24" s="363">
        <v>49.966666666666669</v>
      </c>
      <c r="I24" s="359">
        <v>936649.54977000004</v>
      </c>
      <c r="J24" s="364">
        <v>2268459</v>
      </c>
      <c r="K24" s="365">
        <v>0.62495299999999998</v>
      </c>
      <c r="L24" s="363">
        <v>284910</v>
      </c>
      <c r="M24" s="363">
        <v>1000000</v>
      </c>
      <c r="N24" s="363">
        <v>7962017</v>
      </c>
      <c r="O24" s="363">
        <v>576689.22513899999</v>
      </c>
      <c r="P24" s="363">
        <v>851901.78337800002</v>
      </c>
      <c r="Q24" s="363">
        <f t="shared" si="5"/>
        <v>-275212.55823900003</v>
      </c>
      <c r="R24" s="363">
        <v>0</v>
      </c>
      <c r="S24" s="363">
        <v>0</v>
      </c>
      <c r="T24" s="363">
        <f t="shared" si="6"/>
        <v>0</v>
      </c>
      <c r="U24" s="366" t="e">
        <f>VLOOKUP(B24,#REF!,13,0)</f>
        <v>#REF!</v>
      </c>
      <c r="V24" s="366" t="e">
        <f>VLOOKUP(B24,#REF!,14,0)</f>
        <v>#REF!</v>
      </c>
      <c r="W24" s="366" t="e">
        <f>VLOOKUP(B24,#REF!,15,0)</f>
        <v>#REF!</v>
      </c>
      <c r="X24" s="302">
        <v>11397</v>
      </c>
      <c r="AB24" s="238" t="e">
        <f t="shared" si="2"/>
        <v>#REF!</v>
      </c>
      <c r="AC24" s="238" t="e">
        <f t="shared" si="3"/>
        <v>#REF!</v>
      </c>
      <c r="AD24" s="238" t="e">
        <f t="shared" si="4"/>
        <v>#REF!</v>
      </c>
      <c r="AI24" s="304">
        <v>476565</v>
      </c>
      <c r="AL24" s="35"/>
    </row>
    <row r="25" spans="1:38" s="316" customFormat="1" ht="36.75" x14ac:dyDescent="0.85">
      <c r="A25" s="316">
        <v>229</v>
      </c>
      <c r="B25" s="156">
        <v>11435</v>
      </c>
      <c r="C25" s="152">
        <v>229</v>
      </c>
      <c r="D25" s="154">
        <v>21</v>
      </c>
      <c r="E25" s="351" t="s">
        <v>642</v>
      </c>
      <c r="F25" s="352" t="s">
        <v>265</v>
      </c>
      <c r="G25" s="155" t="s">
        <v>260</v>
      </c>
      <c r="H25" s="353">
        <v>48.033333333333331</v>
      </c>
      <c r="I25" s="354">
        <v>2684684.3983860002</v>
      </c>
      <c r="J25" s="355">
        <v>8606535</v>
      </c>
      <c r="K25" s="356">
        <v>0.97033000000000003</v>
      </c>
      <c r="L25" s="353">
        <v>538375</v>
      </c>
      <c r="M25" s="353">
        <v>2500000</v>
      </c>
      <c r="N25" s="353">
        <v>15986133</v>
      </c>
      <c r="O25" s="353">
        <v>2160089.5182989999</v>
      </c>
      <c r="P25" s="353">
        <v>1410349.5021639999</v>
      </c>
      <c r="Q25" s="353">
        <f t="shared" si="5"/>
        <v>749740.01613499993</v>
      </c>
      <c r="R25" s="353">
        <v>532752.17344100005</v>
      </c>
      <c r="S25" s="353">
        <v>327303.77032800001</v>
      </c>
      <c r="T25" s="353">
        <f t="shared" si="6"/>
        <v>205448.40311300004</v>
      </c>
      <c r="U25" s="357" t="e">
        <f>VLOOKUP(B25,#REF!,13,0)</f>
        <v>#REF!</v>
      </c>
      <c r="V25" s="357" t="e">
        <f>VLOOKUP(B25,#REF!,14,0)</f>
        <v>#REF!</v>
      </c>
      <c r="W25" s="357" t="e">
        <f>VLOOKUP(B25,#REF!,15,0)</f>
        <v>#REF!</v>
      </c>
      <c r="X25" s="302">
        <v>11435</v>
      </c>
      <c r="AB25" s="238" t="e">
        <f t="shared" si="2"/>
        <v>#REF!</v>
      </c>
      <c r="AC25" s="238" t="e">
        <f t="shared" si="3"/>
        <v>#REF!</v>
      </c>
      <c r="AD25" s="238" t="e">
        <f t="shared" si="4"/>
        <v>#REF!</v>
      </c>
      <c r="AI25" s="304">
        <v>990023</v>
      </c>
      <c r="AL25" s="35"/>
    </row>
    <row r="26" spans="1:38" s="156" customFormat="1" ht="31.5" customHeight="1" x14ac:dyDescent="0.85">
      <c r="A26" s="156">
        <v>232</v>
      </c>
      <c r="B26" s="156">
        <v>11443</v>
      </c>
      <c r="C26" s="315">
        <v>232</v>
      </c>
      <c r="D26" s="359">
        <v>22</v>
      </c>
      <c r="E26" s="360" t="s">
        <v>643</v>
      </c>
      <c r="F26" s="361" t="s">
        <v>44</v>
      </c>
      <c r="G26" s="362" t="s">
        <v>264</v>
      </c>
      <c r="H26" s="363">
        <v>46.666666666666671</v>
      </c>
      <c r="I26" s="359">
        <v>120391.12815600001</v>
      </c>
      <c r="J26" s="364">
        <v>384679</v>
      </c>
      <c r="K26" s="365">
        <v>0.99404700000000001</v>
      </c>
      <c r="L26" s="363">
        <v>39292</v>
      </c>
      <c r="M26" s="363">
        <v>500000</v>
      </c>
      <c r="N26" s="363">
        <v>9790266</v>
      </c>
      <c r="O26" s="363">
        <v>296164.27029700001</v>
      </c>
      <c r="P26" s="363">
        <v>212277.674898</v>
      </c>
      <c r="Q26" s="363">
        <f t="shared" si="5"/>
        <v>83886.595399000013</v>
      </c>
      <c r="R26" s="363">
        <v>41154.016452999997</v>
      </c>
      <c r="S26" s="363">
        <v>28355.5</v>
      </c>
      <c r="T26" s="363">
        <f t="shared" si="6"/>
        <v>12798.516452999997</v>
      </c>
      <c r="U26" s="366" t="e">
        <f>VLOOKUP(B26,#REF!,13,0)</f>
        <v>#REF!</v>
      </c>
      <c r="V26" s="366" t="e">
        <f>VLOOKUP(B26,#REF!,14,0)</f>
        <v>#REF!</v>
      </c>
      <c r="W26" s="366" t="e">
        <f>VLOOKUP(B26,#REF!,15,0)</f>
        <v>#REF!</v>
      </c>
      <c r="X26" s="302">
        <v>11443</v>
      </c>
      <c r="AB26" s="238" t="e">
        <f t="shared" si="2"/>
        <v>#REF!</v>
      </c>
      <c r="AC26" s="238" t="e">
        <f t="shared" si="3"/>
        <v>#REF!</v>
      </c>
      <c r="AD26" s="238" t="e">
        <f t="shared" si="4"/>
        <v>#REF!</v>
      </c>
      <c r="AI26" s="304">
        <v>15586</v>
      </c>
      <c r="AL26" s="35"/>
    </row>
    <row r="27" spans="1:38" s="316" customFormat="1" ht="36.75" x14ac:dyDescent="0.85">
      <c r="A27" s="156">
        <v>234</v>
      </c>
      <c r="B27" s="156">
        <v>11447</v>
      </c>
      <c r="C27" s="315">
        <v>234</v>
      </c>
      <c r="D27" s="154">
        <v>23</v>
      </c>
      <c r="E27" s="351" t="s">
        <v>644</v>
      </c>
      <c r="F27" s="352" t="s">
        <v>309</v>
      </c>
      <c r="G27" s="155" t="s">
        <v>268</v>
      </c>
      <c r="H27" s="353">
        <v>45.766666666666666</v>
      </c>
      <c r="I27" s="354">
        <v>580076.59637000004</v>
      </c>
      <c r="J27" s="355">
        <v>1116877</v>
      </c>
      <c r="K27" s="356">
        <v>0.59982199999999997</v>
      </c>
      <c r="L27" s="353">
        <v>100000</v>
      </c>
      <c r="M27" s="353">
        <v>1000000</v>
      </c>
      <c r="N27" s="353">
        <v>11168770</v>
      </c>
      <c r="O27" s="353">
        <v>1466991.136614</v>
      </c>
      <c r="P27" s="353">
        <v>1702177.062283</v>
      </c>
      <c r="Q27" s="353">
        <f t="shared" si="5"/>
        <v>-235185.92566900002</v>
      </c>
      <c r="R27" s="353">
        <v>143657.090619</v>
      </c>
      <c r="S27" s="353">
        <v>218499.340765</v>
      </c>
      <c r="T27" s="353">
        <f t="shared" si="6"/>
        <v>-74842.250146000006</v>
      </c>
      <c r="U27" s="357" t="e">
        <f>VLOOKUP(B27,#REF!,13,0)</f>
        <v>#REF!</v>
      </c>
      <c r="V27" s="357" t="e">
        <f>VLOOKUP(B27,#REF!,14,0)</f>
        <v>#REF!</v>
      </c>
      <c r="W27" s="357" t="e">
        <f>VLOOKUP(B27,#REF!,15,0)</f>
        <v>#REF!</v>
      </c>
      <c r="X27" s="302">
        <v>11447</v>
      </c>
      <c r="Y27" s="156"/>
      <c r="Z27" s="156"/>
      <c r="AA27" s="156"/>
      <c r="AB27" s="238" t="e">
        <f t="shared" si="2"/>
        <v>#REF!</v>
      </c>
      <c r="AC27" s="238" t="e">
        <f t="shared" si="3"/>
        <v>#REF!</v>
      </c>
      <c r="AD27" s="238" t="e">
        <f t="shared" si="4"/>
        <v>#REF!</v>
      </c>
      <c r="AE27" s="156"/>
      <c r="AF27" s="156"/>
      <c r="AG27" s="156"/>
      <c r="AH27" s="156"/>
      <c r="AI27" s="304">
        <v>150111</v>
      </c>
      <c r="AJ27" s="156"/>
      <c r="AL27" s="35"/>
    </row>
    <row r="28" spans="1:38" s="156" customFormat="1" ht="31.5" customHeight="1" x14ac:dyDescent="0.85">
      <c r="A28" s="316">
        <v>236</v>
      </c>
      <c r="B28" s="156">
        <v>11446</v>
      </c>
      <c r="C28" s="152">
        <v>236</v>
      </c>
      <c r="D28" s="359">
        <v>24</v>
      </c>
      <c r="E28" s="360" t="s">
        <v>645</v>
      </c>
      <c r="F28" s="361" t="s">
        <v>43</v>
      </c>
      <c r="G28" s="362" t="s">
        <v>270</v>
      </c>
      <c r="H28" s="363">
        <v>44.433333333333337</v>
      </c>
      <c r="I28" s="359">
        <v>3958249.0804300001</v>
      </c>
      <c r="J28" s="364">
        <v>6821723</v>
      </c>
      <c r="K28" s="365">
        <v>0.34192999999999996</v>
      </c>
      <c r="L28" s="363">
        <v>284334</v>
      </c>
      <c r="M28" s="363">
        <v>500000</v>
      </c>
      <c r="N28" s="363">
        <v>23991936</v>
      </c>
      <c r="O28" s="363">
        <v>4374831.7949299999</v>
      </c>
      <c r="P28" s="363">
        <v>11210563.386739001</v>
      </c>
      <c r="Q28" s="363">
        <f t="shared" si="5"/>
        <v>-6835731.5918090008</v>
      </c>
      <c r="R28" s="363">
        <v>478678.94368299999</v>
      </c>
      <c r="S28" s="363">
        <v>6542950.9418329997</v>
      </c>
      <c r="T28" s="363">
        <f t="shared" si="6"/>
        <v>-6064271.9981499994</v>
      </c>
      <c r="U28" s="366">
        <v>6.45</v>
      </c>
      <c r="V28" s="366">
        <v>20.079999999999998</v>
      </c>
      <c r="W28" s="366">
        <v>133.28</v>
      </c>
      <c r="X28" s="302">
        <v>11446</v>
      </c>
      <c r="Y28" s="316"/>
      <c r="Z28" s="316"/>
      <c r="AA28" s="316"/>
      <c r="AB28" s="238">
        <f t="shared" si="2"/>
        <v>0.17877167464861177</v>
      </c>
      <c r="AC28" s="238">
        <f t="shared" si="3"/>
        <v>0.55654809720063936</v>
      </c>
      <c r="AD28" s="238">
        <f t="shared" si="4"/>
        <v>3.694060278630539</v>
      </c>
      <c r="AE28" s="316"/>
      <c r="AF28" s="316"/>
      <c r="AG28" s="316"/>
      <c r="AH28" s="316"/>
      <c r="AI28" s="304">
        <v>2845307</v>
      </c>
      <c r="AJ28" s="316"/>
      <c r="AL28" s="35"/>
    </row>
    <row r="29" spans="1:38" s="316" customFormat="1" ht="36.75" x14ac:dyDescent="0.85">
      <c r="A29" s="316">
        <v>251</v>
      </c>
      <c r="B29" s="156">
        <v>11512</v>
      </c>
      <c r="C29" s="152">
        <v>251</v>
      </c>
      <c r="D29" s="154">
        <v>25</v>
      </c>
      <c r="E29" s="351" t="s">
        <v>646</v>
      </c>
      <c r="F29" s="352" t="s">
        <v>309</v>
      </c>
      <c r="G29" s="155" t="s">
        <v>299</v>
      </c>
      <c r="H29" s="353">
        <v>36</v>
      </c>
      <c r="I29" s="354">
        <v>1830720.7603490001</v>
      </c>
      <c r="J29" s="355">
        <v>5997543</v>
      </c>
      <c r="K29" s="356">
        <v>0.44072899999999998</v>
      </c>
      <c r="L29" s="353">
        <v>811387</v>
      </c>
      <c r="M29" s="353">
        <v>2150000</v>
      </c>
      <c r="N29" s="353">
        <v>7391717</v>
      </c>
      <c r="O29" s="353">
        <v>8472424.2964350004</v>
      </c>
      <c r="P29" s="353">
        <v>12689256.454844</v>
      </c>
      <c r="Q29" s="353">
        <f t="shared" si="5"/>
        <v>-4216832.1584089994</v>
      </c>
      <c r="R29" s="353">
        <v>1511275.5511090001</v>
      </c>
      <c r="S29" s="353">
        <v>1846993.7805920001</v>
      </c>
      <c r="T29" s="353">
        <f t="shared" si="6"/>
        <v>-335718.229483</v>
      </c>
      <c r="U29" s="357">
        <v>13.44</v>
      </c>
      <c r="V29" s="357">
        <v>20.87</v>
      </c>
      <c r="W29" s="357">
        <v>54.58</v>
      </c>
      <c r="X29" s="302">
        <v>11512</v>
      </c>
      <c r="AB29" s="238">
        <f t="shared" si="2"/>
        <v>0.32750471155597766</v>
      </c>
      <c r="AC29" s="238">
        <f t="shared" si="3"/>
        <v>0.50855828349503385</v>
      </c>
      <c r="AD29" s="238">
        <f t="shared" si="4"/>
        <v>1.3300005324944391</v>
      </c>
      <c r="AI29" s="304">
        <v>2836508</v>
      </c>
      <c r="AL29" s="35"/>
    </row>
    <row r="30" spans="1:38" s="156" customFormat="1" ht="31.5" customHeight="1" x14ac:dyDescent="0.85">
      <c r="A30" s="156">
        <v>252</v>
      </c>
      <c r="B30" s="156">
        <v>11511</v>
      </c>
      <c r="C30" s="315">
        <v>252</v>
      </c>
      <c r="D30" s="359">
        <v>26</v>
      </c>
      <c r="E30" s="360" t="s">
        <v>647</v>
      </c>
      <c r="F30" s="361" t="s">
        <v>38</v>
      </c>
      <c r="G30" s="362" t="s">
        <v>299</v>
      </c>
      <c r="H30" s="363">
        <v>36</v>
      </c>
      <c r="I30" s="359">
        <v>1973269.305065</v>
      </c>
      <c r="J30" s="364">
        <v>2425290</v>
      </c>
      <c r="K30" s="365">
        <v>0.58587299999999998</v>
      </c>
      <c r="L30" s="363">
        <v>858340</v>
      </c>
      <c r="M30" s="363">
        <v>1500000</v>
      </c>
      <c r="N30" s="363">
        <v>3373879</v>
      </c>
      <c r="O30" s="363">
        <v>11228862.008963</v>
      </c>
      <c r="P30" s="363">
        <v>11292570.867366999</v>
      </c>
      <c r="Q30" s="363">
        <f t="shared" si="5"/>
        <v>-63708.858403999358</v>
      </c>
      <c r="R30" s="363">
        <v>1346320.0647799999</v>
      </c>
      <c r="S30" s="363">
        <v>1486545.803573</v>
      </c>
      <c r="T30" s="363">
        <f t="shared" si="6"/>
        <v>-140225.73879300011</v>
      </c>
      <c r="U30" s="366" t="e">
        <f>VLOOKUP(B30,#REF!,13,0)</f>
        <v>#REF!</v>
      </c>
      <c r="V30" s="366" t="e">
        <f>VLOOKUP(B30,#REF!,14,0)</f>
        <v>#REF!</v>
      </c>
      <c r="W30" s="366" t="e">
        <f>VLOOKUP(B30,#REF!,15,0)</f>
        <v>#REF!</v>
      </c>
      <c r="X30" s="302">
        <v>11511</v>
      </c>
      <c r="AB30" s="238" t="e">
        <f t="shared" si="2"/>
        <v>#REF!</v>
      </c>
      <c r="AC30" s="238" t="e">
        <f t="shared" si="3"/>
        <v>#REF!</v>
      </c>
      <c r="AD30" s="238" t="e">
        <f t="shared" si="4"/>
        <v>#REF!</v>
      </c>
      <c r="AI30" s="304">
        <v>886340</v>
      </c>
      <c r="AL30" s="35"/>
    </row>
    <row r="31" spans="1:38" s="316" customFormat="1" ht="36.75" x14ac:dyDescent="0.85">
      <c r="A31" s="316">
        <v>256</v>
      </c>
      <c r="B31" s="156">
        <v>11525</v>
      </c>
      <c r="C31" s="152">
        <v>256</v>
      </c>
      <c r="D31" s="154">
        <v>27</v>
      </c>
      <c r="E31" s="351" t="s">
        <v>648</v>
      </c>
      <c r="F31" s="352" t="s">
        <v>309</v>
      </c>
      <c r="G31" s="155" t="s">
        <v>304</v>
      </c>
      <c r="H31" s="353">
        <v>33</v>
      </c>
      <c r="I31" s="354">
        <v>1913221.884901</v>
      </c>
      <c r="J31" s="355">
        <v>3289691</v>
      </c>
      <c r="K31" s="356">
        <v>0.54949999999999999</v>
      </c>
      <c r="L31" s="353">
        <v>1189264</v>
      </c>
      <c r="M31" s="353">
        <v>2000000</v>
      </c>
      <c r="N31" s="353">
        <v>2766157</v>
      </c>
      <c r="O31" s="353">
        <v>6903965.7872519996</v>
      </c>
      <c r="P31" s="353">
        <v>7449076.4875339996</v>
      </c>
      <c r="Q31" s="353">
        <f t="shared" si="5"/>
        <v>-545110.70028200001</v>
      </c>
      <c r="R31" s="353">
        <v>1308667.6062020001</v>
      </c>
      <c r="S31" s="353">
        <v>1500907.4039799999</v>
      </c>
      <c r="T31" s="353">
        <f t="shared" si="6"/>
        <v>-192239.79777799989</v>
      </c>
      <c r="U31" s="357">
        <v>9.25</v>
      </c>
      <c r="V31" s="357">
        <v>14.2</v>
      </c>
      <c r="W31" s="357">
        <v>70.09</v>
      </c>
      <c r="X31" s="302">
        <v>11525</v>
      </c>
      <c r="AB31" s="238">
        <f t="shared" si="2"/>
        <v>0.12363509092198312</v>
      </c>
      <c r="AC31" s="238">
        <f t="shared" si="3"/>
        <v>0.18979657200996328</v>
      </c>
      <c r="AD31" s="238">
        <f t="shared" si="4"/>
        <v>0.93681984029424836</v>
      </c>
      <c r="AI31" s="304">
        <v>585171</v>
      </c>
      <c r="AL31" s="35"/>
    </row>
    <row r="32" spans="1:38" s="156" customFormat="1" ht="31.5" customHeight="1" x14ac:dyDescent="0.85">
      <c r="A32" s="316">
        <v>258</v>
      </c>
      <c r="B32" s="156">
        <v>11538</v>
      </c>
      <c r="C32" s="152">
        <v>258</v>
      </c>
      <c r="D32" s="359">
        <v>28</v>
      </c>
      <c r="E32" s="360" t="s">
        <v>649</v>
      </c>
      <c r="F32" s="361" t="s">
        <v>325</v>
      </c>
      <c r="G32" s="362" t="s">
        <v>310</v>
      </c>
      <c r="H32" s="363">
        <v>32</v>
      </c>
      <c r="I32" s="359">
        <v>1050682.6117750001</v>
      </c>
      <c r="J32" s="364">
        <v>2318948</v>
      </c>
      <c r="K32" s="365">
        <v>0.910304</v>
      </c>
      <c r="L32" s="363">
        <v>397747</v>
      </c>
      <c r="M32" s="363">
        <v>1000000</v>
      </c>
      <c r="N32" s="363">
        <v>6304617</v>
      </c>
      <c r="O32" s="363">
        <v>6937145.8001720002</v>
      </c>
      <c r="P32" s="363">
        <v>6703309.1663570004</v>
      </c>
      <c r="Q32" s="363">
        <f t="shared" si="5"/>
        <v>233836.63381499983</v>
      </c>
      <c r="R32" s="363">
        <v>504570.74097300001</v>
      </c>
      <c r="S32" s="363">
        <v>637371.04961800005</v>
      </c>
      <c r="T32" s="363">
        <f t="shared" si="6"/>
        <v>-132800.30864500004</v>
      </c>
      <c r="U32" s="366" t="e">
        <f>VLOOKUP(B32,#REF!,13,0)</f>
        <v>#REF!</v>
      </c>
      <c r="V32" s="366" t="e">
        <f>VLOOKUP(B32,#REF!,14,0)</f>
        <v>#REF!</v>
      </c>
      <c r="W32" s="366" t="e">
        <f>VLOOKUP(B32,#REF!,15,0)</f>
        <v>#REF!</v>
      </c>
      <c r="X32" s="302">
        <v>11538</v>
      </c>
      <c r="Y32" s="316"/>
      <c r="Z32" s="316"/>
      <c r="AA32" s="316"/>
      <c r="AB32" s="238" t="e">
        <f t="shared" si="2"/>
        <v>#REF!</v>
      </c>
      <c r="AC32" s="238" t="e">
        <f t="shared" si="3"/>
        <v>#REF!</v>
      </c>
      <c r="AD32" s="238" t="e">
        <f t="shared" si="4"/>
        <v>#REF!</v>
      </c>
      <c r="AE32" s="316"/>
      <c r="AF32" s="316"/>
      <c r="AG32" s="316"/>
      <c r="AH32" s="316"/>
      <c r="AI32" s="304">
        <v>467806</v>
      </c>
      <c r="AJ32" s="316"/>
      <c r="AL32" s="35"/>
    </row>
    <row r="33" spans="1:38" s="316" customFormat="1" ht="36.75" x14ac:dyDescent="0.85">
      <c r="A33" s="156">
        <v>257</v>
      </c>
      <c r="B33" s="156">
        <v>11534</v>
      </c>
      <c r="C33" s="315">
        <v>257</v>
      </c>
      <c r="D33" s="154">
        <v>29</v>
      </c>
      <c r="E33" s="351" t="s">
        <v>650</v>
      </c>
      <c r="F33" s="352" t="s">
        <v>31</v>
      </c>
      <c r="G33" s="155" t="s">
        <v>310</v>
      </c>
      <c r="H33" s="353">
        <v>32</v>
      </c>
      <c r="I33" s="354">
        <v>1265153.7298079999</v>
      </c>
      <c r="J33" s="355">
        <v>3858916</v>
      </c>
      <c r="K33" s="356">
        <v>0.55514399999999997</v>
      </c>
      <c r="L33" s="353">
        <v>540175</v>
      </c>
      <c r="M33" s="353">
        <v>5000000</v>
      </c>
      <c r="N33" s="353">
        <v>7229622</v>
      </c>
      <c r="O33" s="353">
        <v>0</v>
      </c>
      <c r="P33" s="353">
        <v>0</v>
      </c>
      <c r="Q33" s="353">
        <v>0</v>
      </c>
      <c r="R33" s="353">
        <v>0</v>
      </c>
      <c r="S33" s="353">
        <v>0</v>
      </c>
      <c r="T33" s="353">
        <v>0</v>
      </c>
      <c r="U33" s="357" t="e">
        <f>VLOOKUP(B33,#REF!,13,0)</f>
        <v>#REF!</v>
      </c>
      <c r="V33" s="357" t="e">
        <f>VLOOKUP(B33,#REF!,14,0)</f>
        <v>#REF!</v>
      </c>
      <c r="W33" s="357" t="e">
        <f>VLOOKUP(B33,#REF!,15,0)</f>
        <v>#REF!</v>
      </c>
      <c r="X33" s="302">
        <v>11534</v>
      </c>
      <c r="Y33" s="156"/>
      <c r="Z33" s="156"/>
      <c r="AA33" s="156"/>
      <c r="AB33" s="238" t="e">
        <f t="shared" si="2"/>
        <v>#REF!</v>
      </c>
      <c r="AC33" s="238" t="e">
        <f t="shared" si="3"/>
        <v>#REF!</v>
      </c>
      <c r="AD33" s="238" t="e">
        <f t="shared" si="4"/>
        <v>#REF!</v>
      </c>
      <c r="AE33" s="156"/>
      <c r="AF33" s="156"/>
      <c r="AG33" s="156"/>
      <c r="AH33" s="156"/>
      <c r="AI33" s="304">
        <v>1268413</v>
      </c>
      <c r="AJ33" s="156"/>
      <c r="AL33" s="35"/>
    </row>
    <row r="34" spans="1:38" s="156" customFormat="1" ht="31.5" customHeight="1" x14ac:dyDescent="0.85">
      <c r="A34" s="156">
        <v>260</v>
      </c>
      <c r="B34" s="156">
        <v>11553</v>
      </c>
      <c r="C34" s="315">
        <v>260</v>
      </c>
      <c r="D34" s="359">
        <v>30</v>
      </c>
      <c r="E34" s="360" t="s">
        <v>651</v>
      </c>
      <c r="F34" s="361" t="s">
        <v>318</v>
      </c>
      <c r="G34" s="362" t="s">
        <v>319</v>
      </c>
      <c r="H34" s="363">
        <v>29</v>
      </c>
      <c r="I34" s="359">
        <v>1361953.132344</v>
      </c>
      <c r="J34" s="364">
        <v>2395540</v>
      </c>
      <c r="K34" s="365">
        <v>0.76750499999999999</v>
      </c>
      <c r="L34" s="363">
        <v>978090</v>
      </c>
      <c r="M34" s="363">
        <v>1500000</v>
      </c>
      <c r="N34" s="363">
        <v>2449202</v>
      </c>
      <c r="O34" s="363">
        <v>1464780.457193</v>
      </c>
      <c r="P34" s="363">
        <v>1074691.118823</v>
      </c>
      <c r="Q34" s="363">
        <f t="shared" si="5"/>
        <v>390089.33837000001</v>
      </c>
      <c r="R34" s="363">
        <v>131584.649477</v>
      </c>
      <c r="S34" s="363">
        <v>234304.28254700001</v>
      </c>
      <c r="T34" s="363">
        <f t="shared" si="6"/>
        <v>-102719.63307000001</v>
      </c>
      <c r="U34" s="366" t="e">
        <f>VLOOKUP(B34,#REF!,13,0)</f>
        <v>#REF!</v>
      </c>
      <c r="V34" s="366" t="e">
        <f>VLOOKUP(B34,#REF!,14,0)</f>
        <v>#REF!</v>
      </c>
      <c r="W34" s="366" t="e">
        <f>VLOOKUP(B34,#REF!,15,0)</f>
        <v>#REF!</v>
      </c>
      <c r="X34" s="302">
        <v>11553</v>
      </c>
      <c r="AB34" s="238" t="e">
        <f t="shared" si="2"/>
        <v>#REF!</v>
      </c>
      <c r="AC34" s="238" t="e">
        <f t="shared" si="3"/>
        <v>#REF!</v>
      </c>
      <c r="AD34" s="238" t="e">
        <f t="shared" si="4"/>
        <v>#REF!</v>
      </c>
      <c r="AI34" s="304">
        <v>707113</v>
      </c>
      <c r="AL34" s="35"/>
    </row>
    <row r="35" spans="1:38" s="316" customFormat="1" ht="36.75" x14ac:dyDescent="0.85">
      <c r="A35" s="316">
        <v>265</v>
      </c>
      <c r="B35" s="156">
        <v>11583</v>
      </c>
      <c r="C35" s="152">
        <v>265</v>
      </c>
      <c r="D35" s="154">
        <v>31</v>
      </c>
      <c r="E35" s="351" t="s">
        <v>652</v>
      </c>
      <c r="F35" s="352" t="s">
        <v>290</v>
      </c>
      <c r="G35" s="155" t="s">
        <v>326</v>
      </c>
      <c r="H35" s="353">
        <v>24</v>
      </c>
      <c r="I35" s="354">
        <v>123094.648321</v>
      </c>
      <c r="J35" s="355">
        <v>160681</v>
      </c>
      <c r="K35" s="356">
        <v>0.271036</v>
      </c>
      <c r="L35" s="353">
        <v>5001611</v>
      </c>
      <c r="M35" s="353">
        <v>50000000</v>
      </c>
      <c r="N35" s="353">
        <v>32126</v>
      </c>
      <c r="O35" s="353">
        <v>203003.21571600001</v>
      </c>
      <c r="P35" s="353">
        <v>273998.14974700002</v>
      </c>
      <c r="Q35" s="353">
        <f t="shared" si="5"/>
        <v>-70994.934031000012</v>
      </c>
      <c r="R35" s="353">
        <v>16926.986836</v>
      </c>
      <c r="S35" s="353">
        <v>77753.439318000004</v>
      </c>
      <c r="T35" s="353">
        <f t="shared" si="6"/>
        <v>-60826.452482000008</v>
      </c>
      <c r="U35" s="357" t="e">
        <f>VLOOKUP(B35,#REF!,13,0)</f>
        <v>#REF!</v>
      </c>
      <c r="V35" s="357" t="e">
        <f>VLOOKUP(B35,#REF!,14,0)</f>
        <v>#REF!</v>
      </c>
      <c r="W35" s="357" t="e">
        <f>VLOOKUP(B35,#REF!,15,0)</f>
        <v>#REF!</v>
      </c>
      <c r="X35" s="302">
        <v>11583</v>
      </c>
      <c r="AB35" s="238" t="e">
        <f t="shared" si="2"/>
        <v>#REF!</v>
      </c>
      <c r="AC35" s="238" t="e">
        <f t="shared" si="3"/>
        <v>#REF!</v>
      </c>
      <c r="AD35" s="238" t="e">
        <f t="shared" si="4"/>
        <v>#REF!</v>
      </c>
      <c r="AI35" s="304">
        <v>43607</v>
      </c>
      <c r="AL35" s="35"/>
    </row>
    <row r="36" spans="1:38" s="156" customFormat="1" ht="31.5" customHeight="1" x14ac:dyDescent="0.85">
      <c r="A36" s="156">
        <v>266</v>
      </c>
      <c r="B36" s="156">
        <v>11595</v>
      </c>
      <c r="C36" s="315">
        <v>266</v>
      </c>
      <c r="D36" s="359">
        <v>32</v>
      </c>
      <c r="E36" s="360" t="s">
        <v>653</v>
      </c>
      <c r="F36" s="361" t="s">
        <v>71</v>
      </c>
      <c r="G36" s="362" t="s">
        <v>327</v>
      </c>
      <c r="H36" s="363">
        <v>23</v>
      </c>
      <c r="I36" s="359">
        <v>371002.438662</v>
      </c>
      <c r="J36" s="364">
        <v>482690</v>
      </c>
      <c r="K36" s="365">
        <v>0.71250400000000003</v>
      </c>
      <c r="L36" s="363">
        <v>246642</v>
      </c>
      <c r="M36" s="363">
        <v>500000</v>
      </c>
      <c r="N36" s="363">
        <v>2263007</v>
      </c>
      <c r="O36" s="363">
        <v>2789357.4283969998</v>
      </c>
      <c r="P36" s="363">
        <v>2788491.934196</v>
      </c>
      <c r="Q36" s="363">
        <f t="shared" si="5"/>
        <v>865.49420099984854</v>
      </c>
      <c r="R36" s="363">
        <v>300307.46125599998</v>
      </c>
      <c r="S36" s="363">
        <v>322640.60780100001</v>
      </c>
      <c r="T36" s="363">
        <f t="shared" si="6"/>
        <v>-22333.146545000025</v>
      </c>
      <c r="U36" s="366">
        <v>0</v>
      </c>
      <c r="V36" s="366">
        <v>0</v>
      </c>
      <c r="W36" s="366">
        <v>0</v>
      </c>
      <c r="X36" s="302">
        <v>11595</v>
      </c>
      <c r="AB36" s="238">
        <f t="shared" si="2"/>
        <v>0</v>
      </c>
      <c r="AC36" s="238">
        <f t="shared" si="3"/>
        <v>0</v>
      </c>
      <c r="AD36" s="238">
        <f t="shared" si="4"/>
        <v>0</v>
      </c>
      <c r="AI36" s="304">
        <v>22557</v>
      </c>
      <c r="AL36" s="35"/>
    </row>
    <row r="37" spans="1:38" s="316" customFormat="1" ht="36.75" x14ac:dyDescent="0.85">
      <c r="A37" s="156">
        <v>274</v>
      </c>
      <c r="B37" s="156">
        <v>0</v>
      </c>
      <c r="C37" s="315">
        <v>274</v>
      </c>
      <c r="D37" s="154">
        <v>33</v>
      </c>
      <c r="E37" s="351" t="s">
        <v>654</v>
      </c>
      <c r="F37" s="352" t="s">
        <v>24</v>
      </c>
      <c r="G37" s="155" t="s">
        <v>386</v>
      </c>
      <c r="H37" s="353">
        <v>20</v>
      </c>
      <c r="I37" s="354">
        <v>0</v>
      </c>
      <c r="J37" s="355">
        <v>0</v>
      </c>
      <c r="K37" s="356">
        <v>0</v>
      </c>
      <c r="L37" s="353">
        <v>0</v>
      </c>
      <c r="M37" s="353">
        <v>0</v>
      </c>
      <c r="N37" s="353">
        <v>0</v>
      </c>
      <c r="O37" s="353">
        <v>0</v>
      </c>
      <c r="P37" s="353">
        <v>0</v>
      </c>
      <c r="Q37" s="353">
        <v>0</v>
      </c>
      <c r="R37" s="353">
        <v>0</v>
      </c>
      <c r="S37" s="353">
        <v>0</v>
      </c>
      <c r="T37" s="353">
        <v>0</v>
      </c>
      <c r="U37" s="357">
        <v>0</v>
      </c>
      <c r="V37" s="357">
        <v>0</v>
      </c>
      <c r="W37" s="357">
        <v>0</v>
      </c>
      <c r="X37" s="302">
        <v>11514</v>
      </c>
      <c r="Y37" s="156"/>
      <c r="Z37" s="156"/>
      <c r="AA37" s="156"/>
      <c r="AB37" s="238">
        <f t="shared" si="2"/>
        <v>0</v>
      </c>
      <c r="AC37" s="238">
        <f t="shared" si="3"/>
        <v>0</v>
      </c>
      <c r="AD37" s="238">
        <f t="shared" si="4"/>
        <v>0</v>
      </c>
      <c r="AE37" s="156"/>
      <c r="AF37" s="156"/>
      <c r="AG37" s="156"/>
      <c r="AH37" s="156"/>
      <c r="AI37" s="304"/>
      <c r="AJ37" s="156"/>
      <c r="AL37" s="35"/>
    </row>
    <row r="38" spans="1:38" s="156" customFormat="1" ht="31.5" customHeight="1" x14ac:dyDescent="0.85">
      <c r="A38" s="316">
        <v>267</v>
      </c>
      <c r="B38" s="156">
        <v>11607</v>
      </c>
      <c r="C38" s="152">
        <v>267</v>
      </c>
      <c r="D38" s="359">
        <v>34</v>
      </c>
      <c r="E38" s="360" t="s">
        <v>655</v>
      </c>
      <c r="F38" s="361" t="s">
        <v>332</v>
      </c>
      <c r="G38" s="362" t="s">
        <v>331</v>
      </c>
      <c r="H38" s="363">
        <v>20</v>
      </c>
      <c r="I38" s="359">
        <v>721544.97583600006</v>
      </c>
      <c r="J38" s="364">
        <v>1337697</v>
      </c>
      <c r="K38" s="365">
        <v>0.75893199999999994</v>
      </c>
      <c r="L38" s="363">
        <v>280376</v>
      </c>
      <c r="M38" s="363">
        <v>500000</v>
      </c>
      <c r="N38" s="363">
        <v>4771084</v>
      </c>
      <c r="O38" s="363">
        <v>1139477.940068</v>
      </c>
      <c r="P38" s="363">
        <v>1354880.747985</v>
      </c>
      <c r="Q38" s="363">
        <f t="shared" si="5"/>
        <v>-215402.80791700003</v>
      </c>
      <c r="R38" s="363">
        <v>129453.731373</v>
      </c>
      <c r="S38" s="363">
        <v>126947.77978899999</v>
      </c>
      <c r="T38" s="363">
        <f t="shared" si="6"/>
        <v>2505.9515840000095</v>
      </c>
      <c r="U38" s="366" t="e">
        <f>VLOOKUP(B38,#REF!,13,0)</f>
        <v>#REF!</v>
      </c>
      <c r="V38" s="366" t="e">
        <f>VLOOKUP(B38,#REF!,14,0)</f>
        <v>#REF!</v>
      </c>
      <c r="W38" s="366" t="e">
        <f>VLOOKUP(B38,#REF!,15,0)</f>
        <v>#REF!</v>
      </c>
      <c r="X38" s="302">
        <v>11607</v>
      </c>
      <c r="Y38" s="316"/>
      <c r="Z38" s="316"/>
      <c r="AA38" s="316"/>
      <c r="AB38" s="238" t="e">
        <f t="shared" si="2"/>
        <v>#REF!</v>
      </c>
      <c r="AC38" s="238" t="e">
        <f t="shared" si="3"/>
        <v>#REF!</v>
      </c>
      <c r="AD38" s="238" t="e">
        <f t="shared" si="4"/>
        <v>#REF!</v>
      </c>
      <c r="AE38" s="316"/>
      <c r="AF38" s="316"/>
      <c r="AG38" s="316"/>
      <c r="AH38" s="316"/>
      <c r="AI38" s="304">
        <v>289337</v>
      </c>
      <c r="AJ38" s="316"/>
      <c r="AL38" s="35"/>
    </row>
    <row r="39" spans="1:38" s="316" customFormat="1" ht="36.75" x14ac:dyDescent="0.85">
      <c r="A39" s="156">
        <v>269</v>
      </c>
      <c r="B39" s="156">
        <v>11615</v>
      </c>
      <c r="C39" s="315">
        <v>269</v>
      </c>
      <c r="D39" s="154">
        <v>35</v>
      </c>
      <c r="E39" s="351" t="s">
        <v>656</v>
      </c>
      <c r="F39" s="352" t="s">
        <v>215</v>
      </c>
      <c r="G39" s="155" t="s">
        <v>341</v>
      </c>
      <c r="H39" s="353">
        <v>19</v>
      </c>
      <c r="I39" s="354">
        <v>915885.20765400003</v>
      </c>
      <c r="J39" s="355">
        <v>1076734</v>
      </c>
      <c r="K39" s="356">
        <v>0.54642000000000002</v>
      </c>
      <c r="L39" s="353">
        <v>860741</v>
      </c>
      <c r="M39" s="353">
        <v>1280000</v>
      </c>
      <c r="N39" s="353">
        <v>1915941</v>
      </c>
      <c r="O39" s="353">
        <v>5117361.8310599998</v>
      </c>
      <c r="P39" s="353">
        <v>4947065.452273</v>
      </c>
      <c r="Q39" s="353">
        <f t="shared" si="5"/>
        <v>170296.37878699973</v>
      </c>
      <c r="R39" s="353">
        <v>778648.35768799996</v>
      </c>
      <c r="S39" s="353">
        <v>810099.54627799999</v>
      </c>
      <c r="T39" s="353">
        <f t="shared" si="6"/>
        <v>-31451.188590000034</v>
      </c>
      <c r="U39" s="357" t="e">
        <f>VLOOKUP(B39,#REF!,13,0)</f>
        <v>#REF!</v>
      </c>
      <c r="V39" s="357" t="e">
        <f>VLOOKUP(B39,#REF!,14,0)</f>
        <v>#REF!</v>
      </c>
      <c r="W39" s="357" t="e">
        <f>VLOOKUP(B39,#REF!,15,0)</f>
        <v>#REF!</v>
      </c>
      <c r="X39" s="302">
        <v>11615</v>
      </c>
      <c r="Y39" s="156"/>
      <c r="Z39" s="156"/>
      <c r="AA39" s="156"/>
      <c r="AB39" s="238" t="e">
        <f t="shared" si="2"/>
        <v>#REF!</v>
      </c>
      <c r="AC39" s="238" t="e">
        <f t="shared" si="3"/>
        <v>#REF!</v>
      </c>
      <c r="AD39" s="238" t="e">
        <f t="shared" si="4"/>
        <v>#REF!</v>
      </c>
      <c r="AE39" s="156"/>
      <c r="AF39" s="156"/>
      <c r="AG39" s="156"/>
      <c r="AH39" s="156"/>
      <c r="AI39" s="304">
        <v>252315</v>
      </c>
      <c r="AJ39" s="156"/>
      <c r="AL39" s="35"/>
    </row>
    <row r="40" spans="1:38" s="156" customFormat="1" ht="31.5" customHeight="1" x14ac:dyDescent="0.85">
      <c r="A40" s="156">
        <v>268</v>
      </c>
      <c r="B40" s="156">
        <v>11618</v>
      </c>
      <c r="C40" s="315">
        <v>268</v>
      </c>
      <c r="D40" s="359">
        <v>36</v>
      </c>
      <c r="E40" s="360" t="s">
        <v>657</v>
      </c>
      <c r="F40" s="361" t="s">
        <v>41</v>
      </c>
      <c r="G40" s="362" t="s">
        <v>340</v>
      </c>
      <c r="H40" s="363">
        <v>18</v>
      </c>
      <c r="I40" s="359">
        <v>583171</v>
      </c>
      <c r="J40" s="364">
        <v>1127249</v>
      </c>
      <c r="K40" s="365">
        <v>8.7028999999999995E-2</v>
      </c>
      <c r="L40" s="363">
        <v>461240</v>
      </c>
      <c r="M40" s="363">
        <v>810000</v>
      </c>
      <c r="N40" s="363">
        <v>2443954</v>
      </c>
      <c r="O40" s="363">
        <v>13182999.844428999</v>
      </c>
      <c r="P40" s="363">
        <v>12932196.847881</v>
      </c>
      <c r="Q40" s="363">
        <f t="shared" si="5"/>
        <v>250802.99654799886</v>
      </c>
      <c r="R40" s="363">
        <v>9248700.6935820002</v>
      </c>
      <c r="S40" s="363">
        <v>9493387.9464970008</v>
      </c>
      <c r="T40" s="363">
        <f t="shared" si="6"/>
        <v>-244687.25291500054</v>
      </c>
      <c r="U40" s="366" t="e">
        <f>VLOOKUP(B40,#REF!,13,0)</f>
        <v>#REF!</v>
      </c>
      <c r="V40" s="366" t="e">
        <f>VLOOKUP(B40,#REF!,14,0)</f>
        <v>#REF!</v>
      </c>
      <c r="W40" s="366" t="e">
        <f>VLOOKUP(B40,#REF!,15,0)</f>
        <v>#REF!</v>
      </c>
      <c r="X40" s="302">
        <v>11618</v>
      </c>
      <c r="AB40" s="238" t="e">
        <f t="shared" si="2"/>
        <v>#REF!</v>
      </c>
      <c r="AC40" s="238" t="e">
        <f t="shared" si="3"/>
        <v>#REF!</v>
      </c>
      <c r="AD40" s="238" t="e">
        <f t="shared" si="4"/>
        <v>#REF!</v>
      </c>
      <c r="AI40" s="304">
        <v>25711</v>
      </c>
      <c r="AL40" s="35"/>
    </row>
    <row r="41" spans="1:38" s="316" customFormat="1" ht="36.75" x14ac:dyDescent="0.85">
      <c r="A41" s="316">
        <v>270</v>
      </c>
      <c r="B41" s="156">
        <v>11617</v>
      </c>
      <c r="C41" s="152">
        <v>270</v>
      </c>
      <c r="D41" s="154">
        <v>37</v>
      </c>
      <c r="E41" s="351" t="s">
        <v>658</v>
      </c>
      <c r="F41" s="352" t="s">
        <v>290</v>
      </c>
      <c r="G41" s="155" t="s">
        <v>345</v>
      </c>
      <c r="H41" s="353">
        <v>18</v>
      </c>
      <c r="I41" s="354">
        <v>413454.27110399998</v>
      </c>
      <c r="J41" s="355">
        <v>1242215</v>
      </c>
      <c r="K41" s="356">
        <v>3.2754999999999999E-2</v>
      </c>
      <c r="L41" s="353">
        <v>50000000</v>
      </c>
      <c r="M41" s="353">
        <v>50000000</v>
      </c>
      <c r="N41" s="353">
        <v>24844</v>
      </c>
      <c r="O41" s="353">
        <v>6896758.224866</v>
      </c>
      <c r="P41" s="353">
        <v>6346350.1619750001</v>
      </c>
      <c r="Q41" s="353">
        <f t="shared" si="5"/>
        <v>550408.06289099995</v>
      </c>
      <c r="R41" s="353">
        <v>1179434.54208</v>
      </c>
      <c r="S41" s="353">
        <v>1190727.8643080001</v>
      </c>
      <c r="T41" s="353">
        <f t="shared" si="6"/>
        <v>-11293.322228000034</v>
      </c>
      <c r="U41" s="357" t="e">
        <f>VLOOKUP(B41,#REF!,13,0)</f>
        <v>#REF!</v>
      </c>
      <c r="V41" s="357" t="e">
        <f>VLOOKUP(B41,#REF!,14,0)</f>
        <v>#REF!</v>
      </c>
      <c r="W41" s="357" t="e">
        <f>VLOOKUP(B41,#REF!,15,0)</f>
        <v>#REF!</v>
      </c>
      <c r="X41" s="302">
        <v>11617</v>
      </c>
      <c r="AB41" s="238" t="e">
        <f t="shared" si="2"/>
        <v>#REF!</v>
      </c>
      <c r="AC41" s="238" t="e">
        <f t="shared" si="3"/>
        <v>#REF!</v>
      </c>
      <c r="AD41" s="238" t="e">
        <f t="shared" si="4"/>
        <v>#REF!</v>
      </c>
      <c r="AI41" s="304">
        <v>0</v>
      </c>
      <c r="AL41" s="35"/>
    </row>
    <row r="42" spans="1:38" s="156" customFormat="1" ht="31.5" customHeight="1" x14ac:dyDescent="0.85">
      <c r="A42" s="316">
        <v>273</v>
      </c>
      <c r="B42" s="156">
        <v>11633</v>
      </c>
      <c r="C42" s="152">
        <v>273</v>
      </c>
      <c r="D42" s="359">
        <v>38</v>
      </c>
      <c r="E42" s="360" t="s">
        <v>659</v>
      </c>
      <c r="F42" s="361" t="s">
        <v>235</v>
      </c>
      <c r="G42" s="362" t="s">
        <v>349</v>
      </c>
      <c r="H42" s="363">
        <v>16</v>
      </c>
      <c r="I42" s="359">
        <v>139251.168278</v>
      </c>
      <c r="J42" s="364">
        <v>206410</v>
      </c>
      <c r="K42" s="365">
        <v>0.25484499999999999</v>
      </c>
      <c r="L42" s="363">
        <v>117273</v>
      </c>
      <c r="M42" s="363">
        <v>250000</v>
      </c>
      <c r="N42" s="363">
        <v>1760079</v>
      </c>
      <c r="O42" s="363">
        <v>534848.77773099998</v>
      </c>
      <c r="P42" s="363">
        <v>599363.96118900005</v>
      </c>
      <c r="Q42" s="363">
        <f t="shared" si="5"/>
        <v>-64515.183458000072</v>
      </c>
      <c r="R42" s="363">
        <v>167248.635805</v>
      </c>
      <c r="S42" s="363">
        <v>191517.99619999999</v>
      </c>
      <c r="T42" s="363">
        <f t="shared" si="6"/>
        <v>-24269.360394999996</v>
      </c>
      <c r="U42" s="366" t="e">
        <f>VLOOKUP(B42,#REF!,13,0)</f>
        <v>#REF!</v>
      </c>
      <c r="V42" s="366" t="e">
        <f>VLOOKUP(B42,#REF!,14,0)</f>
        <v>#REF!</v>
      </c>
      <c r="W42" s="366" t="e">
        <f>VLOOKUP(B42,#REF!,15,0)</f>
        <v>#REF!</v>
      </c>
      <c r="X42" s="302">
        <v>11633</v>
      </c>
      <c r="Y42" s="316"/>
      <c r="Z42" s="316"/>
      <c r="AA42" s="316"/>
      <c r="AB42" s="238" t="e">
        <f t="shared" si="2"/>
        <v>#REF!</v>
      </c>
      <c r="AC42" s="238" t="e">
        <f t="shared" si="3"/>
        <v>#REF!</v>
      </c>
      <c r="AD42" s="238" t="e">
        <f t="shared" si="4"/>
        <v>#REF!</v>
      </c>
      <c r="AE42" s="316"/>
      <c r="AF42" s="316"/>
      <c r="AG42" s="316"/>
      <c r="AH42" s="316"/>
      <c r="AI42" s="304">
        <v>37734</v>
      </c>
      <c r="AJ42" s="316"/>
      <c r="AL42" s="35"/>
    </row>
    <row r="43" spans="1:38" s="316" customFormat="1" ht="36.75" x14ac:dyDescent="0.85">
      <c r="A43" s="156">
        <v>276</v>
      </c>
      <c r="B43" s="156">
        <v>11655</v>
      </c>
      <c r="C43" s="315">
        <v>276</v>
      </c>
      <c r="D43" s="154">
        <v>39</v>
      </c>
      <c r="E43" s="351" t="s">
        <v>660</v>
      </c>
      <c r="F43" s="352" t="s">
        <v>225</v>
      </c>
      <c r="G43" s="155" t="s">
        <v>394</v>
      </c>
      <c r="H43" s="353">
        <v>11</v>
      </c>
      <c r="I43" s="354">
        <v>2634720.2915159999</v>
      </c>
      <c r="J43" s="355">
        <v>7328516</v>
      </c>
      <c r="K43" s="356">
        <v>0.90199499999999999</v>
      </c>
      <c r="L43" s="353">
        <v>5192768</v>
      </c>
      <c r="M43" s="353"/>
      <c r="N43" s="353">
        <v>1411292</v>
      </c>
      <c r="O43" s="353">
        <v>5405880.1666080002</v>
      </c>
      <c r="P43" s="353">
        <v>3840084.0750870002</v>
      </c>
      <c r="Q43" s="353">
        <f t="shared" si="5"/>
        <v>1565796.091521</v>
      </c>
      <c r="R43" s="353">
        <v>1074868.725354</v>
      </c>
      <c r="S43" s="353">
        <v>1429858.90017</v>
      </c>
      <c r="T43" s="353">
        <f t="shared" si="6"/>
        <v>-354990.17481600004</v>
      </c>
      <c r="U43" s="357" t="e">
        <f>VLOOKUP(B43,#REF!,13,0)</f>
        <v>#REF!</v>
      </c>
      <c r="V43" s="357" t="e">
        <f>VLOOKUP(B43,#REF!,14,0)</f>
        <v>#REF!</v>
      </c>
      <c r="W43" s="357" t="e">
        <f>VLOOKUP(B43,#REF!,15,0)</f>
        <v>#REF!</v>
      </c>
      <c r="X43" s="302">
        <v>11655</v>
      </c>
      <c r="Y43" s="156"/>
      <c r="Z43" s="156"/>
      <c r="AA43" s="156"/>
      <c r="AB43" s="238" t="e">
        <f t="shared" si="2"/>
        <v>#REF!</v>
      </c>
      <c r="AC43" s="238" t="e">
        <f t="shared" si="3"/>
        <v>#REF!</v>
      </c>
      <c r="AD43" s="238" t="e">
        <f t="shared" si="4"/>
        <v>#REF!</v>
      </c>
      <c r="AE43" s="156"/>
      <c r="AF43" s="156"/>
      <c r="AG43" s="156"/>
      <c r="AH43" s="156"/>
      <c r="AI43" s="304">
        <v>23113</v>
      </c>
      <c r="AJ43" s="156"/>
      <c r="AL43" s="35"/>
    </row>
    <row r="44" spans="1:38" s="156" customFormat="1" ht="31.5" customHeight="1" x14ac:dyDescent="0.85">
      <c r="A44" s="156">
        <v>281</v>
      </c>
      <c r="B44" s="156">
        <v>11668</v>
      </c>
      <c r="C44" s="315">
        <v>281</v>
      </c>
      <c r="D44" s="359">
        <v>40</v>
      </c>
      <c r="E44" s="360" t="s">
        <v>661</v>
      </c>
      <c r="F44" s="361" t="s">
        <v>412</v>
      </c>
      <c r="G44" s="362" t="s">
        <v>410</v>
      </c>
      <c r="H44" s="363">
        <v>9</v>
      </c>
      <c r="I44" s="359">
        <v>913777</v>
      </c>
      <c r="J44" s="364">
        <v>891610</v>
      </c>
      <c r="K44" s="365">
        <v>0.57058999999999993</v>
      </c>
      <c r="L44" s="363">
        <v>363002</v>
      </c>
      <c r="M44" s="363">
        <v>1240000</v>
      </c>
      <c r="N44" s="363">
        <v>2456213</v>
      </c>
      <c r="O44" s="363">
        <v>288905.108909</v>
      </c>
      <c r="P44" s="363">
        <v>194359.776793</v>
      </c>
      <c r="Q44" s="363">
        <f t="shared" si="5"/>
        <v>94545.332116000005</v>
      </c>
      <c r="R44" s="363">
        <v>12605.822034999999</v>
      </c>
      <c r="S44" s="363">
        <v>30039.235690000001</v>
      </c>
      <c r="T44" s="363">
        <f t="shared" si="6"/>
        <v>-17433.413655000004</v>
      </c>
      <c r="U44" s="366" t="e">
        <f>VLOOKUP(B44,#REF!,13,0)</f>
        <v>#REF!</v>
      </c>
      <c r="V44" s="366" t="e">
        <f>VLOOKUP(B44,#REF!,14,0)</f>
        <v>#REF!</v>
      </c>
      <c r="W44" s="366" t="e">
        <f>VLOOKUP(B44,#REF!,15,0)</f>
        <v>#REF!</v>
      </c>
      <c r="X44" s="302">
        <v>11668</v>
      </c>
      <c r="AB44" s="238" t="e">
        <f t="shared" si="2"/>
        <v>#REF!</v>
      </c>
      <c r="AC44" s="238" t="e">
        <f t="shared" si="3"/>
        <v>#REF!</v>
      </c>
      <c r="AD44" s="238" t="e">
        <f t="shared" si="4"/>
        <v>#REF!</v>
      </c>
      <c r="AI44" s="304"/>
      <c r="AL44" s="35"/>
    </row>
    <row r="45" spans="1:38" s="316" customFormat="1" ht="36.75" x14ac:dyDescent="0.85">
      <c r="A45" s="316">
        <v>282</v>
      </c>
      <c r="B45" s="156">
        <v>11674</v>
      </c>
      <c r="C45" s="152">
        <v>282</v>
      </c>
      <c r="D45" s="154">
        <v>41</v>
      </c>
      <c r="E45" s="351" t="s">
        <v>662</v>
      </c>
      <c r="F45" s="352" t="s">
        <v>413</v>
      </c>
      <c r="G45" s="155" t="s">
        <v>411</v>
      </c>
      <c r="H45" s="353">
        <v>9</v>
      </c>
      <c r="I45" s="354">
        <v>49432</v>
      </c>
      <c r="J45" s="355">
        <v>1246454</v>
      </c>
      <c r="K45" s="356">
        <v>0.528223</v>
      </c>
      <c r="L45" s="353">
        <v>793584</v>
      </c>
      <c r="M45" s="353">
        <v>2000000</v>
      </c>
      <c r="N45" s="353">
        <v>1570664</v>
      </c>
      <c r="O45" s="353">
        <v>972465.31834799994</v>
      </c>
      <c r="P45" s="353">
        <v>693023.03832000005</v>
      </c>
      <c r="Q45" s="353">
        <f t="shared" si="5"/>
        <v>279442.28002799989</v>
      </c>
      <c r="R45" s="353">
        <v>267834.92247599998</v>
      </c>
      <c r="S45" s="353">
        <v>273960.102923</v>
      </c>
      <c r="T45" s="353">
        <f t="shared" si="6"/>
        <v>-6125.1804470000206</v>
      </c>
      <c r="U45" s="357">
        <v>0</v>
      </c>
      <c r="V45" s="357">
        <v>0</v>
      </c>
      <c r="W45" s="357">
        <v>0</v>
      </c>
      <c r="X45" s="302">
        <v>11674</v>
      </c>
      <c r="AB45" s="238">
        <f t="shared" si="2"/>
        <v>0</v>
      </c>
      <c r="AC45" s="238">
        <f t="shared" si="3"/>
        <v>0</v>
      </c>
      <c r="AD45" s="238">
        <f t="shared" si="4"/>
        <v>0</v>
      </c>
      <c r="AI45" s="304"/>
      <c r="AL45" s="35"/>
    </row>
    <row r="46" spans="1:38" s="156" customFormat="1" ht="31.5" customHeight="1" x14ac:dyDescent="0.85">
      <c r="A46" s="316">
        <v>278</v>
      </c>
      <c r="B46" s="156">
        <v>11664</v>
      </c>
      <c r="C46" s="152">
        <v>278</v>
      </c>
      <c r="D46" s="359">
        <v>42</v>
      </c>
      <c r="E46" s="360" t="s">
        <v>663</v>
      </c>
      <c r="F46" s="361" t="s">
        <v>400</v>
      </c>
      <c r="G46" s="362" t="s">
        <v>401</v>
      </c>
      <c r="H46" s="363">
        <v>9</v>
      </c>
      <c r="I46" s="359">
        <v>6159248.3571659997</v>
      </c>
      <c r="J46" s="364">
        <v>16816699</v>
      </c>
      <c r="K46" s="365">
        <v>0.92268000000000006</v>
      </c>
      <c r="L46" s="363">
        <v>5869688</v>
      </c>
      <c r="M46" s="363">
        <v>7500000</v>
      </c>
      <c r="N46" s="363">
        <v>2865007</v>
      </c>
      <c r="O46" s="363">
        <v>12619938.11888</v>
      </c>
      <c r="P46" s="363">
        <v>3834889.556475</v>
      </c>
      <c r="Q46" s="363">
        <f t="shared" si="5"/>
        <v>8785048.5624049995</v>
      </c>
      <c r="R46" s="363">
        <v>1142343.7346419999</v>
      </c>
      <c r="S46" s="363">
        <v>953329.58445099997</v>
      </c>
      <c r="T46" s="363">
        <f t="shared" si="6"/>
        <v>189014.15019099996</v>
      </c>
      <c r="U46" s="366" t="e">
        <f>VLOOKUP(B46,#REF!,13,0)</f>
        <v>#REF!</v>
      </c>
      <c r="V46" s="366" t="e">
        <f>VLOOKUP(B46,#REF!,14,0)</f>
        <v>#REF!</v>
      </c>
      <c r="W46" s="366" t="e">
        <f>VLOOKUP(B46,#REF!,15,0)</f>
        <v>#REF!</v>
      </c>
      <c r="X46" s="302">
        <v>11664</v>
      </c>
      <c r="Y46" s="316"/>
      <c r="Z46" s="316"/>
      <c r="AA46" s="316"/>
      <c r="AB46" s="238" t="e">
        <f t="shared" si="2"/>
        <v>#REF!</v>
      </c>
      <c r="AC46" s="238" t="e">
        <f t="shared" si="3"/>
        <v>#REF!</v>
      </c>
      <c r="AD46" s="238" t="e">
        <f t="shared" si="4"/>
        <v>#REF!</v>
      </c>
      <c r="AE46" s="316"/>
      <c r="AF46" s="316"/>
      <c r="AG46" s="316"/>
      <c r="AH46" s="316"/>
      <c r="AI46" s="304">
        <v>82891</v>
      </c>
      <c r="AJ46" s="316"/>
      <c r="AL46" s="35"/>
    </row>
    <row r="47" spans="1:38" s="316" customFormat="1" ht="36.75" x14ac:dyDescent="0.85">
      <c r="A47" s="316">
        <v>299</v>
      </c>
      <c r="B47" s="156">
        <v>11687</v>
      </c>
      <c r="C47" s="152">
        <v>299</v>
      </c>
      <c r="D47" s="154">
        <v>43</v>
      </c>
      <c r="E47" s="351" t="s">
        <v>664</v>
      </c>
      <c r="F47" s="352" t="s">
        <v>595</v>
      </c>
      <c r="G47" s="155" t="s">
        <v>584</v>
      </c>
      <c r="H47" s="353">
        <v>4</v>
      </c>
      <c r="I47" s="354">
        <v>59501</v>
      </c>
      <c r="J47" s="355">
        <v>277805</v>
      </c>
      <c r="K47" s="356">
        <v>0.99707299999999999</v>
      </c>
      <c r="L47" s="353">
        <v>105035</v>
      </c>
      <c r="M47" s="353">
        <v>500000</v>
      </c>
      <c r="N47" s="353">
        <v>2644876</v>
      </c>
      <c r="O47" s="353">
        <v>509927.128753</v>
      </c>
      <c r="P47" s="353">
        <v>386114.76472099999</v>
      </c>
      <c r="Q47" s="353">
        <f t="shared" si="5"/>
        <v>123812.36403200001</v>
      </c>
      <c r="R47" s="353">
        <v>99924.525185000006</v>
      </c>
      <c r="S47" s="353">
        <v>110284.48836600001</v>
      </c>
      <c r="T47" s="353">
        <f t="shared" si="6"/>
        <v>-10359.963180999999</v>
      </c>
      <c r="U47" s="357">
        <v>0</v>
      </c>
      <c r="V47" s="357">
        <v>0</v>
      </c>
      <c r="W47" s="357">
        <v>0</v>
      </c>
      <c r="X47" s="302"/>
      <c r="AB47" s="238">
        <f t="shared" si="2"/>
        <v>0</v>
      </c>
      <c r="AC47" s="238">
        <f t="shared" si="3"/>
        <v>0</v>
      </c>
      <c r="AD47" s="238">
        <f t="shared" si="4"/>
        <v>0</v>
      </c>
      <c r="AI47" s="304"/>
      <c r="AL47" s="35"/>
    </row>
    <row r="48" spans="1:38" s="156" customFormat="1" ht="31.5" customHeight="1" x14ac:dyDescent="0.85">
      <c r="A48" s="156">
        <v>298</v>
      </c>
      <c r="B48" s="156">
        <v>10986</v>
      </c>
      <c r="C48" s="315">
        <v>298</v>
      </c>
      <c r="D48" s="359">
        <v>44</v>
      </c>
      <c r="E48" s="360" t="s">
        <v>665</v>
      </c>
      <c r="F48" s="361" t="s">
        <v>594</v>
      </c>
      <c r="G48" s="362" t="s">
        <v>584</v>
      </c>
      <c r="H48" s="363">
        <v>4</v>
      </c>
      <c r="I48" s="359">
        <v>78325</v>
      </c>
      <c r="J48" s="364">
        <v>97200</v>
      </c>
      <c r="K48" s="365">
        <v>0.24503</v>
      </c>
      <c r="L48" s="363">
        <v>85040</v>
      </c>
      <c r="M48" s="363">
        <v>250000</v>
      </c>
      <c r="N48" s="363">
        <v>1143006</v>
      </c>
      <c r="O48" s="363">
        <v>197241</v>
      </c>
      <c r="P48" s="363">
        <v>210719</v>
      </c>
      <c r="Q48" s="363">
        <f t="shared" si="5"/>
        <v>-13478</v>
      </c>
      <c r="R48" s="363">
        <v>102952</v>
      </c>
      <c r="S48" s="363">
        <v>123310</v>
      </c>
      <c r="T48" s="363">
        <f t="shared" si="6"/>
        <v>-20358</v>
      </c>
      <c r="U48" s="366">
        <v>0</v>
      </c>
      <c r="V48" s="366">
        <v>0</v>
      </c>
      <c r="W48" s="366">
        <v>0</v>
      </c>
      <c r="X48" s="302"/>
      <c r="AB48" s="238">
        <f t="shared" si="2"/>
        <v>0</v>
      </c>
      <c r="AC48" s="238">
        <f t="shared" si="3"/>
        <v>0</v>
      </c>
      <c r="AD48" s="238">
        <f t="shared" si="4"/>
        <v>0</v>
      </c>
      <c r="AI48" s="304"/>
      <c r="AL48" s="35"/>
    </row>
    <row r="49" spans="1:38" s="316" customFormat="1" ht="36.75" x14ac:dyDescent="0.85">
      <c r="A49" s="316">
        <v>297</v>
      </c>
      <c r="B49" s="156">
        <v>11679</v>
      </c>
      <c r="C49" s="152">
        <v>297</v>
      </c>
      <c r="D49" s="154">
        <v>45</v>
      </c>
      <c r="E49" s="351" t="s">
        <v>666</v>
      </c>
      <c r="F49" s="352" t="s">
        <v>153</v>
      </c>
      <c r="G49" s="155" t="s">
        <v>583</v>
      </c>
      <c r="H49" s="353">
        <v>4</v>
      </c>
      <c r="I49" s="354">
        <v>24989</v>
      </c>
      <c r="J49" s="355">
        <v>25328</v>
      </c>
      <c r="K49" s="356">
        <v>0.19187899999999999</v>
      </c>
      <c r="L49" s="353">
        <v>25000</v>
      </c>
      <c r="M49" s="353">
        <v>250000</v>
      </c>
      <c r="N49" s="353">
        <v>1013133</v>
      </c>
      <c r="O49" s="353">
        <v>105600.30551400001</v>
      </c>
      <c r="P49" s="353">
        <v>101139.799763</v>
      </c>
      <c r="Q49" s="353">
        <f t="shared" si="5"/>
        <v>4460.5057510000042</v>
      </c>
      <c r="R49" s="353">
        <v>23539.307228000001</v>
      </c>
      <c r="S49" s="353">
        <v>32858.848413</v>
      </c>
      <c r="T49" s="353">
        <f t="shared" si="6"/>
        <v>-9319.5411849999982</v>
      </c>
      <c r="U49" s="357">
        <v>0</v>
      </c>
      <c r="V49" s="357">
        <v>0</v>
      </c>
      <c r="W49" s="357">
        <v>0</v>
      </c>
      <c r="X49" s="302"/>
      <c r="AB49" s="238">
        <f t="shared" si="2"/>
        <v>0</v>
      </c>
      <c r="AC49" s="238">
        <f t="shared" si="3"/>
        <v>0</v>
      </c>
      <c r="AD49" s="238">
        <f t="shared" si="4"/>
        <v>0</v>
      </c>
      <c r="AI49" s="304"/>
      <c r="AL49" s="35"/>
    </row>
    <row r="50" spans="1:38" s="156" customFormat="1" ht="31.5" customHeight="1" x14ac:dyDescent="0.85">
      <c r="A50" s="316">
        <v>296</v>
      </c>
      <c r="B50" s="156">
        <v>11688</v>
      </c>
      <c r="C50" s="152">
        <v>294</v>
      </c>
      <c r="D50" s="359">
        <v>46</v>
      </c>
      <c r="E50" s="360" t="s">
        <v>667</v>
      </c>
      <c r="F50" s="361" t="s">
        <v>202</v>
      </c>
      <c r="G50" s="362" t="s">
        <v>598</v>
      </c>
      <c r="H50" s="363">
        <v>2</v>
      </c>
      <c r="I50" s="359">
        <v>0</v>
      </c>
      <c r="J50" s="364">
        <v>162461</v>
      </c>
      <c r="K50" s="365">
        <v>0.219944</v>
      </c>
      <c r="L50" s="363">
        <v>143400</v>
      </c>
      <c r="M50" s="363">
        <v>600000</v>
      </c>
      <c r="N50" s="363">
        <v>1132922</v>
      </c>
      <c r="O50" s="363">
        <v>96163.760339</v>
      </c>
      <c r="P50" s="363">
        <v>65123.614147</v>
      </c>
      <c r="Q50" s="363">
        <f t="shared" si="5"/>
        <v>31040.146192</v>
      </c>
      <c r="R50" s="363">
        <v>23521.200940999999</v>
      </c>
      <c r="S50" s="363">
        <v>34701.327775999998</v>
      </c>
      <c r="T50" s="363">
        <f t="shared" si="6"/>
        <v>-11180.126834999999</v>
      </c>
      <c r="U50" s="366"/>
      <c r="V50" s="366"/>
      <c r="W50" s="366"/>
      <c r="X50" s="302"/>
      <c r="Y50" s="316"/>
      <c r="Z50" s="316"/>
      <c r="AA50" s="316"/>
      <c r="AB50" s="238"/>
      <c r="AC50" s="238"/>
      <c r="AD50" s="238"/>
      <c r="AE50" s="316"/>
      <c r="AF50" s="316"/>
      <c r="AG50" s="316"/>
      <c r="AH50" s="316"/>
      <c r="AI50" s="304"/>
      <c r="AJ50" s="316"/>
      <c r="AL50" s="35"/>
    </row>
    <row r="51" spans="1:38" s="316" customFormat="1" ht="36.75" x14ac:dyDescent="0.85">
      <c r="B51" s="156"/>
      <c r="C51" s="152"/>
      <c r="D51" s="154">
        <v>47</v>
      </c>
      <c r="E51" s="351" t="s">
        <v>603</v>
      </c>
      <c r="F51" s="352"/>
      <c r="G51" s="155" t="s">
        <v>605</v>
      </c>
      <c r="H51" s="353">
        <v>0</v>
      </c>
      <c r="I51" s="354">
        <v>0</v>
      </c>
      <c r="J51" s="355">
        <v>50000</v>
      </c>
      <c r="K51" s="356">
        <v>0</v>
      </c>
      <c r="L51" s="353">
        <v>50000</v>
      </c>
      <c r="M51" s="353">
        <v>500000</v>
      </c>
      <c r="N51" s="353">
        <v>1000000</v>
      </c>
      <c r="O51" s="353">
        <v>0</v>
      </c>
      <c r="P51" s="353">
        <v>0</v>
      </c>
      <c r="Q51" s="353">
        <v>0</v>
      </c>
      <c r="R51" s="353">
        <v>0</v>
      </c>
      <c r="S51" s="353">
        <v>0</v>
      </c>
      <c r="T51" s="353">
        <v>0</v>
      </c>
      <c r="U51" s="357"/>
      <c r="V51" s="357"/>
      <c r="W51" s="357"/>
      <c r="X51" s="302"/>
      <c r="AB51" s="238"/>
      <c r="AC51" s="238"/>
      <c r="AD51" s="238"/>
      <c r="AI51" s="304"/>
      <c r="AL51" s="35"/>
    </row>
    <row r="52" spans="1:38" s="156" customFormat="1" ht="31.5" customHeight="1" x14ac:dyDescent="0.85">
      <c r="A52" s="316"/>
      <c r="C52" s="152"/>
      <c r="D52" s="359">
        <v>48</v>
      </c>
      <c r="E52" s="360" t="s">
        <v>604</v>
      </c>
      <c r="F52" s="361" t="s">
        <v>614</v>
      </c>
      <c r="G52" s="362" t="s">
        <v>606</v>
      </c>
      <c r="H52" s="363">
        <v>0</v>
      </c>
      <c r="I52" s="359">
        <v>0</v>
      </c>
      <c r="J52" s="364">
        <v>50000</v>
      </c>
      <c r="K52" s="365">
        <v>0</v>
      </c>
      <c r="L52" s="363">
        <v>50000</v>
      </c>
      <c r="M52" s="363">
        <v>25000</v>
      </c>
      <c r="N52" s="363">
        <v>1000000</v>
      </c>
      <c r="O52" s="363">
        <v>0</v>
      </c>
      <c r="P52" s="363">
        <v>0</v>
      </c>
      <c r="Q52" s="363">
        <v>0</v>
      </c>
      <c r="R52" s="363">
        <v>0</v>
      </c>
      <c r="S52" s="363">
        <v>0</v>
      </c>
      <c r="T52" s="363">
        <v>0</v>
      </c>
      <c r="U52" s="366"/>
      <c r="V52" s="366"/>
      <c r="W52" s="366"/>
      <c r="X52" s="302"/>
      <c r="Y52" s="316"/>
      <c r="Z52" s="316"/>
      <c r="AA52" s="316"/>
      <c r="AB52" s="238"/>
      <c r="AC52" s="238"/>
      <c r="AD52" s="238"/>
      <c r="AE52" s="316"/>
      <c r="AF52" s="316"/>
      <c r="AG52" s="316"/>
      <c r="AH52" s="316"/>
      <c r="AI52" s="304"/>
      <c r="AJ52" s="316"/>
      <c r="AL52" s="35"/>
    </row>
    <row r="53" spans="1:38" s="316" customFormat="1" ht="36.75" x14ac:dyDescent="0.85">
      <c r="B53" s="156"/>
      <c r="C53" s="152"/>
      <c r="D53" s="154">
        <v>49</v>
      </c>
      <c r="E53" s="351" t="s">
        <v>613</v>
      </c>
      <c r="F53" s="352" t="s">
        <v>393</v>
      </c>
      <c r="G53" s="155" t="s">
        <v>606</v>
      </c>
      <c r="H53" s="353">
        <v>0</v>
      </c>
      <c r="I53" s="354">
        <v>0</v>
      </c>
      <c r="J53" s="355">
        <v>49992</v>
      </c>
      <c r="K53" s="356">
        <v>0</v>
      </c>
      <c r="L53" s="353">
        <v>50000</v>
      </c>
      <c r="M53" s="353">
        <v>500000</v>
      </c>
      <c r="N53" s="353">
        <v>999846</v>
      </c>
      <c r="O53" s="353">
        <v>0</v>
      </c>
      <c r="P53" s="353">
        <v>0</v>
      </c>
      <c r="Q53" s="353">
        <v>0</v>
      </c>
      <c r="R53" s="353">
        <v>0</v>
      </c>
      <c r="S53" s="353">
        <v>0</v>
      </c>
      <c r="T53" s="353">
        <v>0</v>
      </c>
      <c r="U53" s="357"/>
      <c r="V53" s="357"/>
      <c r="W53" s="357"/>
      <c r="X53" s="302"/>
      <c r="AB53" s="238"/>
      <c r="AC53" s="238"/>
      <c r="AD53" s="238"/>
      <c r="AI53" s="304"/>
      <c r="AL53" s="35"/>
    </row>
    <row r="54" spans="1:38" ht="36" x14ac:dyDescent="0.75">
      <c r="C54" s="57"/>
      <c r="D54" s="153"/>
      <c r="E54" s="253"/>
      <c r="F54" s="113"/>
      <c r="G54" s="114"/>
      <c r="H54" s="114"/>
      <c r="I54" s="250">
        <f>SUM(I5:I53)</f>
        <v>110245619.94178101</v>
      </c>
      <c r="J54" s="250">
        <f>SUM(J5:J53)</f>
        <v>246124636</v>
      </c>
      <c r="K54" s="250" t="s">
        <v>24</v>
      </c>
      <c r="L54" s="115">
        <f>SUM(L5:L53)</f>
        <v>105768112</v>
      </c>
      <c r="M54" s="114" t="s">
        <v>24</v>
      </c>
      <c r="N54" s="92" t="s">
        <v>24</v>
      </c>
      <c r="O54" s="116">
        <f t="shared" ref="O54:T54" si="7">SUM(O5:O53)</f>
        <v>215834573.239786</v>
      </c>
      <c r="P54" s="116">
        <f t="shared" si="7"/>
        <v>228314357.90359205</v>
      </c>
      <c r="Q54" s="116">
        <f t="shared" si="7"/>
        <v>-12479784.663805991</v>
      </c>
      <c r="R54" s="116">
        <f t="shared" si="7"/>
        <v>32043789.955666002</v>
      </c>
      <c r="S54" s="116">
        <f t="shared" si="7"/>
        <v>42564709.464938998</v>
      </c>
      <c r="T54" s="116">
        <f t="shared" si="7"/>
        <v>-10520919.509273</v>
      </c>
      <c r="U54" s="358" t="e">
        <f>AB54</f>
        <v>#REF!</v>
      </c>
      <c r="V54" s="358" t="e">
        <f>AC54</f>
        <v>#REF!</v>
      </c>
      <c r="W54" s="358" t="e">
        <f>AD54</f>
        <v>#REF!</v>
      </c>
      <c r="X54" s="116">
        <f t="shared" ref="X54:AA54" si="8">SUM(X5:X46)</f>
        <v>480723</v>
      </c>
      <c r="Y54" s="116">
        <f t="shared" si="8"/>
        <v>0</v>
      </c>
      <c r="Z54" s="116">
        <f t="shared" si="8"/>
        <v>0</v>
      </c>
      <c r="AA54" s="116">
        <f t="shared" si="8"/>
        <v>0</v>
      </c>
      <c r="AB54" s="116" t="e">
        <f t="shared" ref="AB54:AK54" si="9">SUM(AB5:AB49)</f>
        <v>#REF!</v>
      </c>
      <c r="AC54" s="116" t="e">
        <f t="shared" si="9"/>
        <v>#REF!</v>
      </c>
      <c r="AD54" s="116" t="e">
        <f t="shared" si="9"/>
        <v>#REF!</v>
      </c>
      <c r="AE54" s="116">
        <f t="shared" si="9"/>
        <v>0</v>
      </c>
      <c r="AF54" s="116">
        <f t="shared" si="9"/>
        <v>0</v>
      </c>
      <c r="AG54" s="116">
        <f t="shared" si="9"/>
        <v>0</v>
      </c>
      <c r="AH54" s="116">
        <f t="shared" si="9"/>
        <v>0</v>
      </c>
      <c r="AI54" s="116">
        <f t="shared" si="9"/>
        <v>44288934</v>
      </c>
      <c r="AJ54" s="116">
        <f t="shared" si="9"/>
        <v>0</v>
      </c>
      <c r="AK54" s="116">
        <f t="shared" si="9"/>
        <v>0</v>
      </c>
      <c r="AL54" s="35"/>
    </row>
    <row r="55" spans="1:38" ht="33.75" customHeight="1" x14ac:dyDescent="0.75">
      <c r="D55" s="317"/>
      <c r="E55" s="239" t="s">
        <v>322</v>
      </c>
      <c r="F55" s="239"/>
      <c r="G55" s="240"/>
      <c r="H55" s="240"/>
      <c r="I55" s="241"/>
      <c r="J55" s="318"/>
      <c r="K55" s="437"/>
      <c r="L55" s="438"/>
      <c r="M55" s="438"/>
      <c r="N55" s="438"/>
      <c r="O55" s="438"/>
      <c r="P55" s="438"/>
      <c r="Q55" s="438"/>
      <c r="R55" s="438"/>
      <c r="S55" s="438"/>
      <c r="T55" s="438"/>
      <c r="U55" s="438"/>
      <c r="V55" s="438"/>
      <c r="W55" s="438"/>
      <c r="X55" s="302" t="e">
        <v>#N/A</v>
      </c>
    </row>
    <row r="56" spans="1:38" x14ac:dyDescent="0.75">
      <c r="E56" s="30" t="s">
        <v>593</v>
      </c>
      <c r="I56" s="65"/>
      <c r="K56" s="368">
        <f>SUMPRODUCT(K5:K49,J5:J49)</f>
        <v>179086851.196199</v>
      </c>
      <c r="L56" s="369">
        <f>K56/J54</f>
        <v>0.72762667771380274</v>
      </c>
      <c r="X56" s="302" t="e">
        <v>#N/A</v>
      </c>
    </row>
    <row r="57" spans="1:38" x14ac:dyDescent="0.25">
      <c r="J57" s="321"/>
    </row>
    <row r="58" spans="1:38" x14ac:dyDescent="0.25">
      <c r="I58" s="247"/>
    </row>
  </sheetData>
  <sheetProtection algorithmName="SHA-512" hashValue="e4uWpsYi8PQfR+Ngc6Wtv7WX6+AvcV2nZB1f/kUIqqdlRjva+rc7Rm7IbDIepXm8c5ITQ/VxgjQsfSXQ6XzyRg==" saltValue="XxG2Vyhv9Lxc854rYEIbnw==" spinCount="100000" sheet="1" objects="1" scenarios="1"/>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55:W55"/>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rightToLeft="1" view="pageBreakPreview" zoomScale="55" zoomScaleNormal="51" zoomScaleSheetLayoutView="55" workbookViewId="0">
      <pane ySplit="4" topLeftCell="A5" activePane="bottomLeft" state="frozen"/>
      <selection activeCell="B1" sqref="B1"/>
      <selection pane="bottomLeft" activeCell="H5" sqref="H5"/>
    </sheetView>
  </sheetViews>
  <sheetFormatPr defaultColWidth="9" defaultRowHeight="27.75" x14ac:dyDescent="0.25"/>
  <cols>
    <col min="1" max="1" width="10.5703125" style="290"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58" customWidth="1"/>
    <col min="7" max="7" width="58" style="29" bestFit="1" customWidth="1"/>
    <col min="8" max="8" width="59.140625" style="124" bestFit="1" customWidth="1"/>
    <col min="9" max="16384" width="9" style="281"/>
  </cols>
  <sheetData>
    <row r="1" spans="1:8" s="278" customFormat="1" ht="45" customHeight="1" x14ac:dyDescent="0.25">
      <c r="A1" s="454" t="s">
        <v>351</v>
      </c>
      <c r="B1" s="455"/>
      <c r="C1" s="455"/>
      <c r="D1" s="455"/>
      <c r="E1" s="455"/>
      <c r="F1" s="455"/>
      <c r="G1" s="455"/>
      <c r="H1" s="455"/>
    </row>
    <row r="2" spans="1:8" s="278" customFormat="1" ht="45" x14ac:dyDescent="0.25">
      <c r="A2" s="288"/>
      <c r="B2" s="137"/>
      <c r="C2" s="137"/>
      <c r="D2" s="137"/>
      <c r="E2" s="137"/>
      <c r="F2" s="256"/>
      <c r="G2" s="141"/>
      <c r="H2" s="141"/>
    </row>
    <row r="3" spans="1:8" s="278" customFormat="1" ht="42.75" x14ac:dyDescent="0.85">
      <c r="A3" s="456" t="s">
        <v>0</v>
      </c>
      <c r="B3" s="443" t="s">
        <v>1</v>
      </c>
      <c r="C3" s="443" t="s">
        <v>2</v>
      </c>
      <c r="D3" s="254" t="s">
        <v>3</v>
      </c>
      <c r="E3" s="442" t="s">
        <v>4</v>
      </c>
      <c r="F3" s="457" t="s">
        <v>5</v>
      </c>
      <c r="G3" s="259" t="s">
        <v>258</v>
      </c>
      <c r="H3" s="282" t="s">
        <v>258</v>
      </c>
    </row>
    <row r="4" spans="1:8" s="279" customFormat="1" ht="33.75" customHeight="1" x14ac:dyDescent="0.25">
      <c r="A4" s="456"/>
      <c r="B4" s="444"/>
      <c r="C4" s="444"/>
      <c r="D4" s="252"/>
      <c r="E4" s="442"/>
      <c r="F4" s="458"/>
      <c r="G4" s="285" t="s">
        <v>352</v>
      </c>
      <c r="H4" s="283" t="s">
        <v>617</v>
      </c>
    </row>
    <row r="5" spans="1:8" s="280" customFormat="1" ht="31.5" customHeight="1" x14ac:dyDescent="0.75">
      <c r="A5" s="209">
        <v>1</v>
      </c>
      <c r="B5" s="294" t="s">
        <v>353</v>
      </c>
      <c r="C5" s="295" t="s">
        <v>363</v>
      </c>
      <c r="D5" s="296" t="s">
        <v>358</v>
      </c>
      <c r="E5" s="297" t="s">
        <v>359</v>
      </c>
      <c r="F5" s="298"/>
      <c r="G5" s="154"/>
      <c r="H5" s="122"/>
    </row>
    <row r="6" spans="1:8" s="279" customFormat="1" ht="33.75" customHeight="1" x14ac:dyDescent="0.25">
      <c r="A6" s="289">
        <v>2</v>
      </c>
      <c r="B6" s="299" t="s">
        <v>354</v>
      </c>
      <c r="C6" s="299" t="s">
        <v>364</v>
      </c>
      <c r="D6" s="299" t="s">
        <v>358</v>
      </c>
      <c r="E6" s="300" t="s">
        <v>360</v>
      </c>
      <c r="F6" s="301"/>
      <c r="G6" s="286"/>
      <c r="H6" s="284"/>
    </row>
    <row r="7" spans="1:8" s="280" customFormat="1" ht="31.5" customHeight="1" x14ac:dyDescent="0.75">
      <c r="A7" s="209">
        <v>3</v>
      </c>
      <c r="B7" s="294" t="s">
        <v>355</v>
      </c>
      <c r="C7" s="295" t="s">
        <v>363</v>
      </c>
      <c r="D7" s="296" t="s">
        <v>358</v>
      </c>
      <c r="E7" s="297" t="s">
        <v>361</v>
      </c>
      <c r="F7" s="298"/>
      <c r="G7" s="154"/>
      <c r="H7" s="122"/>
    </row>
    <row r="8" spans="1:8" s="279" customFormat="1" ht="33.75" customHeight="1" x14ac:dyDescent="0.25">
      <c r="A8" s="289">
        <v>4</v>
      </c>
      <c r="B8" s="299" t="s">
        <v>356</v>
      </c>
      <c r="C8" s="299" t="s">
        <v>363</v>
      </c>
      <c r="D8" s="299" t="s">
        <v>358</v>
      </c>
      <c r="E8" s="300" t="s">
        <v>362</v>
      </c>
      <c r="F8" s="301"/>
      <c r="G8" s="255"/>
      <c r="H8" s="284"/>
    </row>
    <row r="9" spans="1:8" s="280" customFormat="1" ht="31.5" customHeight="1" x14ac:dyDescent="0.75">
      <c r="A9" s="209">
        <v>5</v>
      </c>
      <c r="B9" s="294" t="s">
        <v>357</v>
      </c>
      <c r="C9" s="295" t="s">
        <v>40</v>
      </c>
      <c r="D9" s="296" t="s">
        <v>370</v>
      </c>
      <c r="E9" s="297" t="s">
        <v>310</v>
      </c>
      <c r="F9" s="298"/>
      <c r="G9" s="154"/>
      <c r="H9" s="122"/>
    </row>
    <row r="10" spans="1:8" s="279" customFormat="1" ht="33.75" customHeight="1" x14ac:dyDescent="0.25">
      <c r="A10" s="289">
        <v>6</v>
      </c>
      <c r="B10" s="299" t="s">
        <v>365</v>
      </c>
      <c r="C10" s="299" t="s">
        <v>39</v>
      </c>
      <c r="D10" s="299" t="s">
        <v>371</v>
      </c>
      <c r="E10" s="300" t="s">
        <v>366</v>
      </c>
      <c r="F10" s="301"/>
      <c r="G10" s="255"/>
      <c r="H10" s="284"/>
    </row>
    <row r="11" spans="1:8" s="280" customFormat="1" ht="31.5" customHeight="1" x14ac:dyDescent="0.75">
      <c r="A11" s="209">
        <v>7</v>
      </c>
      <c r="B11" s="294" t="s">
        <v>367</v>
      </c>
      <c r="C11" s="295" t="s">
        <v>190</v>
      </c>
      <c r="D11" s="296" t="s">
        <v>371</v>
      </c>
      <c r="E11" s="297" t="s">
        <v>372</v>
      </c>
      <c r="F11" s="298"/>
      <c r="G11" s="154"/>
      <c r="H11" s="122"/>
    </row>
    <row r="12" spans="1:8" s="279" customFormat="1" ht="33.75" customHeight="1" x14ac:dyDescent="0.25">
      <c r="A12" s="289">
        <v>8</v>
      </c>
      <c r="B12" s="299" t="s">
        <v>368</v>
      </c>
      <c r="C12" s="299" t="s">
        <v>342</v>
      </c>
      <c r="D12" s="299" t="s">
        <v>371</v>
      </c>
      <c r="E12" s="300" t="s">
        <v>373</v>
      </c>
      <c r="F12" s="301"/>
      <c r="G12" s="255"/>
      <c r="H12" s="284"/>
    </row>
    <row r="13" spans="1:8" s="280" customFormat="1" ht="31.5" customHeight="1" x14ac:dyDescent="0.75">
      <c r="A13" s="209">
        <v>9</v>
      </c>
      <c r="B13" s="294" t="s">
        <v>369</v>
      </c>
      <c r="C13" s="295" t="s">
        <v>290</v>
      </c>
      <c r="D13" s="296" t="s">
        <v>371</v>
      </c>
      <c r="E13" s="297" t="s">
        <v>374</v>
      </c>
      <c r="F13" s="298"/>
      <c r="G13" s="154"/>
      <c r="H13" s="122"/>
    </row>
    <row r="14" spans="1:8" s="279" customFormat="1" ht="33.75" customHeight="1" x14ac:dyDescent="0.25">
      <c r="A14" s="289">
        <v>10</v>
      </c>
      <c r="B14" s="299" t="s">
        <v>375</v>
      </c>
      <c r="C14" s="299" t="s">
        <v>39</v>
      </c>
      <c r="D14" s="299" t="s">
        <v>380</v>
      </c>
      <c r="E14" s="300" t="s">
        <v>381</v>
      </c>
      <c r="F14" s="301"/>
      <c r="G14" s="255"/>
      <c r="H14" s="284"/>
    </row>
    <row r="15" spans="1:8" s="280" customFormat="1" ht="31.5" customHeight="1" x14ac:dyDescent="0.75">
      <c r="A15" s="209">
        <v>11</v>
      </c>
      <c r="B15" s="294" t="s">
        <v>376</v>
      </c>
      <c r="C15" s="295" t="s">
        <v>40</v>
      </c>
      <c r="D15" s="296" t="s">
        <v>380</v>
      </c>
      <c r="E15" s="297" t="s">
        <v>381</v>
      </c>
      <c r="F15" s="298"/>
      <c r="G15" s="154"/>
      <c r="H15" s="122"/>
    </row>
    <row r="16" spans="1:8" s="279" customFormat="1" ht="33.75" customHeight="1" x14ac:dyDescent="0.25">
      <c r="A16" s="289">
        <v>12</v>
      </c>
      <c r="B16" s="299" t="s">
        <v>377</v>
      </c>
      <c r="C16" s="299" t="s">
        <v>309</v>
      </c>
      <c r="D16" s="299" t="s">
        <v>380</v>
      </c>
      <c r="E16" s="300" t="s">
        <v>382</v>
      </c>
      <c r="F16" s="301"/>
      <c r="G16" s="255"/>
      <c r="H16" s="284"/>
    </row>
    <row r="17" spans="1:8" s="280" customFormat="1" ht="31.15" customHeight="1" x14ac:dyDescent="0.75">
      <c r="A17" s="209">
        <v>13</v>
      </c>
      <c r="B17" s="294" t="s">
        <v>378</v>
      </c>
      <c r="C17" s="295" t="s">
        <v>325</v>
      </c>
      <c r="D17" s="296" t="s">
        <v>380</v>
      </c>
      <c r="E17" s="297" t="s">
        <v>383</v>
      </c>
      <c r="F17" s="298"/>
      <c r="G17" s="154"/>
      <c r="H17" s="122"/>
    </row>
    <row r="18" spans="1:8" s="279" customFormat="1" ht="33.75" customHeight="1" x14ac:dyDescent="0.25">
      <c r="A18" s="289">
        <v>14</v>
      </c>
      <c r="B18" s="299" t="s">
        <v>379</v>
      </c>
      <c r="C18" s="299" t="s">
        <v>385</v>
      </c>
      <c r="D18" s="299" t="s">
        <v>380</v>
      </c>
      <c r="E18" s="300" t="s">
        <v>384</v>
      </c>
      <c r="F18" s="301"/>
      <c r="G18" s="255"/>
      <c r="H18" s="284"/>
    </row>
    <row r="19" spans="1:8" s="280" customFormat="1" ht="31.5" customHeight="1" x14ac:dyDescent="0.75">
      <c r="A19" s="209">
        <v>15</v>
      </c>
      <c r="B19" s="294" t="s">
        <v>388</v>
      </c>
      <c r="C19" s="295" t="s">
        <v>389</v>
      </c>
      <c r="D19" s="296" t="s">
        <v>380</v>
      </c>
      <c r="E19" s="297" t="s">
        <v>390</v>
      </c>
      <c r="F19" s="298"/>
      <c r="G19" s="154"/>
      <c r="H19" s="122"/>
    </row>
    <row r="20" spans="1:8" s="279" customFormat="1" ht="33.75" customHeight="1" x14ac:dyDescent="0.25">
      <c r="A20" s="289">
        <v>16</v>
      </c>
      <c r="B20" s="299" t="s">
        <v>586</v>
      </c>
      <c r="C20" s="299" t="s">
        <v>587</v>
      </c>
      <c r="D20" s="299" t="s">
        <v>589</v>
      </c>
      <c r="E20" s="300" t="s">
        <v>588</v>
      </c>
      <c r="F20" s="301"/>
      <c r="G20" s="255"/>
      <c r="H20" s="284"/>
    </row>
    <row r="21" spans="1:8" s="280" customFormat="1" ht="31.5" customHeight="1" x14ac:dyDescent="0.75">
      <c r="A21" s="209">
        <v>17</v>
      </c>
      <c r="B21" s="294" t="s">
        <v>607</v>
      </c>
      <c r="C21" s="295" t="s">
        <v>608</v>
      </c>
      <c r="D21" s="296" t="s">
        <v>609</v>
      </c>
      <c r="E21" s="297" t="s">
        <v>610</v>
      </c>
      <c r="F21" s="298"/>
      <c r="G21" s="154"/>
      <c r="H21" s="122"/>
    </row>
    <row r="22" spans="1:8" ht="45" customHeight="1" x14ac:dyDescent="0.75">
      <c r="A22" s="287"/>
      <c r="B22" s="253"/>
      <c r="C22" s="113"/>
      <c r="D22" s="113"/>
      <c r="E22" s="114"/>
      <c r="F22" s="257"/>
      <c r="G22" s="123">
        <f>SUM(G5:G18)</f>
        <v>0</v>
      </c>
      <c r="H22" s="123">
        <f>SUM(H5:H18)</f>
        <v>0</v>
      </c>
    </row>
    <row r="23" spans="1:8" x14ac:dyDescent="0.25">
      <c r="G23" s="65"/>
    </row>
    <row r="24" spans="1:8" x14ac:dyDescent="0.25">
      <c r="E24" s="124"/>
      <c r="F24" s="124"/>
      <c r="G24" s="124"/>
    </row>
    <row r="25" spans="1:8" x14ac:dyDescent="0.25">
      <c r="E25" s="124"/>
      <c r="F25" s="124"/>
      <c r="G25" s="124"/>
    </row>
    <row r="26" spans="1:8" x14ac:dyDescent="0.25">
      <c r="E26" s="124"/>
      <c r="F26" s="124"/>
      <c r="G26" s="124"/>
    </row>
    <row r="27" spans="1:8" x14ac:dyDescent="0.25">
      <c r="E27" s="124"/>
      <c r="F27" s="124"/>
      <c r="G27" s="124"/>
    </row>
    <row r="28" spans="1:8" x14ac:dyDescent="0.25">
      <c r="E28" s="124"/>
      <c r="F28" s="124"/>
      <c r="G28" s="124"/>
    </row>
    <row r="29" spans="1:8" x14ac:dyDescent="0.25">
      <c r="E29" s="124"/>
      <c r="F29" s="124"/>
      <c r="G29" s="124"/>
    </row>
  </sheetData>
  <sheetProtection algorithmName="SHA-512" hashValue="clzxRVD4HZStSPDtTbciIbH2RZAmHjE+ikl/OlELcllzmDRnhxT7LzKeCjRgB8cKj2ZmWfimt9KZe3Ohs6fR5w==" saltValue="axlgTp3PrReINB0KLXn86A=="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2020-07-27T09:55:18Z</dcterms:modified>
</cp:coreProperties>
</file>