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4'!$C$1:$T$180</definedName>
    <definedName name="_xlnm._FilterDatabase" localSheetId="4" hidden="1">'پیوست 5'!$AI$4:$AI$45</definedName>
    <definedName name="_xlnm._FilterDatabase" localSheetId="0" hidden="1">پیوست1!$C$3:$AH$181</definedName>
    <definedName name="_xlnm._FilterDatabase" localSheetId="1" hidden="1">پیوست2!$A$1:$V$182</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4'!$D$1:$M$180</definedName>
    <definedName name="_xlnm.Print_Area" localSheetId="4">'پیوست 5'!$C$1:$W$57</definedName>
    <definedName name="_xlnm.Print_Area" localSheetId="0">پیوست1!$D$1:$W$183</definedName>
    <definedName name="_xlnm.Print_Area" localSheetId="1">پیوست2!$C$1:$J$180</definedName>
    <definedName name="_xlnm.Print_Area" localSheetId="2">پیوست3!$B$1:$Q$181</definedName>
    <definedName name="_xlnm.Print_Area" localSheetId="5">'سایر صندوقهای سرمایه گذاری'!$A$1:$H$23</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V182" i="8" l="1"/>
  <c r="T182" i="8"/>
  <c r="P109" i="4" l="1"/>
  <c r="W177" i="8"/>
  <c r="I55" i="13" l="1"/>
  <c r="T54" i="13" l="1"/>
  <c r="T53" i="13"/>
  <c r="Q52" i="13"/>
  <c r="T52" i="13" l="1"/>
  <c r="Q54" i="13"/>
  <c r="Q53" i="13"/>
  <c r="K177" i="9" l="1"/>
  <c r="Q107" i="9"/>
  <c r="N107" i="9"/>
  <c r="P178" i="4"/>
  <c r="P85" i="4"/>
  <c r="K107" i="9" l="1"/>
  <c r="P101" i="4"/>
  <c r="G177" i="9"/>
  <c r="F177" i="9"/>
  <c r="J177" i="9"/>
  <c r="G107" i="9"/>
  <c r="F107" i="9"/>
  <c r="J107" i="9"/>
  <c r="P35" i="4"/>
  <c r="W85" i="8" l="1"/>
  <c r="I87" i="8"/>
  <c r="I180" i="8"/>
  <c r="W35" i="8" l="1"/>
  <c r="U180" i="8" l="1"/>
  <c r="J179" i="12" l="1"/>
  <c r="I179" i="12"/>
  <c r="E179" i="4"/>
  <c r="S180" i="8"/>
  <c r="E86" i="4"/>
  <c r="J180" i="8"/>
  <c r="U87" i="8"/>
  <c r="M180" i="8"/>
  <c r="S87" i="8"/>
  <c r="M87" i="8"/>
  <c r="J87" i="8"/>
  <c r="AH179" i="8"/>
  <c r="W178" i="8"/>
  <c r="Q130" i="9"/>
  <c r="N130" i="9"/>
  <c r="K130" i="9"/>
  <c r="J130" i="9"/>
  <c r="G130" i="9"/>
  <c r="K113" i="9"/>
  <c r="J113" i="9"/>
  <c r="G113" i="9"/>
  <c r="F130" i="9"/>
  <c r="F113" i="9"/>
  <c r="AF179" i="8" l="1"/>
  <c r="X177" i="8"/>
  <c r="AF177" i="8"/>
  <c r="X178" i="8"/>
  <c r="AH177" i="8"/>
  <c r="AH178" i="8"/>
  <c r="AG177" i="8"/>
  <c r="X179" i="8"/>
  <c r="M109" i="4"/>
  <c r="K109" i="4"/>
  <c r="L109" i="4"/>
  <c r="N109" i="4"/>
  <c r="O109" i="4"/>
  <c r="K178" i="4"/>
  <c r="AG179" i="8"/>
  <c r="N178" i="4"/>
  <c r="O178" i="4"/>
  <c r="L178" i="4"/>
  <c r="M178" i="4"/>
  <c r="O85" i="4"/>
  <c r="K85" i="4"/>
  <c r="L85" i="4"/>
  <c r="N85" i="4"/>
  <c r="M85" i="4"/>
  <c r="AH85" i="8"/>
  <c r="AF85" i="8"/>
  <c r="X85" i="8"/>
  <c r="AG86" i="8"/>
  <c r="X86" i="8"/>
  <c r="AH86" i="8"/>
  <c r="AF86" i="8"/>
  <c r="AG85" i="8"/>
  <c r="P175" i="4"/>
  <c r="P110" i="4"/>
  <c r="R55" i="13" l="1"/>
  <c r="P55" i="13"/>
  <c r="O55" i="13"/>
  <c r="F176" i="9"/>
  <c r="I109" i="9"/>
  <c r="I87" i="9"/>
  <c r="U109" i="8"/>
  <c r="M109" i="8"/>
  <c r="D109" i="9" l="1"/>
  <c r="H180" i="9"/>
  <c r="H109" i="9"/>
  <c r="E180" i="9"/>
  <c r="E87" i="9"/>
  <c r="E109" i="9"/>
  <c r="I180" i="9"/>
  <c r="H87" i="9"/>
  <c r="S55" i="13"/>
  <c r="D180" i="9"/>
  <c r="P114" i="4"/>
  <c r="P138" i="4"/>
  <c r="P170" i="4"/>
  <c r="P146" i="4"/>
  <c r="P122" i="4"/>
  <c r="P118" i="4"/>
  <c r="P134" i="4"/>
  <c r="P136" i="4"/>
  <c r="P164" i="4"/>
  <c r="P154" i="4"/>
  <c r="P130" i="4"/>
  <c r="P156" i="4"/>
  <c r="P135" i="4"/>
  <c r="P145" i="4"/>
  <c r="P158" i="4"/>
  <c r="P128" i="4"/>
  <c r="P163" i="4"/>
  <c r="P132" i="4"/>
  <c r="P117" i="4"/>
  <c r="P162" i="4"/>
  <c r="P142" i="4"/>
  <c r="P124" i="4"/>
  <c r="P173" i="4"/>
  <c r="P157" i="4"/>
  <c r="P112" i="4"/>
  <c r="P127" i="4"/>
  <c r="P143" i="4"/>
  <c r="P151" i="4"/>
  <c r="P155" i="4"/>
  <c r="P120" i="4"/>
  <c r="P167" i="4"/>
  <c r="P171" i="4"/>
  <c r="P174" i="4"/>
  <c r="P152" i="4"/>
  <c r="P153" i="4"/>
  <c r="P123" i="4"/>
  <c r="P168" i="4"/>
  <c r="P133" i="4"/>
  <c r="P139" i="4"/>
  <c r="P161" i="4"/>
  <c r="P126" i="4"/>
  <c r="P121" i="4"/>
  <c r="P160" i="4"/>
  <c r="P149" i="4"/>
  <c r="P144" i="4"/>
  <c r="P137" i="4"/>
  <c r="P147" i="4"/>
  <c r="P166" i="4"/>
  <c r="P140" i="4"/>
  <c r="P148" i="4"/>
  <c r="P165" i="4"/>
  <c r="P111" i="4"/>
  <c r="P150" i="4"/>
  <c r="P119" i="4"/>
  <c r="P131" i="4"/>
  <c r="P177" i="4"/>
  <c r="P172" i="4"/>
  <c r="P125" i="4"/>
  <c r="P129" i="4"/>
  <c r="P116" i="4"/>
  <c r="P113" i="4"/>
  <c r="P169" i="4"/>
  <c r="P141" i="4"/>
  <c r="P115" i="4"/>
  <c r="P159" i="4"/>
  <c r="P176" i="4"/>
  <c r="E108" i="4"/>
  <c r="N101" i="4" s="1"/>
  <c r="S109" i="8"/>
  <c r="J109" i="8"/>
  <c r="X108" i="8" l="1"/>
  <c r="X107" i="8"/>
  <c r="AG178" i="8"/>
  <c r="AF178" i="8"/>
  <c r="J55" i="13"/>
  <c r="L55" i="13"/>
  <c r="L110" i="4"/>
  <c r="M110" i="4"/>
  <c r="N110" i="4"/>
  <c r="K110" i="4"/>
  <c r="O110" i="4"/>
  <c r="AG108" i="8"/>
  <c r="AH108" i="8"/>
  <c r="AF108" i="8"/>
  <c r="L101" i="4"/>
  <c r="K101" i="4"/>
  <c r="O101" i="4"/>
  <c r="M101" i="4"/>
  <c r="W163" i="8"/>
  <c r="W108" i="8" l="1"/>
  <c r="AB108" i="8" s="1"/>
  <c r="I109" i="8"/>
  <c r="T50" i="13" l="1"/>
  <c r="Q50" i="13" l="1"/>
  <c r="Q175" i="4"/>
  <c r="W176" i="8"/>
  <c r="Q12" i="9"/>
  <c r="N12" i="9"/>
  <c r="Q65" i="4"/>
  <c r="Q9" i="4"/>
  <c r="Q83" i="4"/>
  <c r="P83" i="4"/>
  <c r="W84" i="8" l="1"/>
  <c r="I86" i="12" l="1"/>
  <c r="W95"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Q32" i="13"/>
  <c r="Q36" i="13"/>
  <c r="Q31" i="13"/>
  <c r="Q39" i="13"/>
  <c r="Q43" i="13"/>
  <c r="Q20" i="13"/>
  <c r="Q30" i="13"/>
  <c r="T31" i="13"/>
  <c r="Q49" i="13"/>
  <c r="T30" i="13"/>
  <c r="T32" i="13"/>
  <c r="T49" i="13"/>
  <c r="AK55" i="13" l="1"/>
  <c r="AJ55" i="13"/>
  <c r="AI55" i="13"/>
  <c r="AH55" i="13"/>
  <c r="AG55" i="13"/>
  <c r="AF55" i="13"/>
  <c r="AE55" i="13"/>
  <c r="P68" i="4"/>
  <c r="I108" i="12" l="1"/>
  <c r="X55" i="13"/>
  <c r="Y55" i="13"/>
  <c r="Z55" i="13"/>
  <c r="AA55" i="13"/>
  <c r="P64" i="4" l="1"/>
  <c r="U41" i="4" l="1"/>
  <c r="U57" i="4"/>
  <c r="U64" i="4"/>
  <c r="G63" i="9" l="1"/>
  <c r="K63" i="9"/>
  <c r="N63" i="9"/>
  <c r="Q63" i="9"/>
  <c r="F63" i="9"/>
  <c r="J63" i="9"/>
  <c r="V182" i="4" l="1"/>
  <c r="V181" i="4"/>
  <c r="P57" i="4"/>
  <c r="P41" i="4"/>
  <c r="P37" i="4" l="1"/>
  <c r="U60" i="4" l="1"/>
  <c r="Q86" i="4" l="1"/>
  <c r="Q108" i="4"/>
  <c r="U126" i="4" l="1"/>
  <c r="U43" i="4" l="1"/>
  <c r="U61" i="4"/>
  <c r="U66" i="4"/>
  <c r="U37" i="4"/>
  <c r="U73" i="4"/>
  <c r="U30" i="4"/>
  <c r="U34" i="4"/>
  <c r="U5" i="4"/>
  <c r="U71" i="4"/>
  <c r="U18" i="4"/>
  <c r="U74" i="4"/>
  <c r="U69" i="4"/>
  <c r="U23" i="4"/>
  <c r="U59" i="4"/>
  <c r="U29" i="4"/>
  <c r="U49" i="4"/>
  <c r="U65" i="4"/>
  <c r="U26" i="4"/>
  <c r="U78" i="4"/>
  <c r="U16" i="4"/>
  <c r="U32" i="4"/>
  <c r="U46" i="4"/>
  <c r="U80" i="4"/>
  <c r="U79" i="4"/>
  <c r="U25" i="4"/>
  <c r="U4" i="4"/>
  <c r="U63" i="4"/>
  <c r="U51" i="4"/>
  <c r="U53" i="4"/>
  <c r="U82" i="4"/>
  <c r="U13" i="4"/>
  <c r="U56" i="4"/>
  <c r="U81" i="4"/>
  <c r="U14" i="4"/>
  <c r="U75" i="4"/>
  <c r="U62" i="4"/>
  <c r="U8" i="4"/>
  <c r="U150" i="4"/>
  <c r="U103" i="4"/>
  <c r="U105" i="4"/>
  <c r="U88" i="4"/>
  <c r="U90" i="4"/>
  <c r="U92" i="4"/>
  <c r="U97" i="4"/>
  <c r="U100" i="4"/>
  <c r="U106" i="4"/>
  <c r="U87" i="4"/>
  <c r="U117" i="4"/>
  <c r="U119" i="4"/>
  <c r="U125" i="4"/>
  <c r="U179" i="4"/>
  <c r="U181" i="4"/>
  <c r="U108" i="4"/>
  <c r="U180" i="4"/>
  <c r="U86" i="4"/>
  <c r="U182" i="4"/>
  <c r="U7" i="4"/>
  <c r="U35" i="4"/>
  <c r="U76" i="4"/>
  <c r="U24" i="4"/>
  <c r="U36" i="4"/>
  <c r="U50" i="4"/>
  <c r="U52" i="4"/>
  <c r="U12" i="4"/>
  <c r="U11" i="4"/>
  <c r="U55" i="4"/>
  <c r="U22" i="4"/>
  <c r="U28" i="4"/>
  <c r="U27" i="4"/>
  <c r="U48" i="4"/>
  <c r="U42" i="4"/>
  <c r="U15" i="4"/>
  <c r="U6" i="4"/>
  <c r="U31" i="4"/>
  <c r="U40" i="4"/>
  <c r="U38" i="4"/>
  <c r="U33" i="4"/>
  <c r="U47" i="4"/>
  <c r="U77" i="4"/>
  <c r="U19" i="4"/>
  <c r="U54" i="4"/>
  <c r="U58" i="4"/>
  <c r="U44" i="4"/>
  <c r="U39" i="4"/>
  <c r="U10" i="4"/>
  <c r="U17" i="4"/>
  <c r="U84" i="4"/>
  <c r="U20" i="4"/>
  <c r="U67" i="4"/>
  <c r="U21" i="4"/>
  <c r="U45" i="4"/>
  <c r="U72" i="4"/>
  <c r="U96" i="4"/>
  <c r="U91" i="4"/>
  <c r="U99" i="4"/>
  <c r="U98" i="4"/>
  <c r="U102" i="4"/>
  <c r="U89" i="4"/>
  <c r="U104" i="4"/>
  <c r="U94" i="4"/>
  <c r="U93" i="4"/>
  <c r="U95" i="4"/>
  <c r="U107" i="4"/>
  <c r="U146" i="4"/>
  <c r="U132" i="4"/>
  <c r="U159" i="4"/>
  <c r="U151" i="4"/>
  <c r="U169" i="4"/>
  <c r="U129" i="4"/>
  <c r="U147" i="4"/>
  <c r="U172" i="4"/>
  <c r="U128" i="4"/>
  <c r="U118" i="4"/>
  <c r="U134" i="4"/>
  <c r="U145" i="4"/>
  <c r="U141" i="4"/>
  <c r="U170" i="4"/>
  <c r="U144" i="4"/>
  <c r="U167" i="4"/>
  <c r="U166" i="4"/>
  <c r="U163" i="4"/>
  <c r="U162" i="4"/>
  <c r="U148" i="4"/>
  <c r="U124" i="4"/>
  <c r="U174" i="4"/>
  <c r="U171" i="4"/>
  <c r="U9" i="4"/>
  <c r="U127" i="4"/>
  <c r="U173" i="4"/>
  <c r="U177" i="4"/>
  <c r="U138" i="4"/>
  <c r="U116" i="4"/>
  <c r="U149" i="4"/>
  <c r="U176" i="4"/>
  <c r="U130" i="4"/>
  <c r="U123" i="4"/>
  <c r="U135" i="4"/>
  <c r="U121" i="4"/>
  <c r="U164" i="4"/>
  <c r="U133" i="4"/>
  <c r="U139" i="4"/>
  <c r="U158" i="4"/>
  <c r="U155" i="4"/>
  <c r="U165" i="4"/>
  <c r="U154" i="4"/>
  <c r="U168" i="4"/>
  <c r="U137" i="4"/>
  <c r="U120" i="4"/>
  <c r="U142" i="4"/>
  <c r="U111" i="4"/>
  <c r="U161" i="4"/>
  <c r="U156" i="4"/>
  <c r="U114" i="4"/>
  <c r="U131" i="4"/>
  <c r="U112" i="4"/>
  <c r="U157" i="4"/>
  <c r="U152" i="4"/>
  <c r="U115" i="4"/>
  <c r="U143" i="4"/>
  <c r="U113" i="4"/>
  <c r="U160" i="4"/>
  <c r="U153" i="4"/>
  <c r="U122" i="4"/>
  <c r="U140" i="4"/>
  <c r="U136" i="4"/>
  <c r="H23" i="14" l="1"/>
  <c r="G23" i="14"/>
  <c r="F57" i="9" l="1"/>
  <c r="F5" i="9"/>
  <c r="P4" i="4" l="1"/>
  <c r="R181" i="4" l="1"/>
  <c r="S181" i="4" s="1"/>
  <c r="T181" i="4" s="1"/>
  <c r="R182" i="4"/>
  <c r="S182" i="4" s="1"/>
  <c r="T182" i="4" s="1"/>
  <c r="P34" i="4" l="1"/>
  <c r="I181" i="8" l="1"/>
  <c r="P14" i="4" l="1"/>
  <c r="G57" i="9" l="1"/>
  <c r="P62" i="4"/>
  <c r="P94" i="4"/>
  <c r="P71" i="4"/>
  <c r="P60" i="4"/>
  <c r="P45" i="4"/>
  <c r="P38" i="4"/>
  <c r="P33" i="4"/>
  <c r="P17" i="4"/>
  <c r="P100" i="4"/>
  <c r="P103" i="4"/>
  <c r="P90" i="4"/>
  <c r="P106" i="4"/>
  <c r="P22" i="4"/>
  <c r="P81" i="4"/>
  <c r="P78" i="4"/>
  <c r="P63" i="4"/>
  <c r="P20" i="4"/>
  <c r="P107" i="4"/>
  <c r="P80" i="4"/>
  <c r="P12" i="4"/>
  <c r="P49" i="4"/>
  <c r="P56" i="4"/>
  <c r="P19" i="4"/>
  <c r="P55" i="4"/>
  <c r="P84" i="4"/>
  <c r="P82" i="4"/>
  <c r="P75" i="4"/>
  <c r="P6" i="4"/>
  <c r="P18" i="4"/>
  <c r="P36" i="4"/>
  <c r="P5" i="4"/>
  <c r="P24" i="4"/>
  <c r="P61" i="4"/>
  <c r="P48" i="4"/>
  <c r="Q57" i="9"/>
  <c r="J5" i="9"/>
  <c r="N5" i="9"/>
  <c r="J57" i="9"/>
  <c r="N57" i="9"/>
  <c r="P66" i="4"/>
  <c r="P73" i="4"/>
  <c r="P47" i="4"/>
  <c r="P76" i="4"/>
  <c r="P11" i="4"/>
  <c r="P69" i="4"/>
  <c r="P23" i="4"/>
  <c r="P52" i="4"/>
  <c r="P58" i="4"/>
  <c r="P50" i="4"/>
  <c r="P10" i="4"/>
  <c r="P28" i="4"/>
  <c r="P59" i="4"/>
  <c r="P29" i="4"/>
  <c r="P13" i="4"/>
  <c r="P51" i="4"/>
  <c r="P67" i="4"/>
  <c r="P74" i="4"/>
  <c r="P26" i="4"/>
  <c r="P77" i="4"/>
  <c r="P21" i="4"/>
  <c r="P46" i="4"/>
  <c r="P15" i="4"/>
  <c r="P32" i="4"/>
  <c r="P65" i="4"/>
  <c r="P42" i="4"/>
  <c r="P30" i="4"/>
  <c r="P7" i="4"/>
  <c r="P44" i="4"/>
  <c r="P40" i="4"/>
  <c r="P39" i="4"/>
  <c r="P27" i="4"/>
  <c r="P43" i="4"/>
  <c r="P25" i="4"/>
  <c r="P16" i="4"/>
  <c r="P79" i="4"/>
  <c r="P8" i="4"/>
  <c r="P54" i="4"/>
  <c r="P53" i="4"/>
  <c r="P96" i="4"/>
  <c r="P99" i="4"/>
  <c r="P97" i="4"/>
  <c r="P91" i="4"/>
  <c r="P93" i="4"/>
  <c r="P105" i="4"/>
  <c r="P92" i="4"/>
  <c r="P104" i="4"/>
  <c r="P95" i="4"/>
  <c r="P98" i="4"/>
  <c r="P89" i="4"/>
  <c r="K57" i="9"/>
  <c r="P70" i="4"/>
  <c r="P9" i="4"/>
  <c r="P87" i="4"/>
  <c r="G5" i="9"/>
  <c r="K5" i="9"/>
  <c r="Q5" i="9"/>
  <c r="P72" i="4"/>
  <c r="P102" i="4"/>
  <c r="P88" i="4"/>
  <c r="V51" i="4" l="1"/>
  <c r="V57" i="4"/>
  <c r="V20" i="4"/>
  <c r="V119" i="4"/>
  <c r="V84" i="4"/>
  <c r="V45" i="4"/>
  <c r="V4" i="4"/>
  <c r="V80" i="4"/>
  <c r="V77" i="4"/>
  <c r="V28" i="4"/>
  <c r="V73" i="4"/>
  <c r="V70" i="4"/>
  <c r="V12" i="4"/>
  <c r="V17" i="4"/>
  <c r="V47" i="4"/>
  <c r="V67" i="4"/>
  <c r="V53" i="4"/>
  <c r="V62" i="4"/>
  <c r="AB95" i="8" l="1"/>
  <c r="AB68" i="8"/>
  <c r="AB54" i="8"/>
  <c r="AD54" i="8" l="1"/>
  <c r="AD68" i="8"/>
  <c r="AD147" i="8"/>
  <c r="AD17" i="8"/>
  <c r="AD95" i="8"/>
  <c r="AB17" i="8"/>
  <c r="AC54" i="8"/>
  <c r="AD75" i="8"/>
  <c r="AA17" i="8"/>
  <c r="AE17" i="8"/>
  <c r="AA54" i="8"/>
  <c r="AE54" i="8"/>
  <c r="AA68" i="8"/>
  <c r="AE68" i="8"/>
  <c r="AA75" i="8"/>
  <c r="AE75" i="8"/>
  <c r="AA95" i="8"/>
  <c r="AE95" i="8"/>
  <c r="AA147" i="8"/>
  <c r="AE147" i="8"/>
  <c r="AC17" i="8"/>
  <c r="AC68" i="8"/>
  <c r="AC95" i="8"/>
  <c r="P31" i="4" l="1"/>
  <c r="Q82" i="4" l="1"/>
  <c r="Q23" i="4" l="1"/>
  <c r="Q5" i="4"/>
  <c r="I180" i="12" l="1"/>
  <c r="Q107" i="4" l="1"/>
  <c r="R107" i="4" s="1"/>
  <c r="S107" i="4" s="1"/>
  <c r="T107" i="4" s="1"/>
  <c r="Q37" i="4"/>
  <c r="Q163" i="4"/>
  <c r="Q27" i="4"/>
  <c r="Q34" i="4"/>
  <c r="Q52" i="4"/>
  <c r="R52" i="4" s="1"/>
  <c r="S52" i="4" s="1"/>
  <c r="T52" i="4" s="1"/>
  <c r="Q28" i="4"/>
  <c r="R28" i="4" s="1"/>
  <c r="S28" i="4" s="1"/>
  <c r="T28" i="4" s="1"/>
  <c r="Q48" i="4"/>
  <c r="R48" i="4" s="1"/>
  <c r="S48" i="4" s="1"/>
  <c r="T48" i="4" s="1"/>
  <c r="Q76" i="4" l="1"/>
  <c r="W147" i="8" l="1"/>
  <c r="AB147" i="8" s="1"/>
  <c r="AC147" i="8"/>
  <c r="K57" i="13" l="1"/>
  <c r="Q122" i="4" l="1"/>
  <c r="W157" i="8"/>
  <c r="AB157" i="8" s="1"/>
  <c r="Q91" i="4"/>
  <c r="Q79" i="4"/>
  <c r="Q94" i="4"/>
  <c r="Q50" i="4"/>
  <c r="Q134" i="4"/>
  <c r="Q62" i="4"/>
  <c r="Q53" i="4"/>
  <c r="Q73" i="4"/>
  <c r="Q44" i="4"/>
  <c r="Q72" i="4"/>
  <c r="Q126" i="4"/>
  <c r="Q132" i="4"/>
  <c r="Q21" i="4"/>
  <c r="R21" i="4" s="1"/>
  <c r="S21" i="4" s="1"/>
  <c r="T21" i="4" s="1"/>
  <c r="Q71" i="4"/>
  <c r="Q70" i="4"/>
  <c r="Q11" i="4"/>
  <c r="Q143" i="4"/>
  <c r="Q58" i="4"/>
  <c r="Q130" i="4"/>
  <c r="Q170" i="4"/>
  <c r="Q74" i="4"/>
  <c r="Q35" i="4"/>
  <c r="R35" i="4" s="1"/>
  <c r="S35" i="4" s="1"/>
  <c r="T35" i="4" s="1"/>
  <c r="Q38" i="4"/>
  <c r="Q16" i="4"/>
  <c r="Q18" i="4"/>
  <c r="Q105" i="4"/>
  <c r="Q173" i="4"/>
  <c r="Q95" i="4"/>
  <c r="Q93" i="4"/>
  <c r="Q17" i="4"/>
  <c r="Q59" i="4"/>
  <c r="Q172" i="4"/>
  <c r="Q112" i="4"/>
  <c r="Q117" i="4"/>
  <c r="Q92" i="4"/>
  <c r="Q14" i="4"/>
  <c r="Q151" i="4"/>
  <c r="Q128" i="4"/>
  <c r="Q144" i="4"/>
  <c r="Q133" i="4"/>
  <c r="Q19" i="4"/>
  <c r="Q152" i="4"/>
  <c r="R152" i="4" s="1"/>
  <c r="S152" i="4" s="1"/>
  <c r="T152" i="4" s="1"/>
  <c r="Q136" i="4"/>
  <c r="Q10" i="4"/>
  <c r="Q45" i="4"/>
  <c r="Q81" i="4"/>
  <c r="Q39" i="4"/>
  <c r="Q121" i="4"/>
  <c r="Q26" i="4"/>
  <c r="Q103" i="4"/>
  <c r="Q54" i="4"/>
  <c r="Q43" i="4"/>
  <c r="Q8" i="4"/>
  <c r="Q25" i="4"/>
  <c r="Q142" i="4"/>
  <c r="Q106" i="4"/>
  <c r="Q36" i="4"/>
  <c r="Q115" i="4"/>
  <c r="Q177" i="4"/>
  <c r="Q118" i="4"/>
  <c r="Q15" i="4"/>
  <c r="Q146" i="4"/>
  <c r="Q116" i="4"/>
  <c r="Q124" i="4"/>
  <c r="Q29" i="4"/>
  <c r="Q120" i="4"/>
  <c r="Q32" i="4"/>
  <c r="Q87" i="4"/>
  <c r="Q169" i="4"/>
  <c r="Q119" i="4"/>
  <c r="Q161" i="4"/>
  <c r="Q145" i="4"/>
  <c r="Q99" i="4"/>
  <c r="Q129" i="4"/>
  <c r="Q157" i="4"/>
  <c r="Q49" i="4"/>
  <c r="Q84" i="4"/>
  <c r="Q127" i="4"/>
  <c r="Q168" i="4"/>
  <c r="Q90" i="4"/>
  <c r="Q167" i="4"/>
  <c r="Q100" i="4"/>
  <c r="Q137" i="4"/>
  <c r="Q42" i="4"/>
  <c r="Q176" i="4"/>
  <c r="Q22" i="4"/>
  <c r="Q31" i="4"/>
  <c r="Q138" i="4"/>
  <c r="Q63" i="4"/>
  <c r="Q77" i="4"/>
  <c r="Q104" i="4"/>
  <c r="Q174" i="4"/>
  <c r="Q164" i="4"/>
  <c r="Q96" i="4"/>
  <c r="Q156" i="4"/>
  <c r="Q61" i="4"/>
  <c r="Q24" i="4"/>
  <c r="Q111" i="4"/>
  <c r="Q6" i="4"/>
  <c r="Q7" i="4"/>
  <c r="Q33" i="4"/>
  <c r="Q150" i="4"/>
  <c r="Q160" i="4"/>
  <c r="Q102" i="4"/>
  <c r="Q12" i="4"/>
  <c r="Q131" i="4"/>
  <c r="Q47" i="4"/>
  <c r="Q78" i="4"/>
  <c r="Q114" i="4"/>
  <c r="Q165" i="4"/>
  <c r="Q159" i="4"/>
  <c r="AA82" i="8"/>
  <c r="W168" i="8" l="1"/>
  <c r="AB168" i="8" s="1"/>
  <c r="W42" i="8"/>
  <c r="AB42" i="8" s="1"/>
  <c r="Q25" i="13"/>
  <c r="W174" i="8"/>
  <c r="AB174" i="8" s="1"/>
  <c r="T8" i="13"/>
  <c r="Q19" i="13"/>
  <c r="T27" i="13"/>
  <c r="Q22" i="13"/>
  <c r="T9" i="13"/>
  <c r="T19" i="13"/>
  <c r="Q7" i="9"/>
  <c r="K17" i="9"/>
  <c r="J44" i="9"/>
  <c r="T16" i="13"/>
  <c r="J167" i="9"/>
  <c r="K168" i="9"/>
  <c r="K12" i="9"/>
  <c r="K136" i="9"/>
  <c r="Q154" i="4"/>
  <c r="R154" i="4" s="1"/>
  <c r="S154" i="4" s="1"/>
  <c r="T154" i="4" s="1"/>
  <c r="Q40" i="4"/>
  <c r="R40" i="4" s="1"/>
  <c r="S40" i="4" s="1"/>
  <c r="T40" i="4" s="1"/>
  <c r="Q30" i="4"/>
  <c r="R30" i="4" s="1"/>
  <c r="S30" i="4" s="1"/>
  <c r="T30" i="4" s="1"/>
  <c r="Q162" i="4"/>
  <c r="R162" i="4" s="1"/>
  <c r="S162" i="4" s="1"/>
  <c r="T162" i="4" s="1"/>
  <c r="Q158" i="4"/>
  <c r="R158" i="4" s="1"/>
  <c r="S158" i="4" s="1"/>
  <c r="T158" i="4" s="1"/>
  <c r="Q56" i="4"/>
  <c r="R56" i="4" s="1"/>
  <c r="S56" i="4" s="1"/>
  <c r="T56" i="4" s="1"/>
  <c r="Q141" i="4"/>
  <c r="R141" i="4" s="1"/>
  <c r="S141" i="4" s="1"/>
  <c r="T141" i="4" s="1"/>
  <c r="Q88" i="4"/>
  <c r="R88" i="4" s="1"/>
  <c r="S88" i="4" s="1"/>
  <c r="T88" i="4" s="1"/>
  <c r="Q13" i="4"/>
  <c r="R13" i="4" s="1"/>
  <c r="S13" i="4" s="1"/>
  <c r="T13" i="4" s="1"/>
  <c r="Q98" i="4"/>
  <c r="R98" i="4" s="1"/>
  <c r="S98" i="4" s="1"/>
  <c r="T98" i="4" s="1"/>
  <c r="Q20" i="4"/>
  <c r="R20" i="4" s="1"/>
  <c r="S20" i="4" s="1"/>
  <c r="T20" i="4" s="1"/>
  <c r="Q155" i="4"/>
  <c r="R155" i="4" s="1"/>
  <c r="S155" i="4" s="1"/>
  <c r="T155" i="4" s="1"/>
  <c r="Q97" i="4"/>
  <c r="R97" i="4" s="1"/>
  <c r="S97" i="4" s="1"/>
  <c r="T97" i="4" s="1"/>
  <c r="Q80" i="4"/>
  <c r="R80" i="4" s="1"/>
  <c r="S80" i="4" s="1"/>
  <c r="T80" i="4" s="1"/>
  <c r="Q140" i="4"/>
  <c r="Q75" i="4"/>
  <c r="Q153" i="4"/>
  <c r="Q69" i="4"/>
  <c r="Q112" i="9"/>
  <c r="F76" i="9"/>
  <c r="F170" i="9"/>
  <c r="F172" i="9"/>
  <c r="F120" i="9"/>
  <c r="F6" i="9"/>
  <c r="F114" i="9"/>
  <c r="Q29" i="13"/>
  <c r="F43" i="9"/>
  <c r="R93" i="4"/>
  <c r="S93" i="4" s="1"/>
  <c r="T93" i="4" s="1"/>
  <c r="R18" i="4"/>
  <c r="S18" i="4" s="1"/>
  <c r="T18" i="4" s="1"/>
  <c r="R82" i="4"/>
  <c r="S82" i="4" s="1"/>
  <c r="T82" i="4" s="1"/>
  <c r="Q110" i="9"/>
  <c r="Q126" i="9"/>
  <c r="Q22" i="9"/>
  <c r="Q111" i="9"/>
  <c r="G80" i="9"/>
  <c r="F104" i="9"/>
  <c r="F38" i="9"/>
  <c r="R32" i="4"/>
  <c r="S32" i="4" s="1"/>
  <c r="T32" i="4" s="1"/>
  <c r="R15" i="4"/>
  <c r="S15" i="4" s="1"/>
  <c r="T15" i="4" s="1"/>
  <c r="R8" i="4"/>
  <c r="S8" i="4" s="1"/>
  <c r="T8" i="4" s="1"/>
  <c r="N117" i="9"/>
  <c r="N169" i="9"/>
  <c r="N48" i="9"/>
  <c r="N145" i="9"/>
  <c r="N59" i="9"/>
  <c r="J145" i="9"/>
  <c r="J105" i="9"/>
  <c r="K95" i="9"/>
  <c r="J147" i="9"/>
  <c r="Q71" i="9"/>
  <c r="Q90" i="9"/>
  <c r="Q39" i="9"/>
  <c r="T22" i="13"/>
  <c r="Q47" i="13"/>
  <c r="T48" i="13"/>
  <c r="Q101" i="9"/>
  <c r="Q176" i="9"/>
  <c r="Q64" i="9"/>
  <c r="Q104" i="9"/>
  <c r="Q48" i="9"/>
  <c r="Q9" i="9"/>
  <c r="Q38" i="9"/>
  <c r="Q52" i="9"/>
  <c r="Q69" i="9"/>
  <c r="Q75" i="9"/>
  <c r="Q58" i="9"/>
  <c r="N143" i="9"/>
  <c r="N76" i="9"/>
  <c r="N54" i="9"/>
  <c r="N18" i="9"/>
  <c r="N142" i="9"/>
  <c r="N97" i="9"/>
  <c r="Q139" i="9"/>
  <c r="Q9" i="13"/>
  <c r="T26" i="13"/>
  <c r="Q80" i="9"/>
  <c r="W83" i="8"/>
  <c r="Q8" i="13"/>
  <c r="T44" i="13"/>
  <c r="Q16" i="13"/>
  <c r="T38" i="13"/>
  <c r="T40" i="13"/>
  <c r="T41" i="13"/>
  <c r="T42" i="13"/>
  <c r="Q28" i="13"/>
  <c r="Q28" i="9"/>
  <c r="Q170" i="9"/>
  <c r="Q46" i="9"/>
  <c r="Q24" i="9"/>
  <c r="Q124" i="9"/>
  <c r="Q31" i="9"/>
  <c r="T6" i="13"/>
  <c r="Q42" i="13"/>
  <c r="Q46" i="13"/>
  <c r="Q66" i="9"/>
  <c r="Q27" i="9"/>
  <c r="Q33" i="9"/>
  <c r="Q144" i="9"/>
  <c r="Q128" i="9"/>
  <c r="Q17" i="9"/>
  <c r="Q53" i="9"/>
  <c r="Q84" i="9"/>
  <c r="Q14" i="9"/>
  <c r="Q143" i="9"/>
  <c r="Q76" i="9"/>
  <c r="Q54" i="9"/>
  <c r="Q91" i="9"/>
  <c r="Q18" i="9"/>
  <c r="Q142" i="9"/>
  <c r="Q97" i="9"/>
  <c r="T23" i="13"/>
  <c r="T28" i="13"/>
  <c r="Q88" i="9"/>
  <c r="Q120" i="9"/>
  <c r="Q155" i="9"/>
  <c r="Q38" i="13"/>
  <c r="Q131" i="9"/>
  <c r="Q119" i="9"/>
  <c r="Q67" i="9"/>
  <c r="Q114" i="9"/>
  <c r="Q102" i="9"/>
  <c r="G14" i="9"/>
  <c r="F14" i="9"/>
  <c r="G65" i="9"/>
  <c r="F65" i="9"/>
  <c r="F54" i="9"/>
  <c r="G54" i="9"/>
  <c r="F18" i="9"/>
  <c r="G18" i="9"/>
  <c r="J53" i="9"/>
  <c r="K53" i="9"/>
  <c r="J84" i="9"/>
  <c r="K84" i="9"/>
  <c r="K156" i="9"/>
  <c r="J156" i="9"/>
  <c r="K143" i="9"/>
  <c r="J143" i="9"/>
  <c r="K54" i="9"/>
  <c r="J54" i="9"/>
  <c r="K18" i="9"/>
  <c r="J18" i="9"/>
  <c r="G28" i="9"/>
  <c r="F28" i="9"/>
  <c r="G101" i="9"/>
  <c r="F101" i="9"/>
  <c r="G162" i="9"/>
  <c r="F162" i="9"/>
  <c r="G26" i="9"/>
  <c r="F26" i="9"/>
  <c r="G119" i="9"/>
  <c r="F119" i="9"/>
  <c r="G92" i="9"/>
  <c r="F92" i="9"/>
  <c r="G70" i="9"/>
  <c r="F70" i="9"/>
  <c r="G173" i="9"/>
  <c r="F173" i="9"/>
  <c r="G6" i="9"/>
  <c r="G30" i="9"/>
  <c r="F30" i="9"/>
  <c r="G129" i="9"/>
  <c r="F129" i="9"/>
  <c r="Q12" i="13"/>
  <c r="F93" i="9"/>
  <c r="G93" i="9"/>
  <c r="F75" i="9"/>
  <c r="G75" i="9"/>
  <c r="Q27" i="13"/>
  <c r="G150" i="9"/>
  <c r="F150" i="9"/>
  <c r="G10" i="9"/>
  <c r="F10" i="9"/>
  <c r="K153" i="9"/>
  <c r="J153" i="9"/>
  <c r="J117" i="9"/>
  <c r="K117" i="9"/>
  <c r="K100" i="9"/>
  <c r="J100" i="9"/>
  <c r="J24" i="9"/>
  <c r="K24" i="9"/>
  <c r="K171" i="9"/>
  <c r="J171" i="9"/>
  <c r="J172" i="9"/>
  <c r="K172" i="9"/>
  <c r="K131" i="9"/>
  <c r="J131" i="9"/>
  <c r="J120" i="9"/>
  <c r="K120" i="9"/>
  <c r="K64" i="9"/>
  <c r="J64" i="9"/>
  <c r="J48" i="9"/>
  <c r="K48" i="9"/>
  <c r="J6" i="9"/>
  <c r="K6" i="9"/>
  <c r="K166" i="9"/>
  <c r="J166" i="9"/>
  <c r="J98" i="9"/>
  <c r="K98" i="9"/>
  <c r="K114" i="9"/>
  <c r="J114" i="9"/>
  <c r="K102" i="9"/>
  <c r="J102" i="9"/>
  <c r="T12" i="13"/>
  <c r="J9" i="9"/>
  <c r="K9" i="9"/>
  <c r="T24" i="13"/>
  <c r="J126" i="9"/>
  <c r="K126" i="9"/>
  <c r="J39" i="9"/>
  <c r="K39" i="9"/>
  <c r="J110" i="9"/>
  <c r="K176" i="9"/>
  <c r="K155" i="9"/>
  <c r="K58" i="9"/>
  <c r="R92" i="4"/>
  <c r="S92" i="4" s="1"/>
  <c r="T92" i="4" s="1"/>
  <c r="K134" i="9"/>
  <c r="J34" i="9"/>
  <c r="K34" i="9"/>
  <c r="T5" i="13"/>
  <c r="K41" i="9"/>
  <c r="J41" i="9"/>
  <c r="K103" i="9"/>
  <c r="J103" i="9"/>
  <c r="K174" i="9"/>
  <c r="J174" i="9"/>
  <c r="G13" i="9"/>
  <c r="F13" i="9"/>
  <c r="K137" i="9"/>
  <c r="K96" i="9"/>
  <c r="J96" i="9"/>
  <c r="J132" i="9"/>
  <c r="K132" i="9"/>
  <c r="J29" i="9"/>
  <c r="K29" i="9"/>
  <c r="G105" i="9"/>
  <c r="F105" i="9"/>
  <c r="F157" i="9"/>
  <c r="G157" i="9"/>
  <c r="J163" i="9"/>
  <c r="K163" i="9"/>
  <c r="K32" i="9"/>
  <c r="J32" i="9"/>
  <c r="Q40" i="13"/>
  <c r="Q41" i="13"/>
  <c r="AA98" i="8"/>
  <c r="AE98" i="8"/>
  <c r="R165" i="4"/>
  <c r="S165" i="4" s="1"/>
  <c r="T165" i="4" s="1"/>
  <c r="AD150" i="8"/>
  <c r="AA47" i="8"/>
  <c r="AE47" i="8"/>
  <c r="R47" i="4"/>
  <c r="S47" i="4" s="1"/>
  <c r="T47" i="4" s="1"/>
  <c r="AD64" i="8"/>
  <c r="AA78" i="8"/>
  <c r="AE78" i="8"/>
  <c r="AE97" i="8"/>
  <c r="AA97" i="8"/>
  <c r="AD138" i="8"/>
  <c r="AD144" i="8"/>
  <c r="AE24" i="8"/>
  <c r="AA24" i="8"/>
  <c r="AE41" i="8"/>
  <c r="AA41" i="8"/>
  <c r="AA90" i="8"/>
  <c r="AE90" i="8"/>
  <c r="R164" i="4"/>
  <c r="S164" i="4" s="1"/>
  <c r="T164" i="4" s="1"/>
  <c r="AD142" i="8"/>
  <c r="AD89" i="8"/>
  <c r="AE26" i="8"/>
  <c r="AA26" i="8"/>
  <c r="R138" i="4"/>
  <c r="S138" i="4" s="1"/>
  <c r="T138" i="4" s="1"/>
  <c r="AD164" i="8"/>
  <c r="AA7" i="8"/>
  <c r="AE7" i="8"/>
  <c r="R176" i="4"/>
  <c r="S176" i="4" s="1"/>
  <c r="T176" i="4" s="1"/>
  <c r="AD124" i="8"/>
  <c r="AE101" i="8"/>
  <c r="AA101" i="8"/>
  <c r="R167" i="4"/>
  <c r="S167" i="4" s="1"/>
  <c r="T167" i="4" s="1"/>
  <c r="AD166" i="8"/>
  <c r="AE162" i="8"/>
  <c r="AA162" i="8"/>
  <c r="R90" i="4"/>
  <c r="S90" i="4" s="1"/>
  <c r="T90" i="4" s="1"/>
  <c r="AD96" i="8"/>
  <c r="AE55" i="8"/>
  <c r="AA55" i="8"/>
  <c r="AA172" i="8"/>
  <c r="AE172" i="8"/>
  <c r="Q50" i="9"/>
  <c r="Q133" i="9"/>
  <c r="Q153" i="9"/>
  <c r="Q100" i="9"/>
  <c r="Q165" i="9"/>
  <c r="Q171" i="9"/>
  <c r="Q148" i="9"/>
  <c r="Q172" i="9"/>
  <c r="Q116" i="9"/>
  <c r="Q92" i="9"/>
  <c r="Q49" i="9"/>
  <c r="Q15" i="9"/>
  <c r="Q6" i="9"/>
  <c r="Q30" i="9"/>
  <c r="Q99" i="9"/>
  <c r="Q37" i="9"/>
  <c r="Q150" i="9"/>
  <c r="Q161" i="9"/>
  <c r="F139" i="9"/>
  <c r="G139" i="9"/>
  <c r="F66" i="9"/>
  <c r="G66" i="9"/>
  <c r="F33" i="9"/>
  <c r="G33" i="9"/>
  <c r="F128" i="9"/>
  <c r="G128" i="9"/>
  <c r="F53" i="9"/>
  <c r="G53" i="9"/>
  <c r="F84" i="9"/>
  <c r="G84" i="9"/>
  <c r="G76" i="9"/>
  <c r="F97" i="9"/>
  <c r="G97" i="9"/>
  <c r="J72" i="9"/>
  <c r="K72" i="9"/>
  <c r="J144" i="9"/>
  <c r="K144" i="9"/>
  <c r="J17" i="9"/>
  <c r="K97" i="9"/>
  <c r="J97" i="9"/>
  <c r="J16" i="9"/>
  <c r="K16" i="9"/>
  <c r="N139" i="9"/>
  <c r="N72" i="9"/>
  <c r="N66" i="9"/>
  <c r="N27" i="9"/>
  <c r="N33" i="9"/>
  <c r="N144" i="9"/>
  <c r="N128" i="9"/>
  <c r="N17" i="9"/>
  <c r="N53" i="9"/>
  <c r="N84" i="9"/>
  <c r="N14" i="9"/>
  <c r="N156" i="9"/>
  <c r="N65" i="9"/>
  <c r="G170" i="9"/>
  <c r="F141" i="9"/>
  <c r="G141" i="9"/>
  <c r="F110" i="9"/>
  <c r="G110" i="9"/>
  <c r="F169" i="9"/>
  <c r="G169" i="9"/>
  <c r="G176" i="9"/>
  <c r="G45" i="9"/>
  <c r="F45" i="9"/>
  <c r="F80" i="9"/>
  <c r="G67" i="9"/>
  <c r="F67" i="9"/>
  <c r="F155" i="9"/>
  <c r="G155" i="9"/>
  <c r="Q15" i="13"/>
  <c r="Q18" i="13"/>
  <c r="G9" i="9"/>
  <c r="F9" i="9"/>
  <c r="F90" i="9"/>
  <c r="G90" i="9"/>
  <c r="G43" i="9"/>
  <c r="G116" i="9"/>
  <c r="J28" i="9"/>
  <c r="K28" i="9"/>
  <c r="K162" i="9"/>
  <c r="J162" i="9"/>
  <c r="J148" i="9"/>
  <c r="K148" i="9"/>
  <c r="J26" i="9"/>
  <c r="K26" i="9"/>
  <c r="J92" i="9"/>
  <c r="K92" i="9"/>
  <c r="K70" i="9"/>
  <c r="J70" i="9"/>
  <c r="K173" i="9"/>
  <c r="J173" i="9"/>
  <c r="K67" i="9"/>
  <c r="J67" i="9"/>
  <c r="J175" i="9"/>
  <c r="K175" i="9"/>
  <c r="K129" i="9"/>
  <c r="J129" i="9"/>
  <c r="J77" i="9"/>
  <c r="K77" i="9"/>
  <c r="J164" i="9"/>
  <c r="K164" i="9"/>
  <c r="K79" i="9"/>
  <c r="J79" i="9"/>
  <c r="T15" i="13"/>
  <c r="T18" i="13"/>
  <c r="J38" i="9"/>
  <c r="K38" i="9"/>
  <c r="K69" i="9"/>
  <c r="J69" i="9"/>
  <c r="T25" i="13"/>
  <c r="J150" i="9"/>
  <c r="K150" i="9"/>
  <c r="J111" i="9"/>
  <c r="K111" i="9"/>
  <c r="T29" i="13"/>
  <c r="J43" i="9"/>
  <c r="K43" i="9"/>
  <c r="T47" i="13"/>
  <c r="K47" i="9"/>
  <c r="G127" i="9"/>
  <c r="F127" i="9"/>
  <c r="F123" i="9"/>
  <c r="G123" i="9"/>
  <c r="F146" i="9"/>
  <c r="G146" i="9"/>
  <c r="G34" i="9"/>
  <c r="F34" i="9"/>
  <c r="T10" i="13"/>
  <c r="K118" i="9"/>
  <c r="J118" i="9"/>
  <c r="J160" i="9"/>
  <c r="K160" i="9"/>
  <c r="K21" i="9"/>
  <c r="J21" i="9"/>
  <c r="G55" i="9"/>
  <c r="F94" i="9"/>
  <c r="G94" i="9"/>
  <c r="G168" i="9"/>
  <c r="F168" i="9"/>
  <c r="F135" i="9"/>
  <c r="G135" i="9"/>
  <c r="Q6" i="13"/>
  <c r="J121" i="9"/>
  <c r="K121" i="9"/>
  <c r="J136" i="9"/>
  <c r="T14" i="13"/>
  <c r="T17" i="13"/>
  <c r="T21" i="13"/>
  <c r="K11" i="9"/>
  <c r="J11" i="9"/>
  <c r="K60" i="9"/>
  <c r="J60" i="9"/>
  <c r="F125" i="9"/>
  <c r="F115" i="9"/>
  <c r="G115" i="9"/>
  <c r="G163" i="9"/>
  <c r="F163" i="9"/>
  <c r="J74" i="9"/>
  <c r="K74" i="9"/>
  <c r="T34" i="13"/>
  <c r="J56" i="9"/>
  <c r="K56" i="9"/>
  <c r="T35" i="13"/>
  <c r="Q7" i="13"/>
  <c r="AE150" i="8"/>
  <c r="AA150" i="8"/>
  <c r="R114" i="4"/>
  <c r="S114" i="4" s="1"/>
  <c r="T114" i="4" s="1"/>
  <c r="AD163" i="8"/>
  <c r="AA64" i="8"/>
  <c r="AE64" i="8"/>
  <c r="R12" i="4"/>
  <c r="S12" i="4" s="1"/>
  <c r="T12" i="4" s="1"/>
  <c r="AD16" i="8"/>
  <c r="AA138" i="8"/>
  <c r="AE138" i="8"/>
  <c r="AE144" i="8"/>
  <c r="AA144" i="8"/>
  <c r="R33" i="4"/>
  <c r="S33" i="4" s="1"/>
  <c r="T33" i="4" s="1"/>
  <c r="AD33" i="8"/>
  <c r="R111" i="4"/>
  <c r="S111" i="4" s="1"/>
  <c r="T111" i="4" s="1"/>
  <c r="AD119" i="8"/>
  <c r="AD115" i="8"/>
  <c r="AA142" i="8"/>
  <c r="AE142" i="8"/>
  <c r="R174" i="4"/>
  <c r="S174" i="4" s="1"/>
  <c r="T174" i="4" s="1"/>
  <c r="AD113" i="8"/>
  <c r="AE89" i="8"/>
  <c r="AA89" i="8"/>
  <c r="R77" i="4"/>
  <c r="S77" i="4" s="1"/>
  <c r="T77" i="4" s="1"/>
  <c r="AD38" i="8"/>
  <c r="AA164" i="8"/>
  <c r="AE164" i="8"/>
  <c r="AD121" i="8"/>
  <c r="R31" i="4"/>
  <c r="S31" i="4" s="1"/>
  <c r="T31" i="4" s="1"/>
  <c r="AD50" i="8"/>
  <c r="AE124" i="8"/>
  <c r="AA124" i="8"/>
  <c r="R42" i="4"/>
  <c r="S42" i="4" s="1"/>
  <c r="T42" i="4" s="1"/>
  <c r="AD44" i="8"/>
  <c r="AE166" i="8"/>
  <c r="AA166" i="8"/>
  <c r="AD125" i="8"/>
  <c r="AA96" i="8"/>
  <c r="AE96" i="8"/>
  <c r="R168" i="4"/>
  <c r="S168" i="4" s="1"/>
  <c r="T168" i="4" s="1"/>
  <c r="AD160" i="8"/>
  <c r="AD74" i="8"/>
  <c r="R34" i="4"/>
  <c r="S34" i="4" s="1"/>
  <c r="T34" i="4" s="1"/>
  <c r="AD77" i="8"/>
  <c r="Q16" i="9"/>
  <c r="Q117" i="9"/>
  <c r="Q169" i="9"/>
  <c r="Q45" i="9"/>
  <c r="Q26" i="9"/>
  <c r="Q149" i="9"/>
  <c r="Q35" i="9"/>
  <c r="Q173" i="9"/>
  <c r="Q25" i="9"/>
  <c r="Q145" i="9"/>
  <c r="Q98" i="9"/>
  <c r="Q154" i="9"/>
  <c r="Q79" i="9"/>
  <c r="Q106" i="9"/>
  <c r="Q78" i="9"/>
  <c r="Q81" i="9"/>
  <c r="G91" i="9"/>
  <c r="F91" i="9"/>
  <c r="G142" i="9"/>
  <c r="F142" i="9"/>
  <c r="J27" i="9"/>
  <c r="K40" i="9"/>
  <c r="J40" i="9"/>
  <c r="K14" i="9"/>
  <c r="J14" i="9"/>
  <c r="J65" i="9"/>
  <c r="K65" i="9"/>
  <c r="J76" i="9"/>
  <c r="K76" i="9"/>
  <c r="N40" i="9"/>
  <c r="Q40" i="9"/>
  <c r="Q156" i="9"/>
  <c r="G51" i="9"/>
  <c r="F51" i="9"/>
  <c r="G140" i="9"/>
  <c r="F140" i="9"/>
  <c r="G149" i="9"/>
  <c r="F149" i="9"/>
  <c r="F7" i="9"/>
  <c r="G7" i="9"/>
  <c r="F145" i="9"/>
  <c r="G145" i="9"/>
  <c r="G59" i="9"/>
  <c r="F59" i="9"/>
  <c r="G124" i="9"/>
  <c r="F124" i="9"/>
  <c r="F99" i="9"/>
  <c r="G99" i="9"/>
  <c r="Q11" i="13"/>
  <c r="G138" i="9"/>
  <c r="F138" i="9"/>
  <c r="G78" i="9"/>
  <c r="F78" i="9"/>
  <c r="G38" i="9"/>
  <c r="G69" i="9"/>
  <c r="F69" i="9"/>
  <c r="Q24" i="13"/>
  <c r="F126" i="9"/>
  <c r="G126" i="9"/>
  <c r="G81" i="9"/>
  <c r="F81" i="9"/>
  <c r="F73" i="9"/>
  <c r="G73" i="9"/>
  <c r="Q48" i="13"/>
  <c r="Q44" i="13"/>
  <c r="J170" i="9"/>
  <c r="K170" i="9"/>
  <c r="J141" i="9"/>
  <c r="K141" i="9"/>
  <c r="K169" i="9"/>
  <c r="J169" i="9"/>
  <c r="K165" i="9"/>
  <c r="J165" i="9"/>
  <c r="J116" i="9"/>
  <c r="K116" i="9"/>
  <c r="J80" i="9"/>
  <c r="K80" i="9"/>
  <c r="K35" i="9"/>
  <c r="J35" i="9"/>
  <c r="J104" i="9"/>
  <c r="K104" i="9"/>
  <c r="J7" i="9"/>
  <c r="K7" i="9"/>
  <c r="K82" i="9"/>
  <c r="J82" i="9"/>
  <c r="K99" i="9"/>
  <c r="J112" i="9"/>
  <c r="K112" i="9"/>
  <c r="K138" i="9"/>
  <c r="J138" i="9"/>
  <c r="K78" i="9"/>
  <c r="J78" i="9"/>
  <c r="K75" i="9"/>
  <c r="J75" i="9"/>
  <c r="J161" i="9"/>
  <c r="K161" i="9"/>
  <c r="J81" i="9"/>
  <c r="K81" i="9"/>
  <c r="K73" i="9"/>
  <c r="J73" i="9"/>
  <c r="J71" i="9"/>
  <c r="J8" i="9"/>
  <c r="F41" i="9"/>
  <c r="G41" i="9"/>
  <c r="G103" i="9"/>
  <c r="F103" i="9"/>
  <c r="F174" i="9"/>
  <c r="G174" i="9"/>
  <c r="Q10" i="13"/>
  <c r="J68" i="9"/>
  <c r="K68" i="9"/>
  <c r="K151" i="9"/>
  <c r="J151" i="9"/>
  <c r="K55" i="9"/>
  <c r="J55" i="9"/>
  <c r="J13" i="9"/>
  <c r="K13" i="9"/>
  <c r="F137" i="9"/>
  <c r="G12" i="9"/>
  <c r="F12" i="9"/>
  <c r="F121" i="9"/>
  <c r="G121" i="9"/>
  <c r="J20" i="9"/>
  <c r="K20" i="9"/>
  <c r="J159" i="9"/>
  <c r="K159" i="9"/>
  <c r="J23" i="9"/>
  <c r="K23" i="9"/>
  <c r="Q23" i="13"/>
  <c r="F74" i="9"/>
  <c r="G74" i="9"/>
  <c r="K19" i="9"/>
  <c r="J19" i="9"/>
  <c r="R159" i="4"/>
  <c r="S159" i="4" s="1"/>
  <c r="T159" i="4" s="1"/>
  <c r="AD149" i="8"/>
  <c r="AA163" i="8"/>
  <c r="AE163" i="8"/>
  <c r="AD161" i="8"/>
  <c r="R131" i="4"/>
  <c r="S131" i="4" s="1"/>
  <c r="T131" i="4" s="1"/>
  <c r="AD174" i="8"/>
  <c r="AA16" i="8"/>
  <c r="AE16" i="8"/>
  <c r="R160" i="4"/>
  <c r="S160" i="4" s="1"/>
  <c r="T160" i="4" s="1"/>
  <c r="AD141" i="8"/>
  <c r="AA33" i="8"/>
  <c r="AE33" i="8"/>
  <c r="R7" i="4"/>
  <c r="S7" i="4" s="1"/>
  <c r="T7" i="4" s="1"/>
  <c r="AD11" i="8"/>
  <c r="AA119" i="8"/>
  <c r="AE119" i="8"/>
  <c r="R24" i="4"/>
  <c r="S24" i="4" s="1"/>
  <c r="T24" i="4" s="1"/>
  <c r="AD48" i="8"/>
  <c r="AA115" i="8"/>
  <c r="AE115" i="8"/>
  <c r="AD137" i="8"/>
  <c r="AA113" i="8"/>
  <c r="AE113" i="8"/>
  <c r="AD131" i="8"/>
  <c r="AA38" i="8"/>
  <c r="AE38" i="8"/>
  <c r="AD143" i="8"/>
  <c r="AE121" i="8"/>
  <c r="AA121" i="8"/>
  <c r="AA50" i="8"/>
  <c r="AE50" i="8"/>
  <c r="AD52" i="8"/>
  <c r="AA44" i="8"/>
  <c r="AE44" i="8"/>
  <c r="R137" i="4"/>
  <c r="S137" i="4" s="1"/>
  <c r="T137" i="4" s="1"/>
  <c r="AD123" i="8"/>
  <c r="AE125" i="8"/>
  <c r="AA125" i="8"/>
  <c r="AD27" i="8"/>
  <c r="AE160" i="8"/>
  <c r="AA160" i="8"/>
  <c r="AD169" i="8"/>
  <c r="R65" i="4"/>
  <c r="S65" i="4" s="1"/>
  <c r="T65" i="4" s="1"/>
  <c r="AD67" i="8"/>
  <c r="AE74" i="8"/>
  <c r="AA74" i="8"/>
  <c r="AE77" i="8"/>
  <c r="AA77" i="8"/>
  <c r="R150" i="4"/>
  <c r="S150" i="4" s="1"/>
  <c r="T150" i="4" s="1"/>
  <c r="R84" i="4"/>
  <c r="S84" i="4" s="1"/>
  <c r="T84" i="4" s="1"/>
  <c r="Q141" i="9"/>
  <c r="Q51" i="9"/>
  <c r="Q162" i="9"/>
  <c r="Q140" i="9"/>
  <c r="Q70" i="9"/>
  <c r="Q47" i="9"/>
  <c r="Q166" i="9"/>
  <c r="Q164" i="9"/>
  <c r="Q138" i="9"/>
  <c r="Q93" i="9"/>
  <c r="Q8" i="9"/>
  <c r="Q10" i="9"/>
  <c r="Q43" i="9"/>
  <c r="Q73" i="9"/>
  <c r="G72" i="9"/>
  <c r="F72" i="9"/>
  <c r="G27" i="9"/>
  <c r="F27" i="9"/>
  <c r="G144" i="9"/>
  <c r="F144" i="9"/>
  <c r="G40" i="9"/>
  <c r="F40" i="9"/>
  <c r="F156" i="9"/>
  <c r="F143" i="9"/>
  <c r="J139" i="9"/>
  <c r="K139" i="9"/>
  <c r="K66" i="9"/>
  <c r="J66" i="9"/>
  <c r="K33" i="9"/>
  <c r="J33" i="9"/>
  <c r="J128" i="9"/>
  <c r="K128" i="9"/>
  <c r="J142" i="9"/>
  <c r="K142" i="9"/>
  <c r="J50" i="9"/>
  <c r="K50" i="9"/>
  <c r="G50" i="9"/>
  <c r="N91" i="9"/>
  <c r="Q72" i="9"/>
  <c r="Q65" i="9"/>
  <c r="F153" i="9"/>
  <c r="G153" i="9"/>
  <c r="F100" i="9"/>
  <c r="G100" i="9"/>
  <c r="F24" i="9"/>
  <c r="G24" i="9"/>
  <c r="G171" i="9"/>
  <c r="F171" i="9"/>
  <c r="F131" i="9"/>
  <c r="G131" i="9"/>
  <c r="F64" i="9"/>
  <c r="G64" i="9"/>
  <c r="G15" i="9"/>
  <c r="F15" i="9"/>
  <c r="F25" i="9"/>
  <c r="G25" i="9"/>
  <c r="G175" i="9"/>
  <c r="F175" i="9"/>
  <c r="F166" i="9"/>
  <c r="G166" i="9"/>
  <c r="F98" i="9"/>
  <c r="G98" i="9"/>
  <c r="G154" i="9"/>
  <c r="F154" i="9"/>
  <c r="F37" i="9"/>
  <c r="G37" i="9"/>
  <c r="Q13" i="13"/>
  <c r="F71" i="9"/>
  <c r="G71" i="9"/>
  <c r="G83" i="9"/>
  <c r="F83" i="9"/>
  <c r="F8" i="9"/>
  <c r="G8" i="9"/>
  <c r="Q45" i="13"/>
  <c r="F117" i="9"/>
  <c r="F48" i="9"/>
  <c r="F52" i="9"/>
  <c r="Q26" i="13"/>
  <c r="K133" i="9"/>
  <c r="J133" i="9"/>
  <c r="J51" i="9"/>
  <c r="K51" i="9"/>
  <c r="J62" i="9"/>
  <c r="K62" i="9"/>
  <c r="J140" i="9"/>
  <c r="K140" i="9"/>
  <c r="J45" i="9"/>
  <c r="K45" i="9"/>
  <c r="K149" i="9"/>
  <c r="J149" i="9"/>
  <c r="K49" i="9"/>
  <c r="J49" i="9"/>
  <c r="K15" i="9"/>
  <c r="J15" i="9"/>
  <c r="K59" i="9"/>
  <c r="J59" i="9"/>
  <c r="K124" i="9"/>
  <c r="J124" i="9"/>
  <c r="K154" i="9"/>
  <c r="J154" i="9"/>
  <c r="J106" i="9"/>
  <c r="K106" i="9"/>
  <c r="T13" i="13"/>
  <c r="J31" i="9"/>
  <c r="K31" i="9"/>
  <c r="K52" i="9"/>
  <c r="J52" i="9"/>
  <c r="T45" i="13"/>
  <c r="K89" i="9"/>
  <c r="J89" i="9"/>
  <c r="K127" i="9"/>
  <c r="J127" i="9"/>
  <c r="J123" i="9"/>
  <c r="K123" i="9"/>
  <c r="J158" i="9"/>
  <c r="K158" i="9"/>
  <c r="K42" i="9"/>
  <c r="J42" i="9"/>
  <c r="J61" i="9"/>
  <c r="K61" i="9"/>
  <c r="J146" i="9"/>
  <c r="K146" i="9"/>
  <c r="G68" i="9"/>
  <c r="F68" i="9"/>
  <c r="K167" i="9"/>
  <c r="K122" i="9"/>
  <c r="J122" i="9"/>
  <c r="J94" i="9"/>
  <c r="K94" i="9"/>
  <c r="J135" i="9"/>
  <c r="K135" i="9"/>
  <c r="G29" i="9"/>
  <c r="G136" i="9"/>
  <c r="F136" i="9"/>
  <c r="Q14" i="13"/>
  <c r="Q17" i="13"/>
  <c r="Q21" i="13"/>
  <c r="F60" i="9"/>
  <c r="G60" i="9"/>
  <c r="G20" i="9"/>
  <c r="F20" i="9"/>
  <c r="J125" i="9"/>
  <c r="J157" i="9"/>
  <c r="K157" i="9"/>
  <c r="K36" i="9"/>
  <c r="J36" i="9"/>
  <c r="J152" i="9"/>
  <c r="K152" i="9"/>
  <c r="J115" i="9"/>
  <c r="K115" i="9"/>
  <c r="G147" i="9"/>
  <c r="F147" i="9"/>
  <c r="Q34" i="13"/>
  <c r="Q35" i="13"/>
  <c r="T46" i="13"/>
  <c r="T7" i="13"/>
  <c r="AA149" i="8"/>
  <c r="AE149" i="8"/>
  <c r="AD98" i="8"/>
  <c r="AE161" i="8"/>
  <c r="AA161" i="8"/>
  <c r="R78" i="4"/>
  <c r="S78" i="4" s="1"/>
  <c r="T78" i="4" s="1"/>
  <c r="AD47" i="8"/>
  <c r="AA174" i="8"/>
  <c r="AE174" i="8"/>
  <c r="AD78" i="8"/>
  <c r="R102" i="4"/>
  <c r="S102" i="4" s="1"/>
  <c r="T102" i="4" s="1"/>
  <c r="AD97" i="8"/>
  <c r="AE141" i="8"/>
  <c r="AA141" i="8"/>
  <c r="AE11" i="8"/>
  <c r="AA11" i="8"/>
  <c r="R6" i="4"/>
  <c r="S6" i="4" s="1"/>
  <c r="T6" i="4" s="1"/>
  <c r="AD24" i="8"/>
  <c r="AE48" i="8"/>
  <c r="AA48" i="8"/>
  <c r="R61" i="4"/>
  <c r="S61" i="4" s="1"/>
  <c r="T61" i="4" s="1"/>
  <c r="AD41" i="8"/>
  <c r="AA137" i="8"/>
  <c r="AE137" i="8"/>
  <c r="R96" i="4"/>
  <c r="S96" i="4" s="1"/>
  <c r="T96" i="4" s="1"/>
  <c r="AD90" i="8"/>
  <c r="AA131" i="8"/>
  <c r="AE131" i="8"/>
  <c r="AA143" i="8"/>
  <c r="AE143" i="8"/>
  <c r="R63" i="4"/>
  <c r="S63" i="4" s="1"/>
  <c r="T63" i="4" s="1"/>
  <c r="AD26" i="8"/>
  <c r="AE52" i="8"/>
  <c r="AA52" i="8"/>
  <c r="R22" i="4"/>
  <c r="S22" i="4" s="1"/>
  <c r="T22" i="4" s="1"/>
  <c r="AD7" i="8"/>
  <c r="AA123" i="8"/>
  <c r="AE123" i="8"/>
  <c r="R100" i="4"/>
  <c r="S100" i="4" s="1"/>
  <c r="T100" i="4" s="1"/>
  <c r="AD101" i="8"/>
  <c r="AA27" i="8"/>
  <c r="AE27" i="8"/>
  <c r="R163" i="4"/>
  <c r="S163" i="4" s="1"/>
  <c r="T163" i="4" s="1"/>
  <c r="AD162" i="8"/>
  <c r="AE169" i="8"/>
  <c r="AA169" i="8"/>
  <c r="R27" i="4"/>
  <c r="S27" i="4" s="1"/>
  <c r="T27" i="4" s="1"/>
  <c r="AD55" i="8"/>
  <c r="AE67" i="8"/>
  <c r="AA67" i="8"/>
  <c r="R127" i="4"/>
  <c r="S127" i="4" s="1"/>
  <c r="T127" i="4" s="1"/>
  <c r="AD172" i="8"/>
  <c r="R156" i="4"/>
  <c r="S156" i="4" s="1"/>
  <c r="T156" i="4" s="1"/>
  <c r="R104" i="4"/>
  <c r="S104" i="4" s="1"/>
  <c r="T104" i="4" s="1"/>
  <c r="W75" i="8"/>
  <c r="AB75" i="8" s="1"/>
  <c r="Q46" i="4"/>
  <c r="R46" i="4" s="1"/>
  <c r="S46" i="4" s="1"/>
  <c r="T46" i="4" s="1"/>
  <c r="Q51" i="4"/>
  <c r="R51" i="4" s="1"/>
  <c r="S51" i="4" s="1"/>
  <c r="T51" i="4" s="1"/>
  <c r="Q66" i="4"/>
  <c r="R66" i="4" s="1"/>
  <c r="S66" i="4" s="1"/>
  <c r="T66" i="4" s="1"/>
  <c r="Q135" i="4"/>
  <c r="R135" i="4" s="1"/>
  <c r="S135" i="4" s="1"/>
  <c r="T135" i="4" s="1"/>
  <c r="Q60" i="4"/>
  <c r="R60" i="4" s="1"/>
  <c r="S60" i="4" s="1"/>
  <c r="T60" i="4" s="1"/>
  <c r="Q149" i="4"/>
  <c r="R149" i="4" s="1"/>
  <c r="S149" i="4" s="1"/>
  <c r="T149" i="4" s="1"/>
  <c r="N170" i="9"/>
  <c r="N133" i="9"/>
  <c r="N101" i="9"/>
  <c r="N141" i="9"/>
  <c r="N138" i="9"/>
  <c r="N31" i="9"/>
  <c r="N93" i="9"/>
  <c r="N58" i="9"/>
  <c r="N126" i="9"/>
  <c r="N150" i="9"/>
  <c r="N39" i="9"/>
  <c r="N81" i="9"/>
  <c r="N73" i="9"/>
  <c r="N173" i="9"/>
  <c r="N6" i="9"/>
  <c r="W175" i="8"/>
  <c r="AB175" i="8" s="1"/>
  <c r="N67" i="9"/>
  <c r="N25" i="9"/>
  <c r="N30" i="9"/>
  <c r="N129" i="9"/>
  <c r="N155" i="9"/>
  <c r="N124" i="9"/>
  <c r="N98" i="9"/>
  <c r="N164" i="9"/>
  <c r="N112" i="9"/>
  <c r="N79" i="9"/>
  <c r="N7" i="9"/>
  <c r="N166" i="9"/>
  <c r="N37" i="9"/>
  <c r="N106" i="9"/>
  <c r="N102" i="9"/>
  <c r="W117" i="8"/>
  <c r="AB117" i="8" s="1"/>
  <c r="W118" i="8"/>
  <c r="AB118" i="8" s="1"/>
  <c r="W8" i="8"/>
  <c r="AB8" i="8" s="1"/>
  <c r="W91" i="8"/>
  <c r="AB91" i="8" s="1"/>
  <c r="W10" i="8"/>
  <c r="AB10" i="8" s="1"/>
  <c r="W122" i="8"/>
  <c r="AB122" i="8" s="1"/>
  <c r="W120" i="8"/>
  <c r="AB120" i="8" s="1"/>
  <c r="W12" i="8"/>
  <c r="AB12" i="8" s="1"/>
  <c r="W126" i="8"/>
  <c r="AB126" i="8" s="1"/>
  <c r="W127" i="8"/>
  <c r="AB127" i="8" s="1"/>
  <c r="W128" i="8"/>
  <c r="AB128" i="8" s="1"/>
  <c r="W129" i="8"/>
  <c r="AB129" i="8" s="1"/>
  <c r="W13" i="8"/>
  <c r="AB13" i="8" s="1"/>
  <c r="W130" i="8"/>
  <c r="AB130" i="8" s="1"/>
  <c r="W14" i="8"/>
  <c r="AB14" i="8" s="1"/>
  <c r="W132" i="8"/>
  <c r="AB132" i="8" s="1"/>
  <c r="W133" i="8"/>
  <c r="AB133" i="8" s="1"/>
  <c r="W135" i="8"/>
  <c r="AB135" i="8" s="1"/>
  <c r="W134" i="8"/>
  <c r="AB134" i="8" s="1"/>
  <c r="W15" i="8"/>
  <c r="AB15" i="8" s="1"/>
  <c r="W92" i="8"/>
  <c r="AB92" i="8" s="1"/>
  <c r="W136" i="8"/>
  <c r="AB136" i="8" s="1"/>
  <c r="W93" i="8"/>
  <c r="AB93" i="8" s="1"/>
  <c r="W21" i="8"/>
  <c r="AB21" i="8" s="1"/>
  <c r="W18" i="8"/>
  <c r="AB18" i="8" s="1"/>
  <c r="W22" i="8"/>
  <c r="AB22" i="8" s="1"/>
  <c r="W20" i="8"/>
  <c r="AB20" i="8" s="1"/>
  <c r="W94" i="8"/>
  <c r="AB94" i="8" s="1"/>
  <c r="W23" i="8"/>
  <c r="AB23" i="8" s="1"/>
  <c r="W25" i="8"/>
  <c r="AB25" i="8" s="1"/>
  <c r="W139" i="8"/>
  <c r="AB139" i="8" s="1"/>
  <c r="W28" i="8"/>
  <c r="AB28" i="8" s="1"/>
  <c r="W29" i="8"/>
  <c r="AB29" i="8" s="1"/>
  <c r="W30" i="8"/>
  <c r="AB30" i="8" s="1"/>
  <c r="W31" i="8"/>
  <c r="AB31" i="8" s="1"/>
  <c r="W32" i="8"/>
  <c r="AB32" i="8" s="1"/>
  <c r="W34" i="8"/>
  <c r="AB34" i="8" s="1"/>
  <c r="W145" i="8"/>
  <c r="AB145" i="8" s="1"/>
  <c r="AB35" i="8"/>
  <c r="W36" i="8"/>
  <c r="AB36" i="8" s="1"/>
  <c r="W151" i="8"/>
  <c r="AB151" i="8" s="1"/>
  <c r="W154" i="8"/>
  <c r="AB154" i="8" s="1"/>
  <c r="W153" i="8"/>
  <c r="AB153" i="8" s="1"/>
  <c r="W152" i="8"/>
  <c r="AB152" i="8" s="1"/>
  <c r="W105" i="8"/>
  <c r="AB105" i="8" s="1"/>
  <c r="W37" i="8"/>
  <c r="AB37" i="8" s="1"/>
  <c r="W102" i="8"/>
  <c r="AB102" i="8" s="1"/>
  <c r="W155" i="8"/>
  <c r="AB155" i="8" s="1"/>
  <c r="W156" i="8"/>
  <c r="AB156" i="8" s="1"/>
  <c r="W158" i="8"/>
  <c r="AB158" i="8" s="1"/>
  <c r="W159" i="8"/>
  <c r="AB159" i="8" s="1"/>
  <c r="W39" i="8"/>
  <c r="AB39" i="8" s="1"/>
  <c r="W40" i="8"/>
  <c r="AB40" i="8" s="1"/>
  <c r="W103" i="8"/>
  <c r="AB103" i="8" s="1"/>
  <c r="W104" i="8"/>
  <c r="AB104" i="8" s="1"/>
  <c r="W165" i="8"/>
  <c r="AB165" i="8" s="1"/>
  <c r="W43" i="8"/>
  <c r="AB43" i="8" s="1"/>
  <c r="W51" i="8"/>
  <c r="AB51" i="8" s="1"/>
  <c r="W107" i="8"/>
  <c r="AB107" i="8" s="1"/>
  <c r="W49" i="8"/>
  <c r="AB49" i="8" s="1"/>
  <c r="W53" i="8"/>
  <c r="AB53" i="8" s="1"/>
  <c r="W57" i="8"/>
  <c r="AB57" i="8" s="1"/>
  <c r="W58" i="8"/>
  <c r="AB58" i="8" s="1"/>
  <c r="W59" i="8"/>
  <c r="AB59" i="8" s="1"/>
  <c r="W60" i="8"/>
  <c r="AB60" i="8" s="1"/>
  <c r="W170" i="8"/>
  <c r="AB170" i="8" s="1"/>
  <c r="W171" i="8"/>
  <c r="AB171" i="8" s="1"/>
  <c r="W173" i="8"/>
  <c r="AB173" i="8" s="1"/>
  <c r="W62" i="8"/>
  <c r="AB62" i="8" s="1"/>
  <c r="W65" i="8"/>
  <c r="AB65" i="8" s="1"/>
  <c r="W140" i="8"/>
  <c r="AB140" i="8" s="1"/>
  <c r="W99" i="8"/>
  <c r="AB99" i="8" s="1"/>
  <c r="W66" i="8"/>
  <c r="AB66" i="8" s="1"/>
  <c r="W69" i="8"/>
  <c r="AB69" i="8" s="1"/>
  <c r="W71" i="8"/>
  <c r="AB71" i="8" s="1"/>
  <c r="W9" i="8"/>
  <c r="AB9" i="8" s="1"/>
  <c r="W73" i="8"/>
  <c r="AB73" i="8" s="1"/>
  <c r="W79" i="8"/>
  <c r="AB79" i="8" s="1"/>
  <c r="W81" i="8"/>
  <c r="AB81" i="8" s="1"/>
  <c r="W5" i="8"/>
  <c r="W110" i="8"/>
  <c r="W111" i="8"/>
  <c r="AB111" i="8" s="1"/>
  <c r="W112" i="8"/>
  <c r="AB112" i="8" s="1"/>
  <c r="W88" i="8"/>
  <c r="W114" i="8"/>
  <c r="AB114" i="8" s="1"/>
  <c r="W6" i="8"/>
  <c r="AB6" i="8" s="1"/>
  <c r="W116" i="8"/>
  <c r="AB116" i="8" s="1"/>
  <c r="AC5" i="8"/>
  <c r="AC110" i="8"/>
  <c r="AC111" i="8"/>
  <c r="AC112" i="8"/>
  <c r="AC88" i="8"/>
  <c r="AC114" i="8"/>
  <c r="AC6" i="8"/>
  <c r="AC116" i="8"/>
  <c r="AC117" i="8"/>
  <c r="AC118" i="8"/>
  <c r="AC8" i="8"/>
  <c r="AC91" i="8"/>
  <c r="AC10" i="8"/>
  <c r="AC122" i="8"/>
  <c r="AC120" i="8"/>
  <c r="AC12" i="8"/>
  <c r="AC126" i="8"/>
  <c r="AC127" i="8"/>
  <c r="AC128" i="8"/>
  <c r="AC129" i="8"/>
  <c r="AC13" i="8"/>
  <c r="AC130" i="8"/>
  <c r="AC14" i="8"/>
  <c r="AC132" i="8"/>
  <c r="AC133" i="8"/>
  <c r="AC135" i="8"/>
  <c r="AC134" i="8"/>
  <c r="AC15" i="8"/>
  <c r="AC92" i="8"/>
  <c r="AC136" i="8"/>
  <c r="AC93" i="8"/>
  <c r="AC21" i="8"/>
  <c r="AC18" i="8"/>
  <c r="AC22" i="8"/>
  <c r="AC20" i="8"/>
  <c r="AC94" i="8"/>
  <c r="AC23" i="8"/>
  <c r="AC25" i="8"/>
  <c r="AC139" i="8"/>
  <c r="AC28" i="8"/>
  <c r="AC29" i="8"/>
  <c r="AC30" i="8"/>
  <c r="AC31" i="8"/>
  <c r="AC32" i="8"/>
  <c r="AC34" i="8"/>
  <c r="AC145" i="8"/>
  <c r="AC35" i="8"/>
  <c r="AC36" i="8"/>
  <c r="AC151" i="8"/>
  <c r="AC154" i="8"/>
  <c r="AC153" i="8"/>
  <c r="AC152" i="8"/>
  <c r="AC105" i="8"/>
  <c r="AC37" i="8"/>
  <c r="AC102" i="8"/>
  <c r="AC155" i="8"/>
  <c r="AC156" i="8"/>
  <c r="AC158" i="8"/>
  <c r="AC159" i="8"/>
  <c r="AC39" i="8"/>
  <c r="AC40" i="8"/>
  <c r="AC103" i="8"/>
  <c r="AC104" i="8"/>
  <c r="AC165" i="8"/>
  <c r="AC43" i="8"/>
  <c r="AC51" i="8"/>
  <c r="AC107" i="8"/>
  <c r="AC49" i="8"/>
  <c r="AC53" i="8"/>
  <c r="AC57" i="8"/>
  <c r="AC59" i="8"/>
  <c r="AC60" i="8"/>
  <c r="AC170" i="8"/>
  <c r="AC171" i="8"/>
  <c r="AC173" i="8"/>
  <c r="AC62" i="8"/>
  <c r="AC65" i="8"/>
  <c r="AC140" i="8"/>
  <c r="AC99" i="8"/>
  <c r="AC66" i="8"/>
  <c r="AC69" i="8"/>
  <c r="AC71" i="8"/>
  <c r="AC9" i="8"/>
  <c r="AC73" i="8"/>
  <c r="AC79" i="8"/>
  <c r="AC81" i="8"/>
  <c r="Q89" i="4"/>
  <c r="Q55" i="4"/>
  <c r="R55" i="4" s="1"/>
  <c r="S55" i="4" s="1"/>
  <c r="T55" i="4" s="1"/>
  <c r="Q123" i="4"/>
  <c r="Q147" i="4"/>
  <c r="R147" i="4" s="1"/>
  <c r="S147" i="4" s="1"/>
  <c r="T147" i="4" s="1"/>
  <c r="Q171" i="4"/>
  <c r="Q125" i="4"/>
  <c r="R125" i="4" s="1"/>
  <c r="S125" i="4" s="1"/>
  <c r="T125" i="4" s="1"/>
  <c r="Q113" i="4"/>
  <c r="Q139" i="4"/>
  <c r="Q4" i="4"/>
  <c r="R4" i="4" s="1"/>
  <c r="S4" i="4" s="1"/>
  <c r="T4" i="4" s="1"/>
  <c r="Q166" i="4"/>
  <c r="R166" i="4" s="1"/>
  <c r="S166" i="4" s="1"/>
  <c r="T166" i="4" s="1"/>
  <c r="Q67" i="4"/>
  <c r="Q148" i="4"/>
  <c r="R148" i="4" s="1"/>
  <c r="S148" i="4" s="1"/>
  <c r="T148" i="4" s="1"/>
  <c r="AE111" i="8"/>
  <c r="AA111" i="8"/>
  <c r="R129" i="4"/>
  <c r="S129" i="4" s="1"/>
  <c r="T129" i="4" s="1"/>
  <c r="AD112" i="8"/>
  <c r="AE6" i="8"/>
  <c r="AA6" i="8"/>
  <c r="R161" i="4"/>
  <c r="S161" i="4" s="1"/>
  <c r="T161" i="4" s="1"/>
  <c r="AD116" i="8"/>
  <c r="AA8" i="8"/>
  <c r="AE8" i="8"/>
  <c r="R87" i="4"/>
  <c r="S87" i="4" s="1"/>
  <c r="T87" i="4" s="1"/>
  <c r="AD91" i="8"/>
  <c r="AE120" i="8"/>
  <c r="AA120" i="8"/>
  <c r="R29" i="4"/>
  <c r="S29" i="4" s="1"/>
  <c r="T29" i="4" s="1"/>
  <c r="AD12" i="8"/>
  <c r="AA128" i="8"/>
  <c r="AE128" i="8"/>
  <c r="R146" i="4"/>
  <c r="S146" i="4" s="1"/>
  <c r="T146" i="4" s="1"/>
  <c r="AD129" i="8"/>
  <c r="AD14" i="8"/>
  <c r="AE135" i="8"/>
  <c r="AA135" i="8"/>
  <c r="AD134" i="8"/>
  <c r="AE136" i="8"/>
  <c r="AA136" i="8"/>
  <c r="AE18" i="8"/>
  <c r="AA18" i="8"/>
  <c r="R43" i="4"/>
  <c r="S43" i="4" s="1"/>
  <c r="T43" i="4" s="1"/>
  <c r="AD22" i="8"/>
  <c r="AE23" i="8"/>
  <c r="AA23" i="8"/>
  <c r="AE28" i="8"/>
  <c r="AA28" i="8"/>
  <c r="R81" i="4"/>
  <c r="S81" i="4" s="1"/>
  <c r="T81" i="4" s="1"/>
  <c r="AD29" i="8"/>
  <c r="AA32" i="8"/>
  <c r="AE32" i="8"/>
  <c r="R76" i="4"/>
  <c r="S76" i="4" s="1"/>
  <c r="T76" i="4" s="1"/>
  <c r="AD34" i="8"/>
  <c r="AA36" i="8"/>
  <c r="AE36" i="8"/>
  <c r="R133" i="4"/>
  <c r="S133" i="4" s="1"/>
  <c r="T133" i="4" s="1"/>
  <c r="AD151" i="8"/>
  <c r="AE152" i="8"/>
  <c r="AA152" i="8"/>
  <c r="AD105" i="8"/>
  <c r="AE155" i="8"/>
  <c r="AA155" i="8"/>
  <c r="R112" i="4"/>
  <c r="S112" i="4" s="1"/>
  <c r="T112" i="4" s="1"/>
  <c r="AD156" i="8"/>
  <c r="AA103" i="8"/>
  <c r="AE103" i="8"/>
  <c r="R95" i="4"/>
  <c r="S95" i="4" s="1"/>
  <c r="T95" i="4" s="1"/>
  <c r="AD104" i="8"/>
  <c r="AA43" i="8"/>
  <c r="AE43" i="8"/>
  <c r="AE107" i="8"/>
  <c r="AA107" i="8"/>
  <c r="AD49" i="8"/>
  <c r="AE57" i="8"/>
  <c r="AA57" i="8"/>
  <c r="R74" i="4"/>
  <c r="S74" i="4" s="1"/>
  <c r="T74" i="4" s="1"/>
  <c r="AD58" i="8"/>
  <c r="R170" i="4"/>
  <c r="S170" i="4" s="1"/>
  <c r="T170" i="4" s="1"/>
  <c r="AD170" i="8"/>
  <c r="AE62" i="8"/>
  <c r="AA62" i="8"/>
  <c r="R58" i="4"/>
  <c r="S58" i="4" s="1"/>
  <c r="T58" i="4" s="1"/>
  <c r="AD65" i="8"/>
  <c r="AA99" i="8"/>
  <c r="AE99" i="8"/>
  <c r="AD66" i="8"/>
  <c r="AA71" i="8"/>
  <c r="AE71" i="8"/>
  <c r="AD9" i="8"/>
  <c r="AE81" i="8"/>
  <c r="AA81" i="8"/>
  <c r="R49" i="4"/>
  <c r="S49" i="4" s="1"/>
  <c r="T49" i="4" s="1"/>
  <c r="AD5" i="8"/>
  <c r="AE112" i="8"/>
  <c r="AA112" i="8"/>
  <c r="R99" i="4"/>
  <c r="S99" i="4" s="1"/>
  <c r="T99" i="4" s="1"/>
  <c r="AD88" i="8"/>
  <c r="AA116" i="8"/>
  <c r="AE116" i="8"/>
  <c r="R119" i="4"/>
  <c r="S119" i="4" s="1"/>
  <c r="T119" i="4" s="1"/>
  <c r="AD117" i="8"/>
  <c r="AE91" i="8"/>
  <c r="AA91" i="8"/>
  <c r="AD10" i="8"/>
  <c r="AE12" i="8"/>
  <c r="AA12" i="8"/>
  <c r="R124" i="4"/>
  <c r="S124" i="4" s="1"/>
  <c r="T124" i="4" s="1"/>
  <c r="AD126" i="8"/>
  <c r="AA129" i="8"/>
  <c r="AE129" i="8"/>
  <c r="AD13" i="8"/>
  <c r="AE14" i="8"/>
  <c r="AA14" i="8"/>
  <c r="AD132" i="8"/>
  <c r="AA134" i="8"/>
  <c r="AE134" i="8"/>
  <c r="R36" i="4"/>
  <c r="S36" i="4" s="1"/>
  <c r="T36" i="4" s="1"/>
  <c r="AD15" i="8"/>
  <c r="AD93" i="8"/>
  <c r="AA22" i="8"/>
  <c r="AE22" i="8"/>
  <c r="R54" i="4"/>
  <c r="S54" i="4" s="1"/>
  <c r="T54" i="4" s="1"/>
  <c r="AD20" i="8"/>
  <c r="AD25" i="8"/>
  <c r="AE29" i="8"/>
  <c r="AA29" i="8"/>
  <c r="R45" i="4"/>
  <c r="S45" i="4" s="1"/>
  <c r="T45" i="4" s="1"/>
  <c r="AD30" i="8"/>
  <c r="AA34" i="8"/>
  <c r="AE34" i="8"/>
  <c r="R136" i="4"/>
  <c r="S136" i="4" s="1"/>
  <c r="T136" i="4" s="1"/>
  <c r="AD145" i="8"/>
  <c r="AE151" i="8"/>
  <c r="AA151" i="8"/>
  <c r="R144" i="4"/>
  <c r="S144" i="4" s="1"/>
  <c r="T144" i="4" s="1"/>
  <c r="AD154" i="8"/>
  <c r="AE105" i="8"/>
  <c r="AA105" i="8"/>
  <c r="R14" i="4"/>
  <c r="S14" i="4" s="1"/>
  <c r="T14" i="4" s="1"/>
  <c r="AD37" i="8"/>
  <c r="AA156" i="8"/>
  <c r="AE156" i="8"/>
  <c r="R172" i="4"/>
  <c r="S172" i="4" s="1"/>
  <c r="T172" i="4" s="1"/>
  <c r="AD158" i="8"/>
  <c r="R59" i="4"/>
  <c r="S59" i="4" s="1"/>
  <c r="T59" i="4" s="1"/>
  <c r="AD39" i="8"/>
  <c r="AA104" i="8"/>
  <c r="AE104" i="8"/>
  <c r="AE49" i="8"/>
  <c r="AA49" i="8"/>
  <c r="R16" i="4"/>
  <c r="S16" i="4" s="1"/>
  <c r="T16" i="4" s="1"/>
  <c r="AD53" i="8"/>
  <c r="AA58" i="8"/>
  <c r="AE58" i="8"/>
  <c r="AD59" i="8"/>
  <c r="AE170" i="8"/>
  <c r="AA170" i="8"/>
  <c r="R130" i="4"/>
  <c r="S130" i="4" s="1"/>
  <c r="T130" i="4" s="1"/>
  <c r="AD171" i="8"/>
  <c r="AE65" i="8"/>
  <c r="AA65" i="8"/>
  <c r="AE66" i="8"/>
  <c r="AA66" i="8"/>
  <c r="AD69" i="8"/>
  <c r="R11" i="4"/>
  <c r="S11" i="4" s="1"/>
  <c r="T11" i="4" s="1"/>
  <c r="AA9" i="8"/>
  <c r="AE9" i="8"/>
  <c r="AD73" i="8"/>
  <c r="AC58" i="8"/>
  <c r="AE5" i="8"/>
  <c r="AA5" i="8"/>
  <c r="R157" i="4"/>
  <c r="S157" i="4" s="1"/>
  <c r="T157" i="4" s="1"/>
  <c r="AA88" i="8"/>
  <c r="AE88" i="8"/>
  <c r="R145" i="4"/>
  <c r="S145" i="4" s="1"/>
  <c r="T145" i="4" s="1"/>
  <c r="AD114" i="8"/>
  <c r="AA117" i="8"/>
  <c r="AE117" i="8"/>
  <c r="R169" i="4"/>
  <c r="S169" i="4" s="1"/>
  <c r="T169" i="4" s="1"/>
  <c r="AD118" i="8"/>
  <c r="AE10" i="8"/>
  <c r="AA10" i="8"/>
  <c r="R120" i="4"/>
  <c r="S120" i="4" s="1"/>
  <c r="T120" i="4" s="1"/>
  <c r="AD122" i="8"/>
  <c r="AA126" i="8"/>
  <c r="AE126" i="8"/>
  <c r="R116" i="4"/>
  <c r="S116" i="4" s="1"/>
  <c r="T116" i="4" s="1"/>
  <c r="AD127" i="8"/>
  <c r="AA13" i="8"/>
  <c r="AE13" i="8"/>
  <c r="R118" i="4"/>
  <c r="S118" i="4" s="1"/>
  <c r="T118" i="4" s="1"/>
  <c r="AD130" i="8"/>
  <c r="AE132" i="8"/>
  <c r="AA132" i="8"/>
  <c r="R177" i="4"/>
  <c r="S177" i="4" s="1"/>
  <c r="T177" i="4" s="1"/>
  <c r="AD133" i="8"/>
  <c r="AE15" i="8"/>
  <c r="AA15" i="8"/>
  <c r="R106" i="4"/>
  <c r="S106" i="4" s="1"/>
  <c r="T106" i="4" s="1"/>
  <c r="AD92" i="8"/>
  <c r="AE93" i="8"/>
  <c r="AA93" i="8"/>
  <c r="AD21" i="8"/>
  <c r="R25" i="4"/>
  <c r="S25" i="4" s="1"/>
  <c r="T25" i="4" s="1"/>
  <c r="AE20" i="8"/>
  <c r="AA20" i="8"/>
  <c r="R103" i="4"/>
  <c r="S103" i="4" s="1"/>
  <c r="T103" i="4" s="1"/>
  <c r="AD94" i="8"/>
  <c r="AE25" i="8"/>
  <c r="AA25" i="8"/>
  <c r="R121" i="4"/>
  <c r="S121" i="4" s="1"/>
  <c r="T121" i="4" s="1"/>
  <c r="AD139" i="8"/>
  <c r="AA30" i="8"/>
  <c r="AE30" i="8"/>
  <c r="R9" i="4"/>
  <c r="S9" i="4" s="1"/>
  <c r="T9" i="4" s="1"/>
  <c r="AD31" i="8"/>
  <c r="AA145" i="8"/>
  <c r="AE145" i="8"/>
  <c r="AD35" i="8"/>
  <c r="AA154" i="8"/>
  <c r="AE154" i="8"/>
  <c r="R128" i="4"/>
  <c r="S128" i="4" s="1"/>
  <c r="T128" i="4" s="1"/>
  <c r="AD153" i="8"/>
  <c r="AA37" i="8"/>
  <c r="AE37" i="8"/>
  <c r="AD102" i="8"/>
  <c r="AE158" i="8"/>
  <c r="AA158" i="8"/>
  <c r="AD159" i="8"/>
  <c r="AA39" i="8"/>
  <c r="AE39" i="8"/>
  <c r="R17" i="4"/>
  <c r="S17" i="4" s="1"/>
  <c r="T17" i="4" s="1"/>
  <c r="AD40" i="8"/>
  <c r="R173" i="4"/>
  <c r="S173" i="4" s="1"/>
  <c r="T173" i="4" s="1"/>
  <c r="AD165" i="8"/>
  <c r="AD51" i="8"/>
  <c r="R23" i="4"/>
  <c r="S23" i="4" s="1"/>
  <c r="T23" i="4" s="1"/>
  <c r="AE53" i="8"/>
  <c r="AA53" i="8"/>
  <c r="AE59" i="8"/>
  <c r="AA59" i="8"/>
  <c r="R5" i="4"/>
  <c r="S5" i="4" s="1"/>
  <c r="T5" i="4" s="1"/>
  <c r="AD60" i="8"/>
  <c r="AA171" i="8"/>
  <c r="AE171" i="8"/>
  <c r="AD173" i="8"/>
  <c r="R143" i="4"/>
  <c r="S143" i="4" s="1"/>
  <c r="T143" i="4" s="1"/>
  <c r="AD140" i="8"/>
  <c r="AA69" i="8"/>
  <c r="AE69" i="8"/>
  <c r="AE73" i="8"/>
  <c r="AA73" i="8"/>
  <c r="R37" i="4"/>
  <c r="S37" i="4" s="1"/>
  <c r="T37" i="4" s="1"/>
  <c r="AD79" i="8"/>
  <c r="AE110" i="8"/>
  <c r="AA110" i="8"/>
  <c r="AD111" i="8"/>
  <c r="AE114" i="8"/>
  <c r="AA114" i="8"/>
  <c r="AD6" i="8"/>
  <c r="AA118" i="8"/>
  <c r="AE118" i="8"/>
  <c r="AD8" i="8"/>
  <c r="AA122" i="8"/>
  <c r="AE122" i="8"/>
  <c r="AD120" i="8"/>
  <c r="AA127" i="8"/>
  <c r="AE127" i="8"/>
  <c r="AD128" i="8"/>
  <c r="AE130" i="8"/>
  <c r="AA130" i="8"/>
  <c r="AA133" i="8"/>
  <c r="AE133" i="8"/>
  <c r="R115" i="4"/>
  <c r="S115" i="4" s="1"/>
  <c r="T115" i="4" s="1"/>
  <c r="AD135" i="8"/>
  <c r="AE92" i="8"/>
  <c r="AA92" i="8"/>
  <c r="R142" i="4"/>
  <c r="S142" i="4" s="1"/>
  <c r="T142" i="4" s="1"/>
  <c r="AD136" i="8"/>
  <c r="AE21" i="8"/>
  <c r="AA21" i="8"/>
  <c r="AD18" i="8"/>
  <c r="AA94" i="8"/>
  <c r="AE94" i="8"/>
  <c r="R26" i="4"/>
  <c r="S26" i="4" s="1"/>
  <c r="T26" i="4" s="1"/>
  <c r="AD23" i="8"/>
  <c r="AA139" i="8"/>
  <c r="AE139" i="8"/>
  <c r="R39" i="4"/>
  <c r="S39" i="4" s="1"/>
  <c r="T39" i="4" s="1"/>
  <c r="AD28" i="8"/>
  <c r="AA31" i="8"/>
  <c r="AE31" i="8"/>
  <c r="R10" i="4"/>
  <c r="S10" i="4" s="1"/>
  <c r="T10" i="4" s="1"/>
  <c r="AD32" i="8"/>
  <c r="AA35" i="8"/>
  <c r="AE35" i="8"/>
  <c r="R19" i="4"/>
  <c r="S19" i="4" s="1"/>
  <c r="T19" i="4" s="1"/>
  <c r="AD36" i="8"/>
  <c r="AA153" i="8"/>
  <c r="AE153" i="8"/>
  <c r="R151" i="4"/>
  <c r="S151" i="4" s="1"/>
  <c r="T151" i="4" s="1"/>
  <c r="AD152" i="8"/>
  <c r="AA102" i="8"/>
  <c r="AE102" i="8"/>
  <c r="R117" i="4"/>
  <c r="S117" i="4" s="1"/>
  <c r="T117" i="4" s="1"/>
  <c r="AD155" i="8"/>
  <c r="AA159" i="8"/>
  <c r="AE159" i="8"/>
  <c r="AE40" i="8"/>
  <c r="AA40" i="8"/>
  <c r="AD103" i="8"/>
  <c r="AA165" i="8"/>
  <c r="AE165" i="8"/>
  <c r="AD43" i="8"/>
  <c r="AA51" i="8"/>
  <c r="AE51" i="8"/>
  <c r="R105" i="4"/>
  <c r="S105" i="4" s="1"/>
  <c r="T105" i="4" s="1"/>
  <c r="AD107" i="8"/>
  <c r="R38" i="4"/>
  <c r="S38" i="4" s="1"/>
  <c r="T38" i="4" s="1"/>
  <c r="AD57" i="8"/>
  <c r="AA60" i="8"/>
  <c r="AE60" i="8"/>
  <c r="AA173" i="8"/>
  <c r="AE173" i="8"/>
  <c r="AD62" i="8"/>
  <c r="AE140" i="8"/>
  <c r="AA140" i="8"/>
  <c r="AD99" i="8"/>
  <c r="AD71" i="8"/>
  <c r="AA79" i="8"/>
  <c r="AE79" i="8"/>
  <c r="R57" i="4"/>
  <c r="S57" i="4" s="1"/>
  <c r="T57" i="4" s="1"/>
  <c r="AD81" i="8"/>
  <c r="N162" i="9"/>
  <c r="N100" i="9"/>
  <c r="N15" i="9"/>
  <c r="N28" i="9"/>
  <c r="N38" i="9"/>
  <c r="N52" i="9"/>
  <c r="N69" i="9"/>
  <c r="N75" i="9"/>
  <c r="N161" i="9"/>
  <c r="N22" i="9"/>
  <c r="N71" i="9"/>
  <c r="N111" i="9"/>
  <c r="N90" i="9"/>
  <c r="N77" i="9"/>
  <c r="N78" i="9"/>
  <c r="N9" i="9"/>
  <c r="N8" i="9"/>
  <c r="N10" i="9"/>
  <c r="N43" i="9"/>
  <c r="N51" i="9"/>
  <c r="N110" i="9"/>
  <c r="N62" i="9"/>
  <c r="N46" i="9"/>
  <c r="N24" i="9"/>
  <c r="N165" i="9"/>
  <c r="N176" i="9"/>
  <c r="N148" i="9"/>
  <c r="N45" i="9"/>
  <c r="N26" i="9"/>
  <c r="N116" i="9"/>
  <c r="N131" i="9"/>
  <c r="N119" i="9"/>
  <c r="N80" i="9"/>
  <c r="N120" i="9"/>
  <c r="N92" i="9"/>
  <c r="N49" i="9"/>
  <c r="N64" i="9"/>
  <c r="N70" i="9"/>
  <c r="N47" i="9"/>
  <c r="N99" i="9"/>
  <c r="N154" i="9"/>
  <c r="N114" i="9"/>
  <c r="Q152" i="9"/>
  <c r="W16" i="8"/>
  <c r="AB16" i="8" s="1"/>
  <c r="W97" i="8"/>
  <c r="AB97" i="8" s="1"/>
  <c r="W138" i="8"/>
  <c r="AB138" i="8" s="1"/>
  <c r="W141" i="8"/>
  <c r="AB141" i="8" s="1"/>
  <c r="W144" i="8"/>
  <c r="AB144" i="8" s="1"/>
  <c r="W33" i="8"/>
  <c r="AB33" i="8" s="1"/>
  <c r="W11" i="8"/>
  <c r="AB11" i="8" s="1"/>
  <c r="W24" i="8"/>
  <c r="AB24" i="8" s="1"/>
  <c r="W119" i="8"/>
  <c r="AB119" i="8" s="1"/>
  <c r="W48" i="8"/>
  <c r="AB48" i="8" s="1"/>
  <c r="W41" i="8"/>
  <c r="AB41" i="8" s="1"/>
  <c r="W115" i="8"/>
  <c r="AB115" i="8" s="1"/>
  <c r="W137" i="8"/>
  <c r="AB137" i="8" s="1"/>
  <c r="W90" i="8"/>
  <c r="AB90" i="8" s="1"/>
  <c r="W142" i="8"/>
  <c r="AB142" i="8" s="1"/>
  <c r="W113" i="8"/>
  <c r="AB113" i="8" s="1"/>
  <c r="W131" i="8"/>
  <c r="AB131" i="8" s="1"/>
  <c r="W89" i="8"/>
  <c r="AB89" i="8" s="1"/>
  <c r="W38" i="8"/>
  <c r="AB38" i="8" s="1"/>
  <c r="W143" i="8"/>
  <c r="AB143" i="8" s="1"/>
  <c r="W26" i="8"/>
  <c r="AB26" i="8" s="1"/>
  <c r="W164" i="8"/>
  <c r="AB164" i="8" s="1"/>
  <c r="W121" i="8"/>
  <c r="AB121" i="8" s="1"/>
  <c r="W50" i="8"/>
  <c r="AB50" i="8" s="1"/>
  <c r="W52" i="8"/>
  <c r="AB52" i="8" s="1"/>
  <c r="W7" i="8"/>
  <c r="AB7" i="8" s="1"/>
  <c r="W124" i="8"/>
  <c r="AB124" i="8" s="1"/>
  <c r="W44" i="8"/>
  <c r="AB44" i="8" s="1"/>
  <c r="W123" i="8"/>
  <c r="AB123" i="8" s="1"/>
  <c r="W169" i="8"/>
  <c r="AB169" i="8" s="1"/>
  <c r="W55" i="8"/>
  <c r="AB55" i="8" s="1"/>
  <c r="W67" i="8"/>
  <c r="AB67" i="8" s="1"/>
  <c r="W172" i="8"/>
  <c r="AB172" i="8" s="1"/>
  <c r="W74" i="8"/>
  <c r="AB74" i="8" s="1"/>
  <c r="W77" i="8"/>
  <c r="AB77" i="8" s="1"/>
  <c r="AC16" i="8"/>
  <c r="AC97" i="8"/>
  <c r="AC138" i="8"/>
  <c r="AC141" i="8"/>
  <c r="AC144" i="8"/>
  <c r="AC33" i="8"/>
  <c r="AC11" i="8"/>
  <c r="AC24" i="8"/>
  <c r="AC119" i="8"/>
  <c r="AC48" i="8"/>
  <c r="AC41" i="8"/>
  <c r="AC115" i="8"/>
  <c r="AC137" i="8"/>
  <c r="AC90" i="8"/>
  <c r="AC142" i="8"/>
  <c r="AC113" i="8"/>
  <c r="AC131" i="8"/>
  <c r="AC89" i="8"/>
  <c r="AC38" i="8"/>
  <c r="AC143" i="8"/>
  <c r="AC26" i="8"/>
  <c r="AC164" i="8"/>
  <c r="AC50" i="8"/>
  <c r="AC52" i="8"/>
  <c r="AC7" i="8"/>
  <c r="AC124" i="8"/>
  <c r="AC44" i="8"/>
  <c r="AC123" i="8"/>
  <c r="AC101" i="8"/>
  <c r="AC166" i="8"/>
  <c r="AC125" i="8"/>
  <c r="AC27" i="8"/>
  <c r="AC162" i="8"/>
  <c r="AC96" i="8"/>
  <c r="AC160" i="8"/>
  <c r="AC169" i="8"/>
  <c r="AC55" i="8"/>
  <c r="AC67" i="8"/>
  <c r="AC172" i="8"/>
  <c r="AC77" i="8"/>
  <c r="W101" i="8"/>
  <c r="AB101" i="8" s="1"/>
  <c r="W166" i="8"/>
  <c r="AB166" i="8" s="1"/>
  <c r="W125" i="8"/>
  <c r="AB125" i="8" s="1"/>
  <c r="W27" i="8"/>
  <c r="AB27" i="8" s="1"/>
  <c r="W162" i="8"/>
  <c r="AB162" i="8" s="1"/>
  <c r="W96" i="8"/>
  <c r="AB96" i="8" s="1"/>
  <c r="W160" i="8"/>
  <c r="AB160" i="8" s="1"/>
  <c r="AC121" i="8"/>
  <c r="AC74" i="8"/>
  <c r="W148" i="8"/>
  <c r="AB148" i="8" s="1"/>
  <c r="W47" i="8"/>
  <c r="AB47" i="8" s="1"/>
  <c r="W64" i="8"/>
  <c r="AB64" i="8" s="1"/>
  <c r="W72" i="8"/>
  <c r="AB72" i="8" s="1"/>
  <c r="W149" i="8"/>
  <c r="AB149" i="8" s="1"/>
  <c r="W61" i="8"/>
  <c r="AB61" i="8" s="1"/>
  <c r="AA167" i="8"/>
  <c r="AE167" i="8"/>
  <c r="AA146" i="8"/>
  <c r="AE146" i="8"/>
  <c r="AA72" i="8"/>
  <c r="AE72" i="8"/>
  <c r="AA61" i="8"/>
  <c r="AE61" i="8"/>
  <c r="AE46" i="8"/>
  <c r="AA46" i="8"/>
  <c r="W161" i="8"/>
  <c r="AB161" i="8" s="1"/>
  <c r="AE63" i="8"/>
  <c r="AA63" i="8"/>
  <c r="AA106" i="8"/>
  <c r="AE106" i="8"/>
  <c r="AA148" i="8"/>
  <c r="AE148" i="8"/>
  <c r="AE80" i="8"/>
  <c r="AA80" i="8"/>
  <c r="AE76" i="8"/>
  <c r="AA76" i="8"/>
  <c r="AA157" i="8"/>
  <c r="AE157" i="8"/>
  <c r="AE175" i="8"/>
  <c r="AA175" i="8"/>
  <c r="AE56" i="8"/>
  <c r="AA56" i="8"/>
  <c r="AA45" i="8"/>
  <c r="AE45" i="8"/>
  <c r="AA100" i="8"/>
  <c r="AE100" i="8"/>
  <c r="AA42" i="8"/>
  <c r="AE42" i="8"/>
  <c r="AE19" i="8"/>
  <c r="AA19" i="8"/>
  <c r="AE70" i="8"/>
  <c r="AA70" i="8"/>
  <c r="AA168" i="8"/>
  <c r="AE168" i="8"/>
  <c r="AC46" i="8"/>
  <c r="AC63" i="8"/>
  <c r="AC150" i="8"/>
  <c r="AC19" i="8"/>
  <c r="AC56" i="8"/>
  <c r="AC175" i="8"/>
  <c r="AC167" i="8"/>
  <c r="W80" i="8"/>
  <c r="AB80" i="8" s="1"/>
  <c r="W167" i="8"/>
  <c r="AB167" i="8" s="1"/>
  <c r="AC61" i="8"/>
  <c r="AC146" i="8"/>
  <c r="AC148" i="8"/>
  <c r="AC163" i="8"/>
  <c r="AC174" i="8"/>
  <c r="AC157" i="8"/>
  <c r="AC161" i="8"/>
  <c r="AC76" i="8"/>
  <c r="W146" i="8"/>
  <c r="W70" i="8"/>
  <c r="AB70" i="8" s="1"/>
  <c r="W46" i="8"/>
  <c r="AB46" i="8" s="1"/>
  <c r="W98" i="8"/>
  <c r="W19" i="8"/>
  <c r="AC42" i="8"/>
  <c r="AC47" i="8"/>
  <c r="AC168" i="8"/>
  <c r="AC100" i="8"/>
  <c r="AC75" i="8"/>
  <c r="AC80" i="8"/>
  <c r="AC64" i="8"/>
  <c r="W63" i="8"/>
  <c r="AB63" i="8" s="1"/>
  <c r="W45" i="8"/>
  <c r="AB45" i="8" s="1"/>
  <c r="W100" i="8"/>
  <c r="AB100" i="8" s="1"/>
  <c r="W150" i="8"/>
  <c r="AB150" i="8" s="1"/>
  <c r="W78" i="8"/>
  <c r="AB78" i="8" s="1"/>
  <c r="AC106" i="8"/>
  <c r="AC72" i="8"/>
  <c r="AC78" i="8"/>
  <c r="AC70" i="8"/>
  <c r="AC149" i="8"/>
  <c r="AC45" i="8"/>
  <c r="AC98" i="8"/>
  <c r="W82" i="8"/>
  <c r="W76" i="8"/>
  <c r="AB76" i="8" s="1"/>
  <c r="W56" i="8"/>
  <c r="AB56" i="8" s="1"/>
  <c r="W106" i="8"/>
  <c r="AB106" i="8" s="1"/>
  <c r="AB163" i="8"/>
  <c r="N152" i="9"/>
  <c r="W180" i="8" l="1"/>
  <c r="AB5" i="8"/>
  <c r="W87" i="8"/>
  <c r="AB88" i="8"/>
  <c r="W109" i="8"/>
  <c r="AB109" i="8" s="1"/>
  <c r="R123" i="4"/>
  <c r="S123" i="4" s="1"/>
  <c r="T123" i="4" s="1"/>
  <c r="J108" i="12"/>
  <c r="J95" i="9"/>
  <c r="G104" i="9"/>
  <c r="K105" i="9"/>
  <c r="Q59" i="9"/>
  <c r="J134" i="9"/>
  <c r="J176" i="9"/>
  <c r="K147" i="9"/>
  <c r="K145" i="9"/>
  <c r="M175" i="4"/>
  <c r="J168" i="9"/>
  <c r="G120" i="9"/>
  <c r="G172" i="9"/>
  <c r="K44" i="9"/>
  <c r="J12" i="9"/>
  <c r="G114" i="9"/>
  <c r="N153" i="9"/>
  <c r="J58" i="9"/>
  <c r="Q62" i="9"/>
  <c r="R113" i="4"/>
  <c r="S113" i="4" s="1"/>
  <c r="T113" i="4" s="1"/>
  <c r="N175" i="4"/>
  <c r="K110" i="9"/>
  <c r="J47" i="9"/>
  <c r="AB110" i="8"/>
  <c r="AD110" i="8"/>
  <c r="R89" i="4"/>
  <c r="S89" i="4" s="1"/>
  <c r="T89" i="4" s="1"/>
  <c r="R171" i="4"/>
  <c r="S171" i="4" s="1"/>
  <c r="T171" i="4" s="1"/>
  <c r="J137" i="9"/>
  <c r="J99" i="9"/>
  <c r="K8" i="9"/>
  <c r="R67" i="4"/>
  <c r="S67" i="4" s="1"/>
  <c r="T67" i="4" s="1"/>
  <c r="Q129" i="9"/>
  <c r="N35" i="9"/>
  <c r="N149" i="9"/>
  <c r="N171" i="9"/>
  <c r="R139" i="4"/>
  <c r="S139" i="4" s="1"/>
  <c r="T139" i="4" s="1"/>
  <c r="G48" i="9"/>
  <c r="J155" i="9"/>
  <c r="N104" i="9"/>
  <c r="N172" i="9"/>
  <c r="F56" i="9"/>
  <c r="G56" i="9"/>
  <c r="F21" i="9"/>
  <c r="G21" i="9"/>
  <c r="F118" i="9"/>
  <c r="G118" i="9"/>
  <c r="G17" i="9"/>
  <c r="F17" i="9"/>
  <c r="F29" i="9"/>
  <c r="G156" i="9"/>
  <c r="G137" i="9"/>
  <c r="G122" i="9"/>
  <c r="F122" i="9"/>
  <c r="G61" i="9"/>
  <c r="F61" i="9"/>
  <c r="G158" i="9"/>
  <c r="F158" i="9"/>
  <c r="G134" i="9"/>
  <c r="F134" i="9"/>
  <c r="J46" i="9"/>
  <c r="K101" i="9"/>
  <c r="J101" i="9"/>
  <c r="F161" i="9"/>
  <c r="G161" i="9"/>
  <c r="F116" i="9"/>
  <c r="K27" i="9"/>
  <c r="F55" i="9"/>
  <c r="G52" i="9"/>
  <c r="G11" i="9"/>
  <c r="F11" i="9"/>
  <c r="J83" i="9"/>
  <c r="K83" i="9"/>
  <c r="J93" i="9"/>
  <c r="K93" i="9"/>
  <c r="G117" i="9"/>
  <c r="Q5" i="13"/>
  <c r="Q55" i="13" s="1"/>
  <c r="K37" i="9"/>
  <c r="J37" i="9"/>
  <c r="G49" i="9"/>
  <c r="F49" i="9"/>
  <c r="G62" i="9"/>
  <c r="F62" i="9"/>
  <c r="G133" i="9"/>
  <c r="F133" i="9"/>
  <c r="K91" i="9"/>
  <c r="J91" i="9"/>
  <c r="G95" i="9"/>
  <c r="F95" i="9"/>
  <c r="F36" i="9"/>
  <c r="G36" i="9"/>
  <c r="K119" i="9"/>
  <c r="J119" i="9"/>
  <c r="K46" i="9"/>
  <c r="G79" i="9"/>
  <c r="F79" i="9"/>
  <c r="F16" i="9"/>
  <c r="G16" i="9"/>
  <c r="Q77" i="9"/>
  <c r="G125" i="9"/>
  <c r="F159" i="9"/>
  <c r="G159" i="9"/>
  <c r="G151" i="9"/>
  <c r="F151" i="9"/>
  <c r="J10" i="9"/>
  <c r="K10" i="9"/>
  <c r="K71" i="9"/>
  <c r="F39" i="9"/>
  <c r="G39" i="9"/>
  <c r="F106" i="9"/>
  <c r="G77" i="9"/>
  <c r="F77" i="9"/>
  <c r="F82" i="9"/>
  <c r="G82" i="9"/>
  <c r="F148" i="9"/>
  <c r="G148" i="9"/>
  <c r="G46" i="9"/>
  <c r="F46" i="9"/>
  <c r="G160" i="9"/>
  <c r="F160" i="9"/>
  <c r="K30" i="9"/>
  <c r="J30" i="9"/>
  <c r="K88" i="9"/>
  <c r="J88" i="9"/>
  <c r="F32" i="9"/>
  <c r="G32" i="9"/>
  <c r="K125" i="9"/>
  <c r="F132" i="9"/>
  <c r="G132" i="9"/>
  <c r="F96" i="9"/>
  <c r="G96" i="9"/>
  <c r="J90" i="9"/>
  <c r="K90" i="9"/>
  <c r="F112" i="9"/>
  <c r="G112" i="9"/>
  <c r="D87" i="9"/>
  <c r="G143" i="9"/>
  <c r="F167" i="9"/>
  <c r="G167" i="9"/>
  <c r="F42" i="9"/>
  <c r="G42" i="9"/>
  <c r="F89" i="9"/>
  <c r="G89" i="9"/>
  <c r="T11" i="13"/>
  <c r="T55" i="13" s="1"/>
  <c r="N50" i="9"/>
  <c r="G106" i="9"/>
  <c r="J22" i="9"/>
  <c r="K22" i="9"/>
  <c r="F31" i="9"/>
  <c r="G31" i="9"/>
  <c r="K25" i="9"/>
  <c r="J25" i="9"/>
  <c r="G22" i="9"/>
  <c r="F22" i="9"/>
  <c r="G47" i="9"/>
  <c r="F47" i="9"/>
  <c r="G88" i="9"/>
  <c r="F88" i="9"/>
  <c r="G152" i="9"/>
  <c r="F152" i="9"/>
  <c r="G58" i="9"/>
  <c r="F58" i="9"/>
  <c r="F102" i="9"/>
  <c r="G102" i="9"/>
  <c r="G164" i="9"/>
  <c r="F164" i="9"/>
  <c r="F35" i="9"/>
  <c r="G35" i="9"/>
  <c r="F19" i="9"/>
  <c r="G19" i="9"/>
  <c r="G23" i="9"/>
  <c r="F23" i="9"/>
  <c r="F44" i="9"/>
  <c r="G44" i="9"/>
  <c r="G111" i="9"/>
  <c r="F111" i="9"/>
  <c r="G165" i="9"/>
  <c r="F165" i="9"/>
  <c r="N88" i="9"/>
  <c r="N140" i="9"/>
  <c r="J86" i="12"/>
  <c r="AC29" i="13"/>
  <c r="U181" i="8"/>
  <c r="AD70" i="8"/>
  <c r="R126" i="4"/>
  <c r="S126" i="4" s="1"/>
  <c r="T126" i="4" s="1"/>
  <c r="K140" i="4"/>
  <c r="N86" i="12"/>
  <c r="T31" i="12" s="1"/>
  <c r="R62" i="4"/>
  <c r="S62" i="4" s="1"/>
  <c r="T62" i="4" s="1"/>
  <c r="R73" i="4"/>
  <c r="S73" i="4" s="1"/>
  <c r="T73" i="4" s="1"/>
  <c r="AD100" i="8"/>
  <c r="AG106" i="8"/>
  <c r="AD168" i="8"/>
  <c r="AD72" i="8"/>
  <c r="N108" i="12"/>
  <c r="T91" i="12" s="1"/>
  <c r="AD167" i="8"/>
  <c r="R122" i="4"/>
  <c r="S122" i="4" s="1"/>
  <c r="T122" i="4" s="1"/>
  <c r="AD146" i="8"/>
  <c r="R79" i="4"/>
  <c r="S79" i="4" s="1"/>
  <c r="T79" i="4" s="1"/>
  <c r="AD45" i="8"/>
  <c r="N71" i="4"/>
  <c r="R50" i="4"/>
  <c r="S50" i="4" s="1"/>
  <c r="T50" i="4" s="1"/>
  <c r="AE109" i="8"/>
  <c r="AA109" i="8"/>
  <c r="R64" i="4"/>
  <c r="S64" i="4" s="1"/>
  <c r="T64" i="4" s="1"/>
  <c r="R153" i="4"/>
  <c r="S153" i="4" s="1"/>
  <c r="T153" i="4" s="1"/>
  <c r="R140" i="4"/>
  <c r="S140" i="4" s="1"/>
  <c r="T140" i="4" s="1"/>
  <c r="R134" i="4"/>
  <c r="S134" i="4" s="1"/>
  <c r="T134" i="4" s="1"/>
  <c r="K134" i="4"/>
  <c r="AD80" i="8"/>
  <c r="R132" i="4"/>
  <c r="S132" i="4" s="1"/>
  <c r="T132" i="4" s="1"/>
  <c r="AD19" i="8"/>
  <c r="AA180" i="8"/>
  <c r="AE180" i="8"/>
  <c r="M181" i="8"/>
  <c r="R44" i="4"/>
  <c r="S44" i="4" s="1"/>
  <c r="T44" i="4" s="1"/>
  <c r="AD175" i="8"/>
  <c r="AD63" i="8"/>
  <c r="R91" i="4"/>
  <c r="S91" i="4" s="1"/>
  <c r="T91" i="4" s="1"/>
  <c r="AD148" i="8"/>
  <c r="R94" i="4"/>
  <c r="S94" i="4" s="1"/>
  <c r="T94" i="4" s="1"/>
  <c r="AD76" i="8"/>
  <c r="R71" i="4"/>
  <c r="S71" i="4" s="1"/>
  <c r="T71" i="4" s="1"/>
  <c r="AD61" i="8"/>
  <c r="R69" i="4"/>
  <c r="S69" i="4" s="1"/>
  <c r="T69" i="4" s="1"/>
  <c r="N179" i="12"/>
  <c r="R129" i="12" s="1"/>
  <c r="AD46" i="8"/>
  <c r="AD56" i="8"/>
  <c r="R75" i="4"/>
  <c r="S75" i="4" s="1"/>
  <c r="T75" i="4" s="1"/>
  <c r="AD106" i="8"/>
  <c r="R72" i="4"/>
  <c r="S72" i="4" s="1"/>
  <c r="T72" i="4" s="1"/>
  <c r="AD157" i="8"/>
  <c r="R41" i="4"/>
  <c r="S41" i="4" s="1"/>
  <c r="T41" i="4" s="1"/>
  <c r="AD42" i="8"/>
  <c r="R53" i="4"/>
  <c r="S53" i="4" s="1"/>
  <c r="T53" i="4" s="1"/>
  <c r="AB98" i="8"/>
  <c r="AB146" i="8"/>
  <c r="AB19" i="8"/>
  <c r="S181" i="8"/>
  <c r="J180" i="9" l="1"/>
  <c r="K180" i="9"/>
  <c r="K87" i="9"/>
  <c r="J87" i="9"/>
  <c r="F87" i="9"/>
  <c r="G87" i="9"/>
  <c r="G109" i="9"/>
  <c r="J109" i="9"/>
  <c r="K109" i="9"/>
  <c r="G180" i="9"/>
  <c r="F109" i="9"/>
  <c r="F180" i="9"/>
  <c r="X176" i="8"/>
  <c r="AF176" i="8"/>
  <c r="AH176" i="8"/>
  <c r="AG176" i="8"/>
  <c r="AG80" i="8"/>
  <c r="X84" i="8"/>
  <c r="N132" i="4"/>
  <c r="O175" i="4"/>
  <c r="K175" i="4"/>
  <c r="L175" i="4"/>
  <c r="Q98" i="12"/>
  <c r="E181" i="9"/>
  <c r="S98" i="12"/>
  <c r="P98" i="12"/>
  <c r="R98" i="12"/>
  <c r="O98" i="12"/>
  <c r="I181" i="9"/>
  <c r="AF175" i="8"/>
  <c r="T98" i="12"/>
  <c r="O132" i="4"/>
  <c r="L134" i="4"/>
  <c r="H181" i="9"/>
  <c r="J180" i="12"/>
  <c r="D181" i="9"/>
  <c r="L140" i="4"/>
  <c r="N75" i="4"/>
  <c r="R32" i="12"/>
  <c r="S72" i="12"/>
  <c r="T32" i="12"/>
  <c r="Q72" i="12"/>
  <c r="S32" i="12"/>
  <c r="Q32" i="12"/>
  <c r="R72" i="12"/>
  <c r="O32" i="12"/>
  <c r="P32" i="12"/>
  <c r="T72" i="12"/>
  <c r="O53" i="4"/>
  <c r="N41" i="4"/>
  <c r="O72" i="4"/>
  <c r="O75" i="4"/>
  <c r="K53" i="4"/>
  <c r="M41" i="4"/>
  <c r="O91" i="4"/>
  <c r="M90" i="4"/>
  <c r="L107" i="4"/>
  <c r="N94" i="4"/>
  <c r="O90" i="4"/>
  <c r="M107" i="4"/>
  <c r="K94" i="4"/>
  <c r="O107" i="4"/>
  <c r="O94" i="4"/>
  <c r="N107" i="4"/>
  <c r="K107" i="4"/>
  <c r="K90" i="4"/>
  <c r="M94" i="4"/>
  <c r="N90" i="4"/>
  <c r="L90" i="4"/>
  <c r="L94" i="4"/>
  <c r="M126" i="4"/>
  <c r="L113" i="4"/>
  <c r="AB15" i="13"/>
  <c r="AC47" i="13"/>
  <c r="M44" i="4"/>
  <c r="O14" i="4"/>
  <c r="N79" i="4"/>
  <c r="N83" i="4"/>
  <c r="M14" i="4"/>
  <c r="L79" i="4"/>
  <c r="L83" i="4"/>
  <c r="K14" i="4"/>
  <c r="O79" i="4"/>
  <c r="O68" i="4"/>
  <c r="L68" i="4"/>
  <c r="O60" i="4"/>
  <c r="M83" i="4"/>
  <c r="L60" i="4"/>
  <c r="K60" i="4"/>
  <c r="K79" i="4"/>
  <c r="M68" i="4"/>
  <c r="L35" i="4"/>
  <c r="N68" i="4"/>
  <c r="K68" i="4"/>
  <c r="N14" i="4"/>
  <c r="O35" i="4"/>
  <c r="M60" i="4"/>
  <c r="K83" i="4"/>
  <c r="M79" i="4"/>
  <c r="M35" i="4"/>
  <c r="O83" i="4"/>
  <c r="N35" i="4"/>
  <c r="K35" i="4"/>
  <c r="N60" i="4"/>
  <c r="L14" i="4"/>
  <c r="N153" i="4"/>
  <c r="O122" i="4"/>
  <c r="M153" i="4"/>
  <c r="AD15" i="13"/>
  <c r="AB13" i="13"/>
  <c r="AC35" i="13"/>
  <c r="AD21" i="13"/>
  <c r="L57" i="13"/>
  <c r="AB20" i="13"/>
  <c r="AD36" i="13"/>
  <c r="AD20" i="13"/>
  <c r="AC40" i="13"/>
  <c r="AD8" i="13"/>
  <c r="AD30" i="13"/>
  <c r="AB11" i="13"/>
  <c r="AC39" i="13"/>
  <c r="AB49" i="13"/>
  <c r="AB40" i="13"/>
  <c r="AB45" i="13"/>
  <c r="AD11" i="13"/>
  <c r="AD10" i="13"/>
  <c r="AC16" i="13"/>
  <c r="AD28" i="13"/>
  <c r="AB34" i="13"/>
  <c r="AD5" i="13"/>
  <c r="AD55" i="13" s="1"/>
  <c r="W55"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5" i="13" s="1"/>
  <c r="U55"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5" i="13" s="1"/>
  <c r="V55"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N69" i="4"/>
  <c r="AC15" i="13"/>
  <c r="AD47" i="13"/>
  <c r="AD29" i="13"/>
  <c r="K72" i="4"/>
  <c r="N122" i="4"/>
  <c r="L72" i="4"/>
  <c r="M75" i="4"/>
  <c r="L69" i="4"/>
  <c r="O71" i="4"/>
  <c r="L71" i="4"/>
  <c r="Q91" i="12"/>
  <c r="R47" i="12"/>
  <c r="O127" i="12"/>
  <c r="Q127" i="12"/>
  <c r="P51" i="12"/>
  <c r="P29" i="12"/>
  <c r="P72" i="12"/>
  <c r="O129" i="12"/>
  <c r="AF157" i="8"/>
  <c r="AF56" i="8"/>
  <c r="AF82" i="8"/>
  <c r="AF70" i="8"/>
  <c r="AF83" i="8"/>
  <c r="AF19" i="8"/>
  <c r="AF76" i="8"/>
  <c r="AF45" i="8"/>
  <c r="AH82" i="8"/>
  <c r="AH61" i="8"/>
  <c r="AH83" i="8"/>
  <c r="AH80" i="8"/>
  <c r="AH76" i="8"/>
  <c r="AF42" i="8"/>
  <c r="AF63" i="8"/>
  <c r="AF61" i="8"/>
  <c r="AG83" i="8"/>
  <c r="X56" i="8"/>
  <c r="AG84" i="8"/>
  <c r="AH84" i="8"/>
  <c r="AF84" i="8"/>
  <c r="AH77" i="8"/>
  <c r="AF12" i="8"/>
  <c r="AF18" i="8"/>
  <c r="AF55" i="8"/>
  <c r="AH66" i="8"/>
  <c r="AH79" i="8"/>
  <c r="AF14" i="8"/>
  <c r="AF26" i="8"/>
  <c r="AF35" i="8"/>
  <c r="AF57" i="8"/>
  <c r="AF78" i="8"/>
  <c r="AF13" i="8"/>
  <c r="AF53" i="8"/>
  <c r="AF69" i="8"/>
  <c r="AF20" i="8"/>
  <c r="AF29" i="8"/>
  <c r="AF36" i="8"/>
  <c r="AF43" i="8"/>
  <c r="AF59" i="8"/>
  <c r="AH74" i="8"/>
  <c r="AH75" i="8"/>
  <c r="AF16" i="8"/>
  <c r="AF68" i="8"/>
  <c r="AF30" i="8"/>
  <c r="AH62" i="8"/>
  <c r="AF7" i="8"/>
  <c r="AF64" i="8"/>
  <c r="AF24" i="8"/>
  <c r="AF40" i="8"/>
  <c r="AF60" i="8"/>
  <c r="AF11" i="8"/>
  <c r="AF52" i="8"/>
  <c r="AF10" i="8"/>
  <c r="AF32" i="8"/>
  <c r="AH78" i="8"/>
  <c r="AF9" i="8"/>
  <c r="AF27" i="8"/>
  <c r="AF71" i="8"/>
  <c r="AG75" i="8"/>
  <c r="AG77" i="8"/>
  <c r="AF15" i="8"/>
  <c r="AF47" i="8"/>
  <c r="AH65" i="8"/>
  <c r="AF67" i="8"/>
  <c r="AF79" i="8"/>
  <c r="AF22" i="8"/>
  <c r="AF28" i="8"/>
  <c r="AF37" i="8"/>
  <c r="AF62" i="8"/>
  <c r="AG78" i="8"/>
  <c r="AF48" i="8"/>
  <c r="AF54" i="8"/>
  <c r="AF81" i="8"/>
  <c r="AF21" i="8"/>
  <c r="AF31" i="8"/>
  <c r="AF38" i="8"/>
  <c r="AF44" i="8"/>
  <c r="AH60" i="8"/>
  <c r="AF74" i="8"/>
  <c r="AF75" i="8"/>
  <c r="AF77" i="8"/>
  <c r="AF50" i="8"/>
  <c r="AF65" i="8"/>
  <c r="AF8" i="8"/>
  <c r="AF23" i="8"/>
  <c r="AF39" i="8"/>
  <c r="AF49" i="8"/>
  <c r="AG81" i="8"/>
  <c r="AF33" i="8"/>
  <c r="AF58" i="8"/>
  <c r="AG74" i="8"/>
  <c r="AF17" i="8"/>
  <c r="AF66" i="8"/>
  <c r="AG79" i="8"/>
  <c r="AF25" i="8"/>
  <c r="AF41" i="8"/>
  <c r="AF51" i="8"/>
  <c r="AH64" i="8"/>
  <c r="AH81" i="8"/>
  <c r="AF34" i="8"/>
  <c r="AH59" i="8"/>
  <c r="AF73" i="8"/>
  <c r="AG76" i="8"/>
  <c r="AG82" i="8"/>
  <c r="AH63" i="8"/>
  <c r="AF72" i="8"/>
  <c r="AF46" i="8"/>
  <c r="AF80" i="8"/>
  <c r="AF148" i="8"/>
  <c r="AH175" i="8"/>
  <c r="AH157" i="8"/>
  <c r="AH148" i="8"/>
  <c r="N44" i="4"/>
  <c r="P36" i="12"/>
  <c r="R29" i="12"/>
  <c r="P34" i="12"/>
  <c r="L91" i="4"/>
  <c r="Q82" i="12"/>
  <c r="R46" i="12"/>
  <c r="P81" i="12"/>
  <c r="R26" i="12"/>
  <c r="P47" i="12"/>
  <c r="T51" i="12"/>
  <c r="O29" i="12"/>
  <c r="T34" i="12"/>
  <c r="K91" i="4"/>
  <c r="K44" i="4"/>
  <c r="R36" i="12"/>
  <c r="P82" i="12"/>
  <c r="S46" i="12"/>
  <c r="N64" i="4"/>
  <c r="S81" i="12"/>
  <c r="P75" i="12"/>
  <c r="R22" i="12"/>
  <c r="O81" i="12"/>
  <c r="O26" i="12"/>
  <c r="R75" i="12"/>
  <c r="O22" i="12"/>
  <c r="O47" i="12"/>
  <c r="O51" i="12"/>
  <c r="S34" i="12"/>
  <c r="M91" i="4"/>
  <c r="S36" i="12"/>
  <c r="R82" i="12"/>
  <c r="P46" i="12"/>
  <c r="S26" i="12"/>
  <c r="O75" i="12"/>
  <c r="S22" i="12"/>
  <c r="AF106" i="8"/>
  <c r="AH56" i="8"/>
  <c r="AH46" i="8"/>
  <c r="AG56" i="8"/>
  <c r="N91" i="4"/>
  <c r="AG63" i="8"/>
  <c r="P91" i="12"/>
  <c r="N126" i="4"/>
  <c r="R91" i="12"/>
  <c r="Q31" i="12"/>
  <c r="R155" i="12"/>
  <c r="R151" i="12"/>
  <c r="O142" i="12"/>
  <c r="P115" i="12"/>
  <c r="O113" i="12"/>
  <c r="R124" i="12"/>
  <c r="T124" i="12"/>
  <c r="O165" i="12"/>
  <c r="T137" i="12"/>
  <c r="O126" i="12"/>
  <c r="S117" i="12"/>
  <c r="R162" i="12"/>
  <c r="T152" i="12"/>
  <c r="R149" i="12"/>
  <c r="O172" i="12"/>
  <c r="Q142" i="12"/>
  <c r="O156" i="12"/>
  <c r="T157" i="12"/>
  <c r="O125" i="12"/>
  <c r="O171" i="12"/>
  <c r="T115" i="12"/>
  <c r="R137" i="12"/>
  <c r="R131" i="12"/>
  <c r="S123" i="12"/>
  <c r="O163" i="12"/>
  <c r="S142" i="12"/>
  <c r="S156" i="12"/>
  <c r="P157" i="12"/>
  <c r="R157" i="12"/>
  <c r="T138" i="12"/>
  <c r="R126" i="12"/>
  <c r="S125" i="12"/>
  <c r="T145" i="12"/>
  <c r="Q123" i="12"/>
  <c r="R117" i="12"/>
  <c r="R119" i="12"/>
  <c r="Q155" i="12"/>
  <c r="Q117" i="12"/>
  <c r="O137" i="12"/>
  <c r="P116" i="12"/>
  <c r="O123" i="12"/>
  <c r="R165" i="12"/>
  <c r="S122" i="12"/>
  <c r="Q145" i="12"/>
  <c r="Q124" i="12"/>
  <c r="R109" i="12"/>
  <c r="R164" i="12"/>
  <c r="Q115" i="12"/>
  <c r="Q113" i="12"/>
  <c r="T131" i="12"/>
  <c r="P138" i="12"/>
  <c r="R148" i="12"/>
  <c r="Q122" i="12"/>
  <c r="T156" i="12"/>
  <c r="P124" i="12"/>
  <c r="S130" i="12"/>
  <c r="R173" i="12"/>
  <c r="P122" i="12"/>
  <c r="Q109" i="12"/>
  <c r="Q149" i="12"/>
  <c r="Q130" i="12"/>
  <c r="R123" i="12"/>
  <c r="Q156" i="12"/>
  <c r="Q131" i="12"/>
  <c r="S109" i="12"/>
  <c r="R169" i="12"/>
  <c r="O115" i="12"/>
  <c r="S137" i="12"/>
  <c r="Q116" i="12"/>
  <c r="O138" i="12"/>
  <c r="O166" i="12"/>
  <c r="O122" i="12"/>
  <c r="O145" i="12"/>
  <c r="Q151" i="12"/>
  <c r="O130" i="12"/>
  <c r="T162" i="12"/>
  <c r="S152" i="12"/>
  <c r="S149" i="12"/>
  <c r="S138" i="12"/>
  <c r="O148" i="12"/>
  <c r="P145" i="12"/>
  <c r="O151" i="12"/>
  <c r="O155" i="12"/>
  <c r="S116" i="12"/>
  <c r="O162" i="12"/>
  <c r="S157" i="12"/>
  <c r="S113" i="12"/>
  <c r="R171" i="12"/>
  <c r="R152" i="12"/>
  <c r="P151" i="12"/>
  <c r="T122" i="12"/>
  <c r="O152" i="12"/>
  <c r="P117" i="12"/>
  <c r="P130" i="12"/>
  <c r="S115" i="12"/>
  <c r="R113" i="12"/>
  <c r="P131" i="12"/>
  <c r="Q138" i="12"/>
  <c r="R166" i="12"/>
  <c r="Q157" i="12"/>
  <c r="T151" i="12"/>
  <c r="O119" i="12"/>
  <c r="T155" i="12"/>
  <c r="O117" i="12"/>
  <c r="Q137" i="12"/>
  <c r="T116" i="12"/>
  <c r="P149" i="12"/>
  <c r="O139" i="12"/>
  <c r="T142" i="12"/>
  <c r="S145" i="12"/>
  <c r="P125" i="12"/>
  <c r="O168" i="12"/>
  <c r="P162" i="12"/>
  <c r="T113" i="12"/>
  <c r="O131" i="12"/>
  <c r="T123" i="12"/>
  <c r="O173" i="12"/>
  <c r="P142" i="12"/>
  <c r="P156" i="12"/>
  <c r="O124" i="12"/>
  <c r="R116" i="12"/>
  <c r="R130" i="12"/>
  <c r="P155" i="12"/>
  <c r="O164" i="12"/>
  <c r="T117" i="12"/>
  <c r="P137" i="12"/>
  <c r="Q152" i="12"/>
  <c r="T149" i="12"/>
  <c r="R138" i="12"/>
  <c r="R172" i="12"/>
  <c r="R145" i="12"/>
  <c r="S151" i="12"/>
  <c r="R115" i="12"/>
  <c r="O116" i="12"/>
  <c r="R139" i="12"/>
  <c r="P109" i="12"/>
  <c r="S162" i="12"/>
  <c r="S131" i="12"/>
  <c r="R163" i="12"/>
  <c r="R156" i="12"/>
  <c r="O169" i="12"/>
  <c r="T119" i="12"/>
  <c r="R118" i="12"/>
  <c r="T110" i="12"/>
  <c r="Q134" i="12"/>
  <c r="Q128" i="12"/>
  <c r="R153" i="12"/>
  <c r="S160" i="12"/>
  <c r="R140" i="12"/>
  <c r="T114" i="12"/>
  <c r="T130" i="12"/>
  <c r="P113" i="12"/>
  <c r="O149" i="12"/>
  <c r="R142" i="12"/>
  <c r="O157" i="12"/>
  <c r="R168" i="12"/>
  <c r="P152" i="12"/>
  <c r="P123" i="12"/>
  <c r="R122" i="12"/>
  <c r="S124" i="12"/>
  <c r="Q162" i="12"/>
  <c r="R125" i="12"/>
  <c r="Q119" i="12"/>
  <c r="O159" i="12"/>
  <c r="Q118" i="12"/>
  <c r="Q110" i="12"/>
  <c r="O128" i="12"/>
  <c r="O174" i="12"/>
  <c r="T143" i="12"/>
  <c r="R135" i="12"/>
  <c r="P119" i="12"/>
  <c r="T109" i="12"/>
  <c r="S119" i="12"/>
  <c r="S155" i="12"/>
  <c r="Q125" i="12"/>
  <c r="S135" i="12"/>
  <c r="R136" i="12"/>
  <c r="T160" i="12"/>
  <c r="T135" i="12"/>
  <c r="P114" i="12"/>
  <c r="R121" i="12"/>
  <c r="O110" i="12"/>
  <c r="O150" i="12"/>
  <c r="O109" i="12"/>
  <c r="T125" i="12"/>
  <c r="R133" i="12"/>
  <c r="O118" i="12"/>
  <c r="R170" i="12"/>
  <c r="P160" i="12"/>
  <c r="T147" i="12"/>
  <c r="S128" i="12"/>
  <c r="O133" i="12"/>
  <c r="R167" i="12"/>
  <c r="R150" i="12"/>
  <c r="Q143" i="12"/>
  <c r="S134" i="12"/>
  <c r="R161" i="12"/>
  <c r="P135" i="12"/>
  <c r="T118" i="12"/>
  <c r="R110" i="12"/>
  <c r="O153" i="12"/>
  <c r="T128" i="12"/>
  <c r="P158" i="12"/>
  <c r="N180" i="12"/>
  <c r="O136" i="12"/>
  <c r="O143" i="12"/>
  <c r="Q114" i="12"/>
  <c r="S141" i="12"/>
  <c r="S118" i="12"/>
  <c r="O170" i="12"/>
  <c r="P147" i="12"/>
  <c r="Q141" i="12"/>
  <c r="Q120" i="12"/>
  <c r="S120" i="12"/>
  <c r="O161" i="12"/>
  <c r="R141" i="12"/>
  <c r="S158" i="12"/>
  <c r="Q158" i="12"/>
  <c r="R159" i="12"/>
  <c r="Q135" i="12"/>
  <c r="T141" i="12"/>
  <c r="P120" i="12"/>
  <c r="R134" i="12"/>
  <c r="S147" i="12"/>
  <c r="P128" i="12"/>
  <c r="R174" i="12"/>
  <c r="P143" i="12"/>
  <c r="O114" i="12"/>
  <c r="O121" i="12"/>
  <c r="O120" i="12"/>
  <c r="O160" i="12"/>
  <c r="P134" i="12"/>
  <c r="R147" i="12"/>
  <c r="O154" i="12"/>
  <c r="P141" i="12"/>
  <c r="R120" i="12"/>
  <c r="R160" i="12"/>
  <c r="O141" i="12"/>
  <c r="S110" i="12"/>
  <c r="T134" i="12"/>
  <c r="Q147" i="12"/>
  <c r="R158" i="12"/>
  <c r="S143" i="12"/>
  <c r="O134" i="12"/>
  <c r="O147" i="12"/>
  <c r="O167" i="12"/>
  <c r="R143" i="12"/>
  <c r="T120" i="12"/>
  <c r="R128" i="12"/>
  <c r="T158" i="12"/>
  <c r="R114" i="12"/>
  <c r="R154" i="12"/>
  <c r="O135" i="12"/>
  <c r="S114" i="12"/>
  <c r="Q160" i="12"/>
  <c r="O140" i="12"/>
  <c r="O158" i="12"/>
  <c r="P118" i="12"/>
  <c r="P110" i="12"/>
  <c r="Q174" i="12"/>
  <c r="T126" i="12"/>
  <c r="P133" i="12"/>
  <c r="S174" i="12"/>
  <c r="S126" i="12"/>
  <c r="P174" i="12"/>
  <c r="T174" i="12"/>
  <c r="Q146" i="12"/>
  <c r="T132" i="12"/>
  <c r="X45" i="8"/>
  <c r="T111" i="12"/>
  <c r="M20" i="4"/>
  <c r="L63" i="4"/>
  <c r="M61" i="4"/>
  <c r="O37" i="4"/>
  <c r="L49" i="4"/>
  <c r="M19" i="4"/>
  <c r="K80" i="4"/>
  <c r="O8" i="4"/>
  <c r="O33" i="4"/>
  <c r="M31" i="4"/>
  <c r="N4" i="4"/>
  <c r="O49" i="4"/>
  <c r="K66" i="4"/>
  <c r="M56" i="4"/>
  <c r="K7" i="4"/>
  <c r="L57" i="4"/>
  <c r="M33" i="4"/>
  <c r="L8" i="4"/>
  <c r="N15" i="4"/>
  <c r="K13" i="4"/>
  <c r="K63" i="4"/>
  <c r="L59" i="4"/>
  <c r="N19" i="4"/>
  <c r="M9" i="4"/>
  <c r="K61" i="4"/>
  <c r="N55" i="4"/>
  <c r="M66" i="4"/>
  <c r="N82" i="4"/>
  <c r="O36" i="4"/>
  <c r="K8" i="4"/>
  <c r="M13" i="4"/>
  <c r="N33" i="4"/>
  <c r="O18" i="4"/>
  <c r="N23" i="4"/>
  <c r="M55" i="4"/>
  <c r="N40" i="4"/>
  <c r="K77" i="4"/>
  <c r="M39" i="4"/>
  <c r="N8" i="4"/>
  <c r="L13" i="4"/>
  <c r="N63" i="4"/>
  <c r="K59" i="4"/>
  <c r="N76" i="4"/>
  <c r="O20" i="4"/>
  <c r="O56" i="4"/>
  <c r="N9" i="4"/>
  <c r="L61" i="4"/>
  <c r="N37" i="4"/>
  <c r="N51" i="4"/>
  <c r="O58" i="4"/>
  <c r="O10" i="4"/>
  <c r="N70" i="4"/>
  <c r="L18" i="4"/>
  <c r="K16" i="4"/>
  <c r="O77" i="4"/>
  <c r="N38" i="4"/>
  <c r="L43" i="4"/>
  <c r="O16" i="4"/>
  <c r="K9" i="4"/>
  <c r="K5" i="4"/>
  <c r="N49" i="4"/>
  <c r="N17" i="4"/>
  <c r="O5" i="4"/>
  <c r="M22" i="4"/>
  <c r="L33" i="4"/>
  <c r="K20" i="4"/>
  <c r="K54" i="4"/>
  <c r="L23" i="4"/>
  <c r="O74" i="4"/>
  <c r="L81" i="4"/>
  <c r="K30" i="4"/>
  <c r="M34" i="4"/>
  <c r="K39" i="4"/>
  <c r="K49" i="4"/>
  <c r="M17" i="4"/>
  <c r="M5" i="4"/>
  <c r="M63" i="4"/>
  <c r="N59" i="4"/>
  <c r="M76" i="4"/>
  <c r="L20" i="4"/>
  <c r="N54" i="4"/>
  <c r="N61" i="4"/>
  <c r="L37" i="4"/>
  <c r="N81" i="4"/>
  <c r="O70" i="4"/>
  <c r="K11" i="4"/>
  <c r="K36" i="4"/>
  <c r="O25" i="4"/>
  <c r="M49" i="4"/>
  <c r="O80" i="4"/>
  <c r="L5" i="4"/>
  <c r="O7" i="4"/>
  <c r="L4" i="4"/>
  <c r="L19" i="4"/>
  <c r="M43" i="4"/>
  <c r="O54" i="4"/>
  <c r="O38" i="4"/>
  <c r="L31" i="4"/>
  <c r="O55" i="4"/>
  <c r="K17" i="4"/>
  <c r="L54" i="4"/>
  <c r="O61" i="4"/>
  <c r="K34" i="4"/>
  <c r="K23" i="4"/>
  <c r="M15" i="4"/>
  <c r="O15" i="4"/>
  <c r="N5" i="4"/>
  <c r="K43" i="4"/>
  <c r="M38" i="4"/>
  <c r="M57" i="4"/>
  <c r="L15" i="4"/>
  <c r="K4" i="4"/>
  <c r="N43" i="4"/>
  <c r="M82" i="4"/>
  <c r="M10" i="4"/>
  <c r="M80" i="4"/>
  <c r="L7" i="4"/>
  <c r="K33" i="4"/>
  <c r="L38" i="4"/>
  <c r="L36" i="4"/>
  <c r="K37" i="4"/>
  <c r="K55" i="4"/>
  <c r="N32" i="4"/>
  <c r="N66" i="4"/>
  <c r="M40" i="4"/>
  <c r="O11" i="4"/>
  <c r="L77" i="4"/>
  <c r="K57" i="4"/>
  <c r="N46" i="4"/>
  <c r="L55" i="4"/>
  <c r="L66" i="4"/>
  <c r="N30" i="4"/>
  <c r="O82" i="4"/>
  <c r="N34" i="4"/>
  <c r="L25" i="4"/>
  <c r="N10" i="4"/>
  <c r="N27" i="4"/>
  <c r="M29" i="4"/>
  <c r="O65" i="4"/>
  <c r="L65" i="4"/>
  <c r="K76" i="4"/>
  <c r="O30" i="4"/>
  <c r="M59" i="4"/>
  <c r="N58" i="4"/>
  <c r="O63" i="4"/>
  <c r="N22" i="4"/>
  <c r="N80" i="4"/>
  <c r="N7" i="4"/>
  <c r="L76" i="4"/>
  <c r="O9" i="4"/>
  <c r="O67" i="4"/>
  <c r="L58" i="4"/>
  <c r="K10" i="4"/>
  <c r="L80" i="4"/>
  <c r="L22" i="4"/>
  <c r="K19" i="4"/>
  <c r="L9" i="4"/>
  <c r="K67" i="4"/>
  <c r="M25" i="4"/>
  <c r="K15" i="4"/>
  <c r="M18" i="4"/>
  <c r="M54" i="4"/>
  <c r="M74" i="4"/>
  <c r="K40" i="4"/>
  <c r="K81" i="4"/>
  <c r="O51" i="4"/>
  <c r="K82" i="4"/>
  <c r="N31" i="4"/>
  <c r="K25" i="4"/>
  <c r="L10" i="4"/>
  <c r="N24" i="4"/>
  <c r="K74" i="4"/>
  <c r="M51" i="4"/>
  <c r="M58" i="4"/>
  <c r="M77" i="4"/>
  <c r="N57" i="4"/>
  <c r="O39" i="4"/>
  <c r="K46" i="4"/>
  <c r="O78" i="4"/>
  <c r="N6" i="4"/>
  <c r="O12" i="4"/>
  <c r="O22" i="4"/>
  <c r="O23" i="4"/>
  <c r="N77" i="4"/>
  <c r="M16" i="4"/>
  <c r="N18" i="4"/>
  <c r="M32" i="4"/>
  <c r="N20" i="4"/>
  <c r="M67" i="4"/>
  <c r="N74" i="4"/>
  <c r="O32" i="4"/>
  <c r="K51" i="4"/>
  <c r="K58" i="4"/>
  <c r="N13" i="4"/>
  <c r="M8" i="4"/>
  <c r="M4" i="4"/>
  <c r="N25" i="4"/>
  <c r="M7" i="4"/>
  <c r="K56" i="4"/>
  <c r="L51" i="4"/>
  <c r="O46" i="4"/>
  <c r="K22" i="4"/>
  <c r="L56" i="4"/>
  <c r="K70" i="4"/>
  <c r="O81" i="4"/>
  <c r="M70" i="4"/>
  <c r="L11" i="4"/>
  <c r="O31" i="4"/>
  <c r="N39" i="4"/>
  <c r="N67" i="4"/>
  <c r="O66" i="4"/>
  <c r="M11" i="4"/>
  <c r="K31" i="4"/>
  <c r="L39" i="4"/>
  <c r="O24" i="4"/>
  <c r="K78" i="4"/>
  <c r="L24" i="4"/>
  <c r="M12" i="4"/>
  <c r="K52" i="4"/>
  <c r="L48" i="4"/>
  <c r="N52" i="4"/>
  <c r="L21" i="4"/>
  <c r="L28" i="4"/>
  <c r="M28" i="4"/>
  <c r="E180" i="4"/>
  <c r="R180" i="4" s="1"/>
  <c r="S180" i="4" s="1"/>
  <c r="R86" i="4"/>
  <c r="S86" i="4" s="1"/>
  <c r="L12" i="4"/>
  <c r="N42" i="4"/>
  <c r="O43" i="4"/>
  <c r="L16" i="4"/>
  <c r="K18" i="4"/>
  <c r="L32" i="4"/>
  <c r="M46" i="4"/>
  <c r="O59" i="4"/>
  <c r="K38" i="4"/>
  <c r="L30" i="4"/>
  <c r="L17" i="4"/>
  <c r="O4" i="4"/>
  <c r="M23" i="4"/>
  <c r="N11" i="4"/>
  <c r="L67" i="4"/>
  <c r="L34" i="4"/>
  <c r="K32" i="4"/>
  <c r="L70" i="4"/>
  <c r="L82" i="4"/>
  <c r="O57" i="4"/>
  <c r="O13" i="4"/>
  <c r="N56" i="4"/>
  <c r="O40" i="4"/>
  <c r="O17" i="4"/>
  <c r="O76" i="4"/>
  <c r="L74" i="4"/>
  <c r="O34" i="4"/>
  <c r="N16" i="4"/>
  <c r="O19" i="4"/>
  <c r="M30" i="4"/>
  <c r="N36" i="4"/>
  <c r="M37" i="4"/>
  <c r="M81" i="4"/>
  <c r="L40" i="4"/>
  <c r="M36" i="4"/>
  <c r="M24" i="4"/>
  <c r="L47" i="4"/>
  <c r="L26" i="4"/>
  <c r="M42" i="4"/>
  <c r="K28" i="4"/>
  <c r="M48" i="4"/>
  <c r="M21" i="4"/>
  <c r="O28" i="4"/>
  <c r="O21" i="4"/>
  <c r="L45" i="4"/>
  <c r="M27" i="4"/>
  <c r="O6" i="4"/>
  <c r="M65" i="4"/>
  <c r="L84" i="4"/>
  <c r="K21" i="4"/>
  <c r="N21" i="4"/>
  <c r="O48" i="4"/>
  <c r="K26" i="4"/>
  <c r="O27" i="4"/>
  <c r="K84" i="4"/>
  <c r="N28" i="4"/>
  <c r="O52" i="4"/>
  <c r="N47" i="4"/>
  <c r="L78" i="4"/>
  <c r="K12" i="4"/>
  <c r="M84" i="4"/>
  <c r="L29" i="4"/>
  <c r="N45" i="4"/>
  <c r="O47" i="4"/>
  <c r="L6" i="4"/>
  <c r="L46" i="4"/>
  <c r="M45" i="4"/>
  <c r="L52" i="4"/>
  <c r="K48" i="4"/>
  <c r="N48" i="4"/>
  <c r="M78" i="4"/>
  <c r="K29" i="4"/>
  <c r="M52" i="4"/>
  <c r="M6" i="4"/>
  <c r="K45" i="4"/>
  <c r="K6" i="4"/>
  <c r="K24" i="4"/>
  <c r="N26" i="4"/>
  <c r="K27" i="4"/>
  <c r="N12" i="4"/>
  <c r="L42" i="4"/>
  <c r="O29" i="4"/>
  <c r="N65" i="4"/>
  <c r="K65" i="4"/>
  <c r="N29" i="4"/>
  <c r="L27" i="4"/>
  <c r="O42" i="4"/>
  <c r="M26" i="4"/>
  <c r="K42" i="4"/>
  <c r="O45" i="4"/>
  <c r="N84" i="4"/>
  <c r="M47" i="4"/>
  <c r="O84" i="4"/>
  <c r="O26" i="4"/>
  <c r="N78" i="4"/>
  <c r="K47" i="4"/>
  <c r="AH45" i="8"/>
  <c r="X116" i="8"/>
  <c r="AH159" i="8"/>
  <c r="AF112" i="8"/>
  <c r="AF123" i="8"/>
  <c r="AG117" i="8"/>
  <c r="AG159" i="8"/>
  <c r="AG116" i="8"/>
  <c r="AF115" i="8"/>
  <c r="AG129" i="8"/>
  <c r="AF114" i="8"/>
  <c r="X151" i="8"/>
  <c r="AF144" i="8"/>
  <c r="AH140" i="8"/>
  <c r="AG133" i="8"/>
  <c r="AG130" i="8"/>
  <c r="AF172" i="8"/>
  <c r="AH126" i="8"/>
  <c r="AG115" i="8"/>
  <c r="AF133" i="8"/>
  <c r="AH116" i="8"/>
  <c r="AG169" i="8"/>
  <c r="X127" i="8"/>
  <c r="AF121" i="8"/>
  <c r="X145" i="8"/>
  <c r="AH169" i="8"/>
  <c r="AF118" i="8"/>
  <c r="AH121" i="8"/>
  <c r="AF171" i="8"/>
  <c r="AH133" i="8"/>
  <c r="AH130" i="8"/>
  <c r="AG118" i="8"/>
  <c r="AH115" i="8"/>
  <c r="AG123" i="8"/>
  <c r="AH156" i="8"/>
  <c r="AG124" i="8"/>
  <c r="AH118" i="8"/>
  <c r="AG171" i="8"/>
  <c r="AH129" i="8"/>
  <c r="AH135" i="8"/>
  <c r="AG112" i="8"/>
  <c r="AF158" i="8"/>
  <c r="AG156" i="8"/>
  <c r="AF117" i="8"/>
  <c r="AF135" i="8"/>
  <c r="AH112" i="8"/>
  <c r="AG140" i="8"/>
  <c r="AF156" i="8"/>
  <c r="AG135" i="8"/>
  <c r="AF129" i="8"/>
  <c r="AF169" i="8"/>
  <c r="X122" i="8"/>
  <c r="AF163" i="8"/>
  <c r="AG121" i="8"/>
  <c r="AG144" i="8"/>
  <c r="AF140" i="8"/>
  <c r="AH119" i="8"/>
  <c r="AH123" i="8"/>
  <c r="X110" i="8"/>
  <c r="AG114" i="8"/>
  <c r="AH144" i="8"/>
  <c r="AF116" i="8"/>
  <c r="X136" i="8"/>
  <c r="AH172" i="8"/>
  <c r="AH117" i="8"/>
  <c r="AF159" i="8"/>
  <c r="AH171" i="8"/>
  <c r="X143" i="8"/>
  <c r="AH114" i="8"/>
  <c r="AG154" i="8"/>
  <c r="AH125" i="8"/>
  <c r="AG163" i="8"/>
  <c r="AF137" i="8"/>
  <c r="AH137" i="8"/>
  <c r="AF130" i="8"/>
  <c r="AF124" i="8"/>
  <c r="AH158" i="8"/>
  <c r="AG119" i="8"/>
  <c r="AF149" i="8"/>
  <c r="AG139" i="8"/>
  <c r="AH170" i="8"/>
  <c r="AF166" i="8"/>
  <c r="AF155" i="8"/>
  <c r="AH174" i="8"/>
  <c r="AH149" i="8"/>
  <c r="AF143" i="8"/>
  <c r="AF154" i="8"/>
  <c r="AF119" i="8"/>
  <c r="AH143" i="8"/>
  <c r="AG143" i="8"/>
  <c r="AF126" i="8"/>
  <c r="AF134" i="8"/>
  <c r="AH153" i="8"/>
  <c r="AH111" i="8"/>
  <c r="AH150" i="8"/>
  <c r="AH161" i="8"/>
  <c r="AH124" i="8"/>
  <c r="AG172" i="8"/>
  <c r="AH154" i="8"/>
  <c r="AG137" i="8"/>
  <c r="AH163" i="8"/>
  <c r="AG149" i="8"/>
  <c r="X132" i="8"/>
  <c r="AF110" i="8"/>
  <c r="AH122" i="8"/>
  <c r="AH134" i="8"/>
  <c r="AG120" i="8"/>
  <c r="AF170" i="8"/>
  <c r="AF162" i="8"/>
  <c r="AH138" i="8"/>
  <c r="X112" i="8"/>
  <c r="AG125" i="8"/>
  <c r="AF125" i="8"/>
  <c r="AG158" i="8"/>
  <c r="AH164" i="8"/>
  <c r="AH152" i="8"/>
  <c r="AH160" i="8"/>
  <c r="AH128" i="8"/>
  <c r="AG110" i="8"/>
  <c r="X114" i="8"/>
  <c r="AF127" i="8"/>
  <c r="AF151" i="8"/>
  <c r="AG150" i="8"/>
  <c r="AF160" i="8"/>
  <c r="AF153" i="8"/>
  <c r="X155" i="8"/>
  <c r="AG145" i="8"/>
  <c r="AG131" i="8"/>
  <c r="AF174" i="8"/>
  <c r="AG155" i="8"/>
  <c r="AF128" i="8"/>
  <c r="X111" i="8"/>
  <c r="X160" i="8"/>
  <c r="X166" i="8"/>
  <c r="X144" i="8"/>
  <c r="AF120" i="8"/>
  <c r="AF173" i="8"/>
  <c r="AH165" i="8"/>
  <c r="AH113" i="8"/>
  <c r="AF136" i="8"/>
  <c r="X118" i="8"/>
  <c r="AG126" i="8"/>
  <c r="AD180" i="8"/>
  <c r="J181" i="8"/>
  <c r="X128" i="8"/>
  <c r="X115" i="8"/>
  <c r="X172" i="8"/>
  <c r="X142" i="8"/>
  <c r="X156" i="8"/>
  <c r="X134" i="8"/>
  <c r="X152" i="8"/>
  <c r="X119" i="8"/>
  <c r="X169" i="8"/>
  <c r="AG153" i="8"/>
  <c r="AG173" i="8"/>
  <c r="AG122" i="8"/>
  <c r="AH120" i="8"/>
  <c r="AG162" i="8"/>
  <c r="AH131" i="8"/>
  <c r="AH127" i="8"/>
  <c r="AH139" i="8"/>
  <c r="AF142" i="8"/>
  <c r="AG174" i="8"/>
  <c r="X140" i="8"/>
  <c r="X130" i="8"/>
  <c r="X126" i="8"/>
  <c r="X113" i="8"/>
  <c r="X121" i="8"/>
  <c r="X173" i="8"/>
  <c r="X170" i="8"/>
  <c r="AG127" i="8"/>
  <c r="AH142" i="8"/>
  <c r="AF138" i="8"/>
  <c r="AG142" i="8"/>
  <c r="AF139" i="8"/>
  <c r="AG111" i="8"/>
  <c r="AF141" i="8"/>
  <c r="AH147" i="8"/>
  <c r="X154" i="8"/>
  <c r="X120" i="8"/>
  <c r="X158" i="8"/>
  <c r="X137" i="8"/>
  <c r="AF152" i="8"/>
  <c r="AG151" i="8"/>
  <c r="AH145" i="8"/>
  <c r="AF165" i="8"/>
  <c r="AF132" i="8"/>
  <c r="AF131" i="8"/>
  <c r="AG147" i="8"/>
  <c r="X159" i="8"/>
  <c r="X165" i="8"/>
  <c r="X125" i="8"/>
  <c r="X147" i="8"/>
  <c r="X124" i="8"/>
  <c r="X117" i="8"/>
  <c r="X164" i="8"/>
  <c r="X139" i="8"/>
  <c r="X131" i="8"/>
  <c r="AF164" i="8"/>
  <c r="AG165" i="8"/>
  <c r="AH132" i="8"/>
  <c r="AH151" i="8"/>
  <c r="AG166" i="8"/>
  <c r="AH173" i="8"/>
  <c r="AF147" i="8"/>
  <c r="X141" i="8"/>
  <c r="X138" i="8"/>
  <c r="X133" i="8"/>
  <c r="X162" i="8"/>
  <c r="X123" i="8"/>
  <c r="AH166" i="8"/>
  <c r="AF145" i="8"/>
  <c r="AG170" i="8"/>
  <c r="AG141" i="8"/>
  <c r="AG138" i="8"/>
  <c r="X129" i="8"/>
  <c r="AH110" i="8"/>
  <c r="X153" i="8"/>
  <c r="AH141" i="8"/>
  <c r="AF161" i="8"/>
  <c r="AH155" i="8"/>
  <c r="AG128" i="8"/>
  <c r="AG152" i="8"/>
  <c r="AG134" i="8"/>
  <c r="AF113" i="8"/>
  <c r="AH136" i="8"/>
  <c r="AH162" i="8"/>
  <c r="AG132" i="8"/>
  <c r="AG136" i="8"/>
  <c r="X135" i="8"/>
  <c r="AF150" i="8"/>
  <c r="AG160" i="8"/>
  <c r="X171" i="8"/>
  <c r="AG113" i="8"/>
  <c r="AF111" i="8"/>
  <c r="AG161" i="8"/>
  <c r="AG164" i="8"/>
  <c r="AF122" i="8"/>
  <c r="X146" i="8"/>
  <c r="X148" i="8"/>
  <c r="X168" i="8"/>
  <c r="X175" i="8"/>
  <c r="X174" i="8"/>
  <c r="X157" i="8"/>
  <c r="X161" i="8"/>
  <c r="X150" i="8"/>
  <c r="X167" i="8"/>
  <c r="X163" i="8"/>
  <c r="X149" i="8"/>
  <c r="AF167" i="8"/>
  <c r="AF107" i="8"/>
  <c r="AF105" i="8"/>
  <c r="AF89" i="8"/>
  <c r="AG99" i="8"/>
  <c r="AH97" i="8"/>
  <c r="AG91" i="8"/>
  <c r="AH93" i="8"/>
  <c r="AH96" i="8"/>
  <c r="AH107" i="8"/>
  <c r="AH92" i="8"/>
  <c r="AF99" i="8"/>
  <c r="AF98" i="8"/>
  <c r="AG92" i="8"/>
  <c r="AF88" i="8"/>
  <c r="X94" i="8"/>
  <c r="AH104" i="8"/>
  <c r="AF90" i="8"/>
  <c r="AH94" i="8"/>
  <c r="AF103" i="8"/>
  <c r="AG88" i="8"/>
  <c r="AH91" i="8"/>
  <c r="AF93" i="8"/>
  <c r="AH101" i="8"/>
  <c r="AG89" i="8"/>
  <c r="AG96" i="8"/>
  <c r="X91" i="8"/>
  <c r="AH95" i="8"/>
  <c r="X95" i="8"/>
  <c r="X102" i="8"/>
  <c r="X90" i="8"/>
  <c r="AH99" i="8"/>
  <c r="AG94" i="8"/>
  <c r="AG103" i="8"/>
  <c r="AF92" i="8"/>
  <c r="AH88" i="8"/>
  <c r="AG101" i="8"/>
  <c r="AF104" i="8"/>
  <c r="AH98" i="8"/>
  <c r="AG90" i="8"/>
  <c r="AF97" i="8"/>
  <c r="AF102" i="8"/>
  <c r="AH102" i="8"/>
  <c r="X92" i="8"/>
  <c r="X96" i="8"/>
  <c r="X101" i="8"/>
  <c r="X104" i="8"/>
  <c r="AG105" i="8"/>
  <c r="AG93" i="8"/>
  <c r="AF96" i="8"/>
  <c r="AH105" i="8"/>
  <c r="AG102" i="8"/>
  <c r="X103" i="8"/>
  <c r="X88" i="8"/>
  <c r="AH103" i="8"/>
  <c r="AH89" i="8"/>
  <c r="AH90" i="8"/>
  <c r="AF95" i="8"/>
  <c r="X93" i="8"/>
  <c r="AF101" i="8"/>
  <c r="X105" i="8"/>
  <c r="AG98" i="8"/>
  <c r="AF94" i="8"/>
  <c r="AD109" i="8"/>
  <c r="X97" i="8"/>
  <c r="AG97" i="8"/>
  <c r="AG107" i="8"/>
  <c r="AG104" i="8"/>
  <c r="AG95" i="8"/>
  <c r="X99" i="8"/>
  <c r="X89" i="8"/>
  <c r="AF91" i="8"/>
  <c r="X100" i="8"/>
  <c r="X106" i="8"/>
  <c r="X98" i="8"/>
  <c r="N53" i="4"/>
  <c r="AG42" i="8"/>
  <c r="T47" i="12"/>
  <c r="S47" i="12"/>
  <c r="O41" i="4"/>
  <c r="X83" i="8"/>
  <c r="M72" i="4"/>
  <c r="AH106" i="8"/>
  <c r="P127" i="12"/>
  <c r="T127" i="12"/>
  <c r="K75" i="4"/>
  <c r="T129" i="12"/>
  <c r="Q129" i="12"/>
  <c r="R51" i="12"/>
  <c r="S51" i="12"/>
  <c r="T112" i="12"/>
  <c r="O69" i="4"/>
  <c r="M69" i="4"/>
  <c r="AG61" i="8"/>
  <c r="K71" i="4"/>
  <c r="S146" i="12"/>
  <c r="S29" i="12"/>
  <c r="Q29" i="12"/>
  <c r="O132" i="12"/>
  <c r="R34" i="12"/>
  <c r="O72" i="12"/>
  <c r="AG175" i="8"/>
  <c r="L44" i="4"/>
  <c r="Q36" i="12"/>
  <c r="S82" i="12"/>
  <c r="AA181" i="8"/>
  <c r="AE181" i="8"/>
  <c r="AH19" i="8"/>
  <c r="K132" i="4"/>
  <c r="M132" i="4"/>
  <c r="Q111" i="12"/>
  <c r="Q46" i="12"/>
  <c r="T46" i="12"/>
  <c r="N134" i="4"/>
  <c r="O140" i="4"/>
  <c r="N140" i="4"/>
  <c r="O153" i="4"/>
  <c r="K64" i="4"/>
  <c r="Q81" i="12"/>
  <c r="R81" i="12"/>
  <c r="T26" i="12"/>
  <c r="K50" i="4"/>
  <c r="T75" i="12"/>
  <c r="Q75" i="12"/>
  <c r="T22" i="12"/>
  <c r="Q22" i="12"/>
  <c r="AH146" i="8"/>
  <c r="M122" i="4"/>
  <c r="K122" i="4"/>
  <c r="AH167" i="8"/>
  <c r="S90" i="12"/>
  <c r="P89" i="12"/>
  <c r="T90" i="12"/>
  <c r="R102" i="12"/>
  <c r="S88" i="12"/>
  <c r="S97" i="12"/>
  <c r="R105" i="12"/>
  <c r="O96" i="12"/>
  <c r="O144" i="12"/>
  <c r="P87" i="12"/>
  <c r="Q95" i="12"/>
  <c r="S87" i="12"/>
  <c r="O95" i="12"/>
  <c r="R90" i="12"/>
  <c r="R94" i="12"/>
  <c r="R88" i="12"/>
  <c r="O93" i="12"/>
  <c r="R100" i="12"/>
  <c r="T97" i="12"/>
  <c r="S92" i="12"/>
  <c r="T87" i="12"/>
  <c r="R106" i="12"/>
  <c r="T92" i="12"/>
  <c r="S89" i="12"/>
  <c r="O105" i="12"/>
  <c r="O90" i="12"/>
  <c r="O103" i="12"/>
  <c r="R144" i="12"/>
  <c r="O106" i="12"/>
  <c r="T99" i="12"/>
  <c r="Q106" i="12"/>
  <c r="Q88" i="12"/>
  <c r="R96" i="12"/>
  <c r="T102" i="12"/>
  <c r="O100" i="12"/>
  <c r="R97" i="12"/>
  <c r="Q87" i="12"/>
  <c r="P90" i="12"/>
  <c r="O92" i="12"/>
  <c r="T88" i="12"/>
  <c r="T93" i="12"/>
  <c r="Q102" i="12"/>
  <c r="T100" i="12"/>
  <c r="T106" i="12"/>
  <c r="S106" i="12"/>
  <c r="R104" i="12"/>
  <c r="P93" i="12"/>
  <c r="S102" i="12"/>
  <c r="P97" i="12"/>
  <c r="O102" i="12"/>
  <c r="S99" i="12"/>
  <c r="R95" i="12"/>
  <c r="O104" i="12"/>
  <c r="Q92" i="12"/>
  <c r="Q93" i="12"/>
  <c r="S100" i="12"/>
  <c r="O87" i="12"/>
  <c r="T89" i="12"/>
  <c r="R103" i="12"/>
  <c r="P92" i="12"/>
  <c r="R99" i="12"/>
  <c r="P106" i="12"/>
  <c r="O99" i="12"/>
  <c r="S93" i="12"/>
  <c r="P95" i="12"/>
  <c r="Q89" i="12"/>
  <c r="O88" i="12"/>
  <c r="T95" i="12"/>
  <c r="R89" i="12"/>
  <c r="O94" i="12"/>
  <c r="O97" i="12"/>
  <c r="P99" i="12"/>
  <c r="Q99" i="12"/>
  <c r="R92" i="12"/>
  <c r="P88" i="12"/>
  <c r="R101" i="12"/>
  <c r="S95" i="12"/>
  <c r="O89" i="12"/>
  <c r="O101" i="12"/>
  <c r="P100" i="12"/>
  <c r="Q90" i="12"/>
  <c r="R93" i="12"/>
  <c r="P102" i="12"/>
  <c r="Q97" i="12"/>
  <c r="Q100" i="12"/>
  <c r="R87" i="12"/>
  <c r="AG100" i="8"/>
  <c r="O73" i="4"/>
  <c r="L62" i="4"/>
  <c r="P31" i="12"/>
  <c r="O126" i="4"/>
  <c r="R146" i="12"/>
  <c r="O50" i="4"/>
  <c r="AH72" i="8"/>
  <c r="AH168" i="8"/>
  <c r="AH100" i="8"/>
  <c r="M73" i="4"/>
  <c r="N73" i="4"/>
  <c r="N62" i="4"/>
  <c r="O31" i="12"/>
  <c r="R31" i="12"/>
  <c r="K137" i="4"/>
  <c r="K111" i="4"/>
  <c r="M127" i="4"/>
  <c r="N113" i="4"/>
  <c r="K176" i="4"/>
  <c r="N157" i="4"/>
  <c r="N164" i="4"/>
  <c r="N112" i="4"/>
  <c r="L148" i="4"/>
  <c r="O141" i="4"/>
  <c r="N168" i="4"/>
  <c r="N135" i="4"/>
  <c r="M173" i="4"/>
  <c r="N172" i="4"/>
  <c r="K118" i="4"/>
  <c r="N114" i="4"/>
  <c r="M133" i="4"/>
  <c r="K128" i="4"/>
  <c r="O124" i="4"/>
  <c r="M147" i="4"/>
  <c r="K165" i="4"/>
  <c r="K162" i="4"/>
  <c r="L170" i="4"/>
  <c r="K160" i="4"/>
  <c r="L145" i="4"/>
  <c r="L141" i="4"/>
  <c r="O159" i="4"/>
  <c r="L144" i="4"/>
  <c r="M157" i="4"/>
  <c r="N127" i="4"/>
  <c r="N151" i="4"/>
  <c r="O138" i="4"/>
  <c r="K167" i="4"/>
  <c r="L131" i="4"/>
  <c r="O142" i="4"/>
  <c r="N144" i="4"/>
  <c r="M124" i="4"/>
  <c r="L121" i="4"/>
  <c r="K147" i="4"/>
  <c r="K177" i="4"/>
  <c r="L111" i="4"/>
  <c r="N116" i="4"/>
  <c r="O155" i="4"/>
  <c r="O174" i="4"/>
  <c r="N174" i="4"/>
  <c r="N154" i="4"/>
  <c r="K171" i="4"/>
  <c r="M151" i="4"/>
  <c r="L133" i="4"/>
  <c r="M165" i="4"/>
  <c r="M167" i="4"/>
  <c r="O168" i="4"/>
  <c r="K170" i="4"/>
  <c r="K145" i="4"/>
  <c r="N159" i="4"/>
  <c r="M177" i="4"/>
  <c r="O118" i="4"/>
  <c r="K127" i="4"/>
  <c r="N111" i="4"/>
  <c r="L147" i="4"/>
  <c r="K124" i="4"/>
  <c r="K116" i="4"/>
  <c r="K121" i="4"/>
  <c r="L138" i="4"/>
  <c r="K168" i="4"/>
  <c r="L120" i="4"/>
  <c r="K158" i="4"/>
  <c r="L160" i="4"/>
  <c r="L177" i="4"/>
  <c r="K172" i="4"/>
  <c r="O114" i="4"/>
  <c r="O113" i="4"/>
  <c r="M116" i="4"/>
  <c r="K141" i="4"/>
  <c r="O164" i="4"/>
  <c r="N131" i="4"/>
  <c r="N145" i="4"/>
  <c r="O144" i="4"/>
  <c r="N176" i="4"/>
  <c r="L151" i="4"/>
  <c r="L165" i="4"/>
  <c r="K131" i="4"/>
  <c r="O133" i="4"/>
  <c r="K138" i="4"/>
  <c r="N147" i="4"/>
  <c r="M172" i="4"/>
  <c r="N148" i="4"/>
  <c r="M141" i="4"/>
  <c r="L174" i="4"/>
  <c r="K155" i="4"/>
  <c r="O136" i="4"/>
  <c r="M118" i="4"/>
  <c r="K114" i="4"/>
  <c r="L159" i="4"/>
  <c r="K112" i="4"/>
  <c r="N118" i="4"/>
  <c r="O127" i="4"/>
  <c r="O111" i="4"/>
  <c r="N124" i="4"/>
  <c r="L116" i="4"/>
  <c r="N121" i="4"/>
  <c r="N138" i="4"/>
  <c r="M131" i="4"/>
  <c r="L128" i="4"/>
  <c r="K120" i="4"/>
  <c r="M154" i="4"/>
  <c r="N160" i="4"/>
  <c r="O120" i="4"/>
  <c r="L154" i="4"/>
  <c r="M170" i="4"/>
  <c r="M135" i="4"/>
  <c r="O128" i="4"/>
  <c r="M120" i="4"/>
  <c r="O154" i="4"/>
  <c r="L158" i="4"/>
  <c r="K163" i="4"/>
  <c r="O171" i="4"/>
  <c r="L139" i="4"/>
  <c r="L171" i="4"/>
  <c r="N149" i="4"/>
  <c r="M115" i="4"/>
  <c r="K150" i="4"/>
  <c r="M169" i="4"/>
  <c r="L124" i="4"/>
  <c r="M121" i="4"/>
  <c r="K174" i="4"/>
  <c r="M139" i="4"/>
  <c r="O112" i="4"/>
  <c r="K159" i="4"/>
  <c r="O157" i="4"/>
  <c r="K164" i="4"/>
  <c r="M119" i="4"/>
  <c r="L127" i="4"/>
  <c r="O148" i="4"/>
  <c r="N177" i="4"/>
  <c r="O145" i="4"/>
  <c r="M144" i="4"/>
  <c r="M176" i="4"/>
  <c r="M159" i="4"/>
  <c r="L157" i="4"/>
  <c r="N165" i="4"/>
  <c r="O167" i="4"/>
  <c r="M168" i="4"/>
  <c r="M155" i="4"/>
  <c r="M142" i="4"/>
  <c r="N158" i="4"/>
  <c r="N170" i="4"/>
  <c r="M117" i="4"/>
  <c r="N142" i="4"/>
  <c r="O158" i="4"/>
  <c r="O160" i="4"/>
  <c r="O166" i="4"/>
  <c r="M136" i="4"/>
  <c r="N162" i="4"/>
  <c r="O173" i="4"/>
  <c r="M160" i="4"/>
  <c r="N139" i="4"/>
  <c r="L166" i="4"/>
  <c r="N119" i="4"/>
  <c r="M123" i="4"/>
  <c r="M146" i="4"/>
  <c r="L115" i="4"/>
  <c r="O131" i="4"/>
  <c r="M114" i="4"/>
  <c r="N133" i="4"/>
  <c r="L112" i="4"/>
  <c r="M148" i="4"/>
  <c r="M145" i="4"/>
  <c r="L114" i="4"/>
  <c r="N141" i="4"/>
  <c r="N167" i="4"/>
  <c r="L155" i="4"/>
  <c r="L173" i="4"/>
  <c r="M128" i="4"/>
  <c r="L142" i="4"/>
  <c r="N173" i="4"/>
  <c r="O119" i="4"/>
  <c r="M171" i="4"/>
  <c r="K157" i="4"/>
  <c r="K117" i="4"/>
  <c r="K144" i="4"/>
  <c r="L118" i="4"/>
  <c r="O165" i="4"/>
  <c r="M163" i="4"/>
  <c r="L172" i="4"/>
  <c r="O172" i="4"/>
  <c r="K148" i="4"/>
  <c r="O151" i="4"/>
  <c r="O121" i="4"/>
  <c r="M174" i="4"/>
  <c r="K173" i="4"/>
  <c r="K142" i="4"/>
  <c r="L163" i="4"/>
  <c r="L117" i="4"/>
  <c r="N136" i="4"/>
  <c r="O170" i="4"/>
  <c r="O139" i="4"/>
  <c r="L119" i="4"/>
  <c r="L149" i="4"/>
  <c r="N115" i="4"/>
  <c r="L130" i="4"/>
  <c r="O143" i="4"/>
  <c r="N120" i="4"/>
  <c r="R179" i="4"/>
  <c r="S179" i="4" s="1"/>
  <c r="K169" i="4"/>
  <c r="O156" i="4"/>
  <c r="O130" i="4"/>
  <c r="N137" i="4"/>
  <c r="M113" i="4"/>
  <c r="K113" i="4"/>
  <c r="L167" i="4"/>
  <c r="O176" i="4"/>
  <c r="O177" i="4"/>
  <c r="O147" i="4"/>
  <c r="O116" i="4"/>
  <c r="M164" i="4"/>
  <c r="L168" i="4"/>
  <c r="L136" i="4"/>
  <c r="N163" i="4"/>
  <c r="K136" i="4"/>
  <c r="O135" i="4"/>
  <c r="K154" i="4"/>
  <c r="O163" i="4"/>
  <c r="M166" i="4"/>
  <c r="K166" i="4"/>
  <c r="L164" i="4"/>
  <c r="L162" i="4"/>
  <c r="K151" i="4"/>
  <c r="O117" i="4"/>
  <c r="N166" i="4"/>
  <c r="M111" i="4"/>
  <c r="M112" i="4"/>
  <c r="L176" i="4"/>
  <c r="K133" i="4"/>
  <c r="M138" i="4"/>
  <c r="N117" i="4"/>
  <c r="M162" i="4"/>
  <c r="L135" i="4"/>
  <c r="N128" i="4"/>
  <c r="O162" i="4"/>
  <c r="K139" i="4"/>
  <c r="N155" i="4"/>
  <c r="M158" i="4"/>
  <c r="K135" i="4"/>
  <c r="K119" i="4"/>
  <c r="N171" i="4"/>
  <c r="N125" i="4"/>
  <c r="O129" i="4"/>
  <c r="K152" i="4"/>
  <c r="M152" i="4"/>
  <c r="L152" i="4"/>
  <c r="K115" i="4"/>
  <c r="N150" i="4"/>
  <c r="M125" i="4"/>
  <c r="L129" i="4"/>
  <c r="K146" i="4"/>
  <c r="N169" i="4"/>
  <c r="O161" i="4"/>
  <c r="N152" i="4"/>
  <c r="M143" i="4"/>
  <c r="N146" i="4"/>
  <c r="O152" i="4"/>
  <c r="N161" i="4"/>
  <c r="M150" i="4"/>
  <c r="L125" i="4"/>
  <c r="K161" i="4"/>
  <c r="N130" i="4"/>
  <c r="O123" i="4"/>
  <c r="O169" i="4"/>
  <c r="O115" i="4"/>
  <c r="O149" i="4"/>
  <c r="O150" i="4"/>
  <c r="L161" i="4"/>
  <c r="L146" i="4"/>
  <c r="M130" i="4"/>
  <c r="L123" i="4"/>
  <c r="L156" i="4"/>
  <c r="K149" i="4"/>
  <c r="N156" i="4"/>
  <c r="M161" i="4"/>
  <c r="L169" i="4"/>
  <c r="N143" i="4"/>
  <c r="M137" i="4"/>
  <c r="M129" i="4"/>
  <c r="K143" i="4"/>
  <c r="N123" i="4"/>
  <c r="K156" i="4"/>
  <c r="O146" i="4"/>
  <c r="O125" i="4"/>
  <c r="K125" i="4"/>
  <c r="N129" i="4"/>
  <c r="K130" i="4"/>
  <c r="M149" i="4"/>
  <c r="K129" i="4"/>
  <c r="L137" i="4"/>
  <c r="L150" i="4"/>
  <c r="O137" i="4"/>
  <c r="M156" i="4"/>
  <c r="L143" i="4"/>
  <c r="K123" i="4"/>
  <c r="AH70" i="8"/>
  <c r="S127" i="12"/>
  <c r="S129" i="12"/>
  <c r="P112" i="12"/>
  <c r="R112" i="12"/>
  <c r="T146" i="12"/>
  <c r="S132" i="12"/>
  <c r="R132" i="12"/>
  <c r="AG19" i="8"/>
  <c r="S111" i="12"/>
  <c r="L64" i="4"/>
  <c r="M64" i="4"/>
  <c r="M50" i="4"/>
  <c r="AF146" i="8"/>
  <c r="L53" i="4"/>
  <c r="M53" i="4"/>
  <c r="AH42" i="8"/>
  <c r="Q47" i="12"/>
  <c r="L41" i="4"/>
  <c r="K41" i="4"/>
  <c r="AG157" i="8"/>
  <c r="N72" i="4"/>
  <c r="R127" i="12"/>
  <c r="L75" i="4"/>
  <c r="P129" i="12"/>
  <c r="Q51" i="12"/>
  <c r="AG46" i="8"/>
  <c r="Q112" i="12"/>
  <c r="S112" i="12"/>
  <c r="K69" i="4"/>
  <c r="M71" i="4"/>
  <c r="O146" i="12"/>
  <c r="P146" i="12"/>
  <c r="T29" i="12"/>
  <c r="P132" i="12"/>
  <c r="Q132" i="12"/>
  <c r="AG148" i="8"/>
  <c r="Q34" i="12"/>
  <c r="O34" i="12"/>
  <c r="O106" i="4"/>
  <c r="N105" i="4"/>
  <c r="L89" i="4"/>
  <c r="O88" i="4"/>
  <c r="N98" i="4"/>
  <c r="M105" i="4"/>
  <c r="K89" i="4"/>
  <c r="M88" i="4"/>
  <c r="L106" i="4"/>
  <c r="L96" i="4"/>
  <c r="L88" i="4"/>
  <c r="L104" i="4"/>
  <c r="K93" i="4"/>
  <c r="M87" i="4"/>
  <c r="M102" i="4"/>
  <c r="N97" i="4"/>
  <c r="L98" i="4"/>
  <c r="K103" i="4"/>
  <c r="N95" i="4"/>
  <c r="K97" i="4"/>
  <c r="N103" i="4"/>
  <c r="M95" i="4"/>
  <c r="N88" i="4"/>
  <c r="K98" i="4"/>
  <c r="M93" i="4"/>
  <c r="O100" i="4"/>
  <c r="O97" i="4"/>
  <c r="M106" i="4"/>
  <c r="L102" i="4"/>
  <c r="M104" i="4"/>
  <c r="O102" i="4"/>
  <c r="L97" i="4"/>
  <c r="K106" i="4"/>
  <c r="O99" i="4"/>
  <c r="N99" i="4"/>
  <c r="N96" i="4"/>
  <c r="K100" i="4"/>
  <c r="O104" i="4"/>
  <c r="N106" i="4"/>
  <c r="O96" i="4"/>
  <c r="M100" i="4"/>
  <c r="O98" i="4"/>
  <c r="N100" i="4"/>
  <c r="N104" i="4"/>
  <c r="M98" i="4"/>
  <c r="L105" i="4"/>
  <c r="K104" i="4"/>
  <c r="K88" i="4"/>
  <c r="O89" i="4"/>
  <c r="M103" i="4"/>
  <c r="K99" i="4"/>
  <c r="L95" i="4"/>
  <c r="O93" i="4"/>
  <c r="N89" i="4"/>
  <c r="M99" i="4"/>
  <c r="N87" i="4"/>
  <c r="M97" i="4"/>
  <c r="K102" i="4"/>
  <c r="O103" i="4"/>
  <c r="O95" i="4"/>
  <c r="N102" i="4"/>
  <c r="L103" i="4"/>
  <c r="L100" i="4"/>
  <c r="L93" i="4"/>
  <c r="L87" i="4"/>
  <c r="O87" i="4"/>
  <c r="K95" i="4"/>
  <c r="M89" i="4"/>
  <c r="L99" i="4"/>
  <c r="M96" i="4"/>
  <c r="O105" i="4"/>
  <c r="K96" i="4"/>
  <c r="K105" i="4"/>
  <c r="N93" i="4"/>
  <c r="M92" i="4"/>
  <c r="R108" i="4"/>
  <c r="S108" i="4" s="1"/>
  <c r="K92" i="4"/>
  <c r="L92" i="4"/>
  <c r="N92" i="4"/>
  <c r="O92" i="4"/>
  <c r="K87" i="4"/>
  <c r="O44" i="4"/>
  <c r="T36" i="12"/>
  <c r="O36" i="12"/>
  <c r="T82" i="12"/>
  <c r="O82" i="12"/>
  <c r="L132" i="4"/>
  <c r="P111" i="12"/>
  <c r="O111" i="12"/>
  <c r="O46" i="12"/>
  <c r="O134" i="4"/>
  <c r="M134" i="4"/>
  <c r="M140" i="4"/>
  <c r="K153" i="4"/>
  <c r="L153" i="4"/>
  <c r="O64" i="4"/>
  <c r="T81" i="12"/>
  <c r="P26" i="12"/>
  <c r="Q26" i="12"/>
  <c r="L50" i="4"/>
  <c r="S75" i="12"/>
  <c r="AG45" i="8"/>
  <c r="P22" i="12"/>
  <c r="L122" i="4"/>
  <c r="AG167" i="8"/>
  <c r="O91" i="12"/>
  <c r="S91" i="12"/>
  <c r="AG168" i="8"/>
  <c r="AF100" i="8"/>
  <c r="L73" i="4"/>
  <c r="K62" i="4"/>
  <c r="S31" i="12"/>
  <c r="L126" i="4"/>
  <c r="O112" i="12"/>
  <c r="AH35" i="8"/>
  <c r="AG23" i="8"/>
  <c r="AH12" i="8"/>
  <c r="AG55" i="8"/>
  <c r="AG30" i="8"/>
  <c r="AG13" i="8"/>
  <c r="AH73" i="8"/>
  <c r="X43" i="8"/>
  <c r="AH5" i="8"/>
  <c r="AH7" i="8"/>
  <c r="AG31" i="8"/>
  <c r="AG41" i="8"/>
  <c r="AG15" i="8"/>
  <c r="X68" i="8"/>
  <c r="AH37" i="8"/>
  <c r="AH31" i="8"/>
  <c r="AG22" i="8"/>
  <c r="AH57" i="8"/>
  <c r="AG10" i="8"/>
  <c r="AG47" i="8"/>
  <c r="X15" i="8"/>
  <c r="AH25" i="8"/>
  <c r="AG20" i="8"/>
  <c r="AG29" i="8"/>
  <c r="AF6" i="8"/>
  <c r="AH69" i="8"/>
  <c r="AG14" i="8"/>
  <c r="AH29" i="8"/>
  <c r="AH41" i="8"/>
  <c r="AG6" i="8"/>
  <c r="AH22" i="8"/>
  <c r="AG52" i="8"/>
  <c r="AG21" i="8"/>
  <c r="AH17" i="8"/>
  <c r="X49" i="8"/>
  <c r="X62" i="8"/>
  <c r="X7" i="8"/>
  <c r="X9" i="8"/>
  <c r="AG34" i="8"/>
  <c r="AH67" i="8"/>
  <c r="AH8" i="8"/>
  <c r="AH36" i="8"/>
  <c r="AG58" i="8"/>
  <c r="AH55" i="8"/>
  <c r="AH71" i="8"/>
  <c r="AG37" i="8"/>
  <c r="AH27" i="8"/>
  <c r="AH28" i="8"/>
  <c r="X17" i="8"/>
  <c r="X71" i="8"/>
  <c r="X57" i="8"/>
  <c r="X24" i="8"/>
  <c r="X34" i="8"/>
  <c r="X11" i="8"/>
  <c r="X29" i="8"/>
  <c r="X60" i="8"/>
  <c r="X55" i="8"/>
  <c r="X13" i="8"/>
  <c r="X14" i="8"/>
  <c r="X16" i="8"/>
  <c r="AG49" i="8"/>
  <c r="AG64" i="8"/>
  <c r="AH13" i="8"/>
  <c r="AH40" i="8"/>
  <c r="AG53" i="8"/>
  <c r="AH33" i="8"/>
  <c r="AG36" i="8"/>
  <c r="AG27" i="8"/>
  <c r="AH10" i="8"/>
  <c r="AG9" i="8"/>
  <c r="AG65" i="8"/>
  <c r="AH21" i="8"/>
  <c r="X12" i="8"/>
  <c r="AF5" i="8"/>
  <c r="AH23" i="8"/>
  <c r="X53" i="8"/>
  <c r="X79" i="8"/>
  <c r="X32" i="8"/>
  <c r="AG40" i="8"/>
  <c r="AG60" i="8"/>
  <c r="AH14" i="8"/>
  <c r="AG50" i="8"/>
  <c r="AG17" i="8"/>
  <c r="X18" i="8"/>
  <c r="X50" i="8"/>
  <c r="X41" i="8"/>
  <c r="X65" i="8"/>
  <c r="X77" i="8"/>
  <c r="X23" i="8"/>
  <c r="X26" i="8"/>
  <c r="AG59" i="8"/>
  <c r="AG71" i="8"/>
  <c r="AG11" i="8"/>
  <c r="AH49" i="8"/>
  <c r="X21" i="8"/>
  <c r="AG43" i="8"/>
  <c r="AH44" i="8"/>
  <c r="AH26" i="8"/>
  <c r="X73" i="8"/>
  <c r="X69" i="8"/>
  <c r="X33" i="8"/>
  <c r="X37" i="8"/>
  <c r="AG33" i="8"/>
  <c r="AH16" i="8"/>
  <c r="AG5" i="8"/>
  <c r="AG48" i="8"/>
  <c r="AH20" i="8"/>
  <c r="AH18" i="8"/>
  <c r="AG51" i="8"/>
  <c r="AG8" i="8"/>
  <c r="AH50" i="8"/>
  <c r="X54" i="8"/>
  <c r="AG68" i="8"/>
  <c r="X36" i="8"/>
  <c r="X20" i="8"/>
  <c r="X44" i="8"/>
  <c r="X39" i="8"/>
  <c r="X38" i="8"/>
  <c r="X8" i="8"/>
  <c r="X48" i="8"/>
  <c r="X59" i="8"/>
  <c r="X40" i="8"/>
  <c r="X51" i="8"/>
  <c r="X52" i="8"/>
  <c r="AH51" i="8"/>
  <c r="AH47" i="8"/>
  <c r="AH24" i="8"/>
  <c r="AG18" i="8"/>
  <c r="X28" i="8"/>
  <c r="AH58" i="8"/>
  <c r="AH6" i="8"/>
  <c r="AG73" i="8"/>
  <c r="AG38" i="8"/>
  <c r="AG28" i="8"/>
  <c r="X58" i="8"/>
  <c r="AH30" i="8"/>
  <c r="AG16" i="8"/>
  <c r="AG12" i="8"/>
  <c r="AH38" i="8"/>
  <c r="AH15" i="8"/>
  <c r="AG32" i="8"/>
  <c r="X27" i="8"/>
  <c r="AG54" i="8"/>
  <c r="AH54" i="8"/>
  <c r="AH68" i="8"/>
  <c r="X66" i="8"/>
  <c r="X10" i="8"/>
  <c r="X67" i="8"/>
  <c r="X31" i="8"/>
  <c r="X5" i="8"/>
  <c r="X6" i="8"/>
  <c r="X74" i="8"/>
  <c r="AG7" i="8"/>
  <c r="AG39" i="8"/>
  <c r="AG66" i="8"/>
  <c r="AG24" i="8"/>
  <c r="AG67" i="8"/>
  <c r="AH53" i="8"/>
  <c r="AH34" i="8"/>
  <c r="AG57" i="8"/>
  <c r="AH52" i="8"/>
  <c r="AG35" i="8"/>
  <c r="X30" i="8"/>
  <c r="AG69" i="8"/>
  <c r="AH43" i="8"/>
  <c r="AG26" i="8"/>
  <c r="AG44" i="8"/>
  <c r="X35" i="8"/>
  <c r="X22" i="8"/>
  <c r="AG62" i="8"/>
  <c r="AH32" i="8"/>
  <c r="X25" i="8"/>
  <c r="AG25" i="8"/>
  <c r="AH11" i="8"/>
  <c r="AH39" i="8"/>
  <c r="X81" i="8"/>
  <c r="AH9" i="8"/>
  <c r="AH48" i="8"/>
  <c r="X19" i="8"/>
  <c r="X76" i="8"/>
  <c r="X47" i="8"/>
  <c r="X64" i="8"/>
  <c r="X78" i="8"/>
  <c r="X63" i="8"/>
  <c r="X75" i="8"/>
  <c r="X72" i="8"/>
  <c r="X42" i="8"/>
  <c r="X80" i="8"/>
  <c r="X82" i="8"/>
  <c r="X70" i="8"/>
  <c r="X61" i="8"/>
  <c r="R111" i="12"/>
  <c r="N50" i="4"/>
  <c r="AG146" i="8"/>
  <c r="AG72" i="8"/>
  <c r="AF168" i="8"/>
  <c r="K73" i="4"/>
  <c r="O62" i="4"/>
  <c r="M62" i="4"/>
  <c r="P77" i="12"/>
  <c r="S77" i="12"/>
  <c r="P44" i="12"/>
  <c r="S56" i="12"/>
  <c r="O55" i="12"/>
  <c r="O44" i="12"/>
  <c r="T77" i="12"/>
  <c r="Q11" i="12"/>
  <c r="R55" i="12"/>
  <c r="T8" i="12"/>
  <c r="P42" i="12"/>
  <c r="S30" i="12"/>
  <c r="Q14" i="12"/>
  <c r="R78" i="12"/>
  <c r="S48" i="12"/>
  <c r="R6" i="12"/>
  <c r="T15" i="12"/>
  <c r="O80" i="12"/>
  <c r="T14" i="12"/>
  <c r="R39" i="12"/>
  <c r="O12" i="12"/>
  <c r="O52" i="12"/>
  <c r="Q6" i="12"/>
  <c r="R62" i="12"/>
  <c r="Q69" i="12"/>
  <c r="Q57" i="12"/>
  <c r="P25" i="12"/>
  <c r="O48" i="12"/>
  <c r="O8" i="12"/>
  <c r="T80" i="12"/>
  <c r="S37" i="12"/>
  <c r="S11" i="12"/>
  <c r="P11" i="12"/>
  <c r="T56" i="12"/>
  <c r="P48" i="12"/>
  <c r="Q55" i="12"/>
  <c r="O77" i="12"/>
  <c r="R44" i="12"/>
  <c r="O10" i="12"/>
  <c r="R7" i="12"/>
  <c r="R66" i="12"/>
  <c r="S20" i="12"/>
  <c r="T62" i="12"/>
  <c r="Q18" i="12"/>
  <c r="P37" i="12"/>
  <c r="T52" i="12"/>
  <c r="S42" i="12"/>
  <c r="O20" i="12"/>
  <c r="Q41" i="12"/>
  <c r="R48" i="12"/>
  <c r="Q8" i="12"/>
  <c r="O28" i="12"/>
  <c r="T4" i="12"/>
  <c r="Q60" i="12"/>
  <c r="O70" i="12"/>
  <c r="Q52" i="12"/>
  <c r="P10" i="12"/>
  <c r="Q7" i="12"/>
  <c r="R20" i="12"/>
  <c r="T45" i="12"/>
  <c r="P18" i="12"/>
  <c r="S24" i="12"/>
  <c r="T35" i="12"/>
  <c r="O11" i="12"/>
  <c r="S44" i="12"/>
  <c r="S52" i="12"/>
  <c r="T55" i="12"/>
  <c r="R56" i="12"/>
  <c r="S55" i="12"/>
  <c r="R11" i="12"/>
  <c r="Q77" i="12"/>
  <c r="O56" i="12"/>
  <c r="T71" i="12"/>
  <c r="R38" i="12"/>
  <c r="T48" i="12"/>
  <c r="O76" i="12"/>
  <c r="Q4" i="12"/>
  <c r="O19" i="12"/>
  <c r="R52" i="12"/>
  <c r="R15" i="12"/>
  <c r="Q80" i="12"/>
  <c r="S6" i="12"/>
  <c r="O83" i="12"/>
  <c r="P15" i="12"/>
  <c r="T20" i="12"/>
  <c r="P45" i="12"/>
  <c r="Q62" i="12"/>
  <c r="O18" i="12"/>
  <c r="T61" i="12"/>
  <c r="S14" i="12"/>
  <c r="R23" i="12"/>
  <c r="P24" i="12"/>
  <c r="R68" i="12"/>
  <c r="Q19" i="12"/>
  <c r="O39" i="12"/>
  <c r="S57" i="12"/>
  <c r="O54" i="12"/>
  <c r="O41" i="12"/>
  <c r="P27" i="12"/>
  <c r="R70" i="12"/>
  <c r="Q56" i="12"/>
  <c r="T44" i="12"/>
  <c r="R77" i="12"/>
  <c r="Q44" i="12"/>
  <c r="P56" i="12"/>
  <c r="P55" i="12"/>
  <c r="T11" i="12"/>
  <c r="O6" i="12"/>
  <c r="Q45" i="12"/>
  <c r="S12" i="12"/>
  <c r="T10" i="12"/>
  <c r="P71" i="12"/>
  <c r="S54" i="12"/>
  <c r="S10" i="12"/>
  <c r="R16" i="12"/>
  <c r="O23" i="12"/>
  <c r="P52" i="12"/>
  <c r="S15" i="12"/>
  <c r="O30" i="12"/>
  <c r="R57" i="12"/>
  <c r="T27" i="12"/>
  <c r="O7" i="12"/>
  <c r="R42" i="12"/>
  <c r="P66" i="12"/>
  <c r="S16" i="12"/>
  <c r="R30" i="12"/>
  <c r="P4" i="12"/>
  <c r="R83" i="12"/>
  <c r="O21" i="12"/>
  <c r="R53" i="12"/>
  <c r="S69" i="12"/>
  <c r="R35" i="12"/>
  <c r="O25" i="12"/>
  <c r="S66" i="12"/>
  <c r="O63" i="12"/>
  <c r="P8" i="12"/>
  <c r="S61" i="12"/>
  <c r="Q39" i="12"/>
  <c r="R10" i="12"/>
  <c r="T53" i="12"/>
  <c r="R28" i="12"/>
  <c r="R74" i="12"/>
  <c r="Q66" i="12"/>
  <c r="R71" i="12"/>
  <c r="P30" i="12"/>
  <c r="O4" i="12"/>
  <c r="O13" i="12"/>
  <c r="Q53" i="12"/>
  <c r="O64" i="12"/>
  <c r="S39" i="12"/>
  <c r="P17" i="12"/>
  <c r="P58" i="12"/>
  <c r="Q42" i="12"/>
  <c r="O71" i="12"/>
  <c r="P53" i="12"/>
  <c r="R4" i="12"/>
  <c r="O59" i="12"/>
  <c r="Q30" i="12"/>
  <c r="R24" i="12"/>
  <c r="T66" i="12"/>
  <c r="T42" i="12"/>
  <c r="O16" i="12"/>
  <c r="O69" i="12"/>
  <c r="T24" i="12"/>
  <c r="T57" i="12"/>
  <c r="S27" i="12"/>
  <c r="P70" i="12"/>
  <c r="O40" i="12"/>
  <c r="S71" i="12"/>
  <c r="O17" i="12"/>
  <c r="S84" i="12"/>
  <c r="O58" i="12"/>
  <c r="P65" i="12"/>
  <c r="S17" i="12"/>
  <c r="R17" i="12"/>
  <c r="P6" i="12"/>
  <c r="Q15" i="12"/>
  <c r="T30" i="12"/>
  <c r="S62" i="12"/>
  <c r="R13" i="12"/>
  <c r="Q61" i="12"/>
  <c r="P14" i="12"/>
  <c r="P23" i="12"/>
  <c r="O73" i="12"/>
  <c r="T41" i="12"/>
  <c r="O27" i="12"/>
  <c r="Q70" i="12"/>
  <c r="R40" i="12"/>
  <c r="O38" i="12"/>
  <c r="T21" i="12"/>
  <c r="R69" i="12"/>
  <c r="R64" i="12"/>
  <c r="R59" i="12"/>
  <c r="O57" i="12"/>
  <c r="Q54" i="12"/>
  <c r="T60" i="12"/>
  <c r="S35" i="12"/>
  <c r="Q27" i="12"/>
  <c r="R33" i="12"/>
  <c r="R25" i="12"/>
  <c r="R50" i="12"/>
  <c r="Q58" i="12"/>
  <c r="R84" i="12"/>
  <c r="Q10" i="12"/>
  <c r="S7" i="12"/>
  <c r="T16" i="12"/>
  <c r="S80" i="12"/>
  <c r="T18" i="12"/>
  <c r="P69" i="12"/>
  <c r="S23" i="12"/>
  <c r="O74" i="12"/>
  <c r="S21" i="12"/>
  <c r="O33" i="12"/>
  <c r="R8" i="12"/>
  <c r="Q21" i="12"/>
  <c r="Q16" i="12"/>
  <c r="O15" i="12"/>
  <c r="P62" i="12"/>
  <c r="R61" i="12"/>
  <c r="T37" i="12"/>
  <c r="O68" i="12"/>
  <c r="T19" i="12"/>
  <c r="R60" i="12"/>
  <c r="R41" i="12"/>
  <c r="T12" i="12"/>
  <c r="T25" i="12"/>
  <c r="O50" i="12"/>
  <c r="R49" i="12"/>
  <c r="O65" i="12"/>
  <c r="R65" i="12"/>
  <c r="O45" i="12"/>
  <c r="R5" i="12"/>
  <c r="Q48" i="12"/>
  <c r="R45" i="12"/>
  <c r="P19" i="12"/>
  <c r="S8" i="12"/>
  <c r="O62" i="12"/>
  <c r="P7" i="12"/>
  <c r="R80" i="12"/>
  <c r="T23" i="12"/>
  <c r="R73" i="12"/>
  <c r="R54" i="12"/>
  <c r="R79" i="12"/>
  <c r="Q49" i="12"/>
  <c r="R58" i="12"/>
  <c r="T84" i="12"/>
  <c r="Q84" i="12"/>
  <c r="P49" i="12"/>
  <c r="P84" i="12"/>
  <c r="T17" i="12"/>
  <c r="T7" i="12"/>
  <c r="O42" i="12"/>
  <c r="Q71" i="12"/>
  <c r="P16" i="12"/>
  <c r="S45" i="12"/>
  <c r="P80" i="12"/>
  <c r="R21" i="12"/>
  <c r="S53" i="12"/>
  <c r="T69" i="12"/>
  <c r="O5" i="12"/>
  <c r="Q37" i="12"/>
  <c r="O9" i="12"/>
  <c r="P54" i="12"/>
  <c r="O60" i="12"/>
  <c r="O35" i="12"/>
  <c r="Q25" i="12"/>
  <c r="S18" i="12"/>
  <c r="O61" i="12"/>
  <c r="O14" i="12"/>
  <c r="Q23" i="12"/>
  <c r="R37" i="12"/>
  <c r="R9" i="12"/>
  <c r="R67" i="12"/>
  <c r="R19" i="12"/>
  <c r="P41" i="12"/>
  <c r="P12" i="12"/>
  <c r="S70" i="12"/>
  <c r="R43" i="12"/>
  <c r="Q17" i="12"/>
  <c r="O49" i="12"/>
  <c r="O84" i="12"/>
  <c r="Q65" i="12"/>
  <c r="T6" i="12"/>
  <c r="R76" i="12"/>
  <c r="O66" i="12"/>
  <c r="S4" i="12"/>
  <c r="P61" i="12"/>
  <c r="O24" i="12"/>
  <c r="O78" i="12"/>
  <c r="O67" i="12"/>
  <c r="S60" i="12"/>
  <c r="O79" i="12"/>
  <c r="S25" i="12"/>
  <c r="T39" i="12"/>
  <c r="T54" i="12"/>
  <c r="Q35" i="12"/>
  <c r="R18" i="12"/>
  <c r="O53" i="12"/>
  <c r="Q24" i="12"/>
  <c r="P60" i="12"/>
  <c r="R12" i="12"/>
  <c r="P39" i="12"/>
  <c r="R27" i="12"/>
  <c r="T70" i="12"/>
  <c r="R14" i="12"/>
  <c r="R63" i="12"/>
  <c r="P35" i="12"/>
  <c r="S19" i="12"/>
  <c r="P57" i="12"/>
  <c r="S41" i="12"/>
  <c r="Q12" i="12"/>
  <c r="O43" i="12"/>
  <c r="P21" i="12"/>
  <c r="O37" i="12"/>
  <c r="S49" i="12"/>
  <c r="S65" i="12"/>
  <c r="T65" i="12"/>
  <c r="T58" i="12"/>
  <c r="S58" i="12"/>
  <c r="T49" i="12"/>
  <c r="T83" i="12"/>
  <c r="S83" i="12"/>
  <c r="K126" i="4"/>
  <c r="AG70" i="8"/>
  <c r="X46" i="8"/>
  <c r="AB180" i="8"/>
  <c r="W181" i="8"/>
  <c r="AB181" i="8" s="1"/>
  <c r="Y178" i="8" l="1"/>
  <c r="Y179" i="8"/>
  <c r="Y177" i="8"/>
  <c r="M179" i="4"/>
  <c r="H179" i="4" s="1"/>
  <c r="N179" i="4"/>
  <c r="I179" i="4" s="1"/>
  <c r="O179" i="4"/>
  <c r="J179" i="4" s="1"/>
  <c r="K179" i="4"/>
  <c r="F179" i="4" s="1"/>
  <c r="T179" i="4" s="1"/>
  <c r="L179" i="4"/>
  <c r="G179" i="4" s="1"/>
  <c r="O86" i="4"/>
  <c r="J86" i="4" s="1"/>
  <c r="M86" i="4"/>
  <c r="N86" i="4"/>
  <c r="I86" i="4" s="1"/>
  <c r="L86" i="4"/>
  <c r="G86" i="4" s="1"/>
  <c r="K86" i="4"/>
  <c r="F86" i="4" s="1"/>
  <c r="AF87" i="8"/>
  <c r="X109" i="8"/>
  <c r="AG180" i="8"/>
  <c r="Q180" i="8" s="1"/>
  <c r="X180" i="8"/>
  <c r="T180" i="8" s="1"/>
  <c r="V180" i="8" s="1"/>
  <c r="AC180" i="8" s="1"/>
  <c r="X87" i="8"/>
  <c r="AH180" i="8"/>
  <c r="R180" i="8" s="1"/>
  <c r="AG87" i="8"/>
  <c r="Q87" i="8" s="1"/>
  <c r="AH87" i="8"/>
  <c r="R87" i="8" s="1"/>
  <c r="AF180" i="8"/>
  <c r="P180" i="8" s="1"/>
  <c r="AG109" i="8"/>
  <c r="Q109" i="8" s="1"/>
  <c r="AH109" i="8"/>
  <c r="R109" i="8" s="1"/>
  <c r="AF109" i="8"/>
  <c r="P109" i="8" s="1"/>
  <c r="Y84" i="8"/>
  <c r="Y83" i="8"/>
  <c r="O108" i="4"/>
  <c r="J108" i="4" s="1"/>
  <c r="M108" i="4"/>
  <c r="H108" i="4" s="1"/>
  <c r="K108" i="4"/>
  <c r="F108" i="4" s="1"/>
  <c r="T108" i="4" s="1"/>
  <c r="L108" i="4"/>
  <c r="G108" i="4" s="1"/>
  <c r="N108" i="4"/>
  <c r="I108" i="4" s="1"/>
  <c r="Y176" i="8"/>
  <c r="J182" i="8"/>
  <c r="J181" i="9"/>
  <c r="F181" i="9"/>
  <c r="K181" i="9"/>
  <c r="G181" i="9"/>
  <c r="H86" i="4"/>
  <c r="O179" i="12"/>
  <c r="F179" i="12" s="1"/>
  <c r="R179" i="12"/>
  <c r="K179" i="12" s="1"/>
  <c r="T109" i="8"/>
  <c r="V109" i="8" s="1"/>
  <c r="AC109" i="8" s="1"/>
  <c r="O86" i="12"/>
  <c r="F86" i="12" s="1"/>
  <c r="Y59" i="8"/>
  <c r="Y51" i="8"/>
  <c r="Y18" i="8"/>
  <c r="Y143" i="8"/>
  <c r="Y39" i="8"/>
  <c r="Y156" i="8"/>
  <c r="Y33" i="8"/>
  <c r="Y116" i="8"/>
  <c r="Y132" i="8"/>
  <c r="Y140" i="8"/>
  <c r="Y27" i="8"/>
  <c r="Y95" i="8"/>
  <c r="Y5" i="8"/>
  <c r="Y152" i="8"/>
  <c r="Y14" i="8"/>
  <c r="Y9" i="8"/>
  <c r="Y131" i="8"/>
  <c r="Y74" i="8"/>
  <c r="Y36" i="8"/>
  <c r="Y73" i="8"/>
  <c r="Y154" i="8"/>
  <c r="Y24" i="8"/>
  <c r="Y50" i="8"/>
  <c r="Y172" i="8"/>
  <c r="Y34" i="8"/>
  <c r="Y120" i="8"/>
  <c r="Y62" i="8"/>
  <c r="Y142" i="8"/>
  <c r="Y166" i="8"/>
  <c r="Y173" i="8"/>
  <c r="Y65" i="8"/>
  <c r="Y158" i="8"/>
  <c r="Y48" i="8"/>
  <c r="Y7" i="8"/>
  <c r="Y77" i="8"/>
  <c r="Y32" i="8"/>
  <c r="Y30" i="8"/>
  <c r="Y127" i="8"/>
  <c r="Y130" i="8"/>
  <c r="Y136" i="8"/>
  <c r="Y114" i="8"/>
  <c r="Y171" i="8"/>
  <c r="Y145" i="8"/>
  <c r="Y35" i="8"/>
  <c r="Y25" i="8"/>
  <c r="Y88" i="8"/>
  <c r="Y139" i="8"/>
  <c r="Y16" i="8"/>
  <c r="Y71" i="8"/>
  <c r="Y49" i="8"/>
  <c r="Y111" i="8"/>
  <c r="Y115" i="8"/>
  <c r="Y44" i="8"/>
  <c r="Y99" i="8"/>
  <c r="Y103" i="8"/>
  <c r="Y138" i="8"/>
  <c r="Y38" i="8"/>
  <c r="Y96" i="8"/>
  <c r="Y8" i="8"/>
  <c r="Y60" i="8"/>
  <c r="Y90" i="8"/>
  <c r="Y43" i="8"/>
  <c r="Y52" i="8"/>
  <c r="Y28" i="8"/>
  <c r="Y91" i="8"/>
  <c r="Y79" i="8"/>
  <c r="Y135" i="8"/>
  <c r="Y15" i="8"/>
  <c r="AD181" i="8"/>
  <c r="Y54" i="8"/>
  <c r="Y40" i="8"/>
  <c r="Y26" i="8"/>
  <c r="Y165" i="8"/>
  <c r="Y93" i="8"/>
  <c r="Y117" i="8"/>
  <c r="Y101" i="8"/>
  <c r="Y21" i="8"/>
  <c r="Y155" i="8"/>
  <c r="Y81" i="8"/>
  <c r="Y68" i="8"/>
  <c r="Y17" i="8"/>
  <c r="Y13" i="8"/>
  <c r="Y170" i="8"/>
  <c r="Y37" i="8"/>
  <c r="Y144" i="8"/>
  <c r="Y123" i="8"/>
  <c r="Y126" i="8"/>
  <c r="Y159" i="8"/>
  <c r="Y128" i="8"/>
  <c r="Y66" i="8"/>
  <c r="Y113" i="8"/>
  <c r="Y125" i="8"/>
  <c r="Y10" i="8"/>
  <c r="Y102" i="8"/>
  <c r="Y147" i="8"/>
  <c r="Y11" i="8"/>
  <c r="Y121" i="8"/>
  <c r="Y67" i="8"/>
  <c r="Y133" i="8"/>
  <c r="Y134" i="8"/>
  <c r="Y97" i="8"/>
  <c r="Y89" i="8"/>
  <c r="Y162" i="8"/>
  <c r="Y129" i="8"/>
  <c r="Y22" i="8"/>
  <c r="Y104" i="8"/>
  <c r="Y58" i="8"/>
  <c r="Y118" i="8"/>
  <c r="Y53" i="8"/>
  <c r="Y94" i="8"/>
  <c r="Y107" i="8"/>
  <c r="Y137" i="8"/>
  <c r="Y110" i="8"/>
  <c r="Y23" i="8"/>
  <c r="Y6" i="8"/>
  <c r="Y119" i="8"/>
  <c r="Y169" i="8"/>
  <c r="Y57" i="8"/>
  <c r="Y20" i="8"/>
  <c r="Y141" i="8"/>
  <c r="Y160" i="8"/>
  <c r="Y92" i="8"/>
  <c r="Y69" i="8"/>
  <c r="Y41" i="8"/>
  <c r="Y124" i="8"/>
  <c r="Y29" i="8"/>
  <c r="Y31" i="8"/>
  <c r="Y164" i="8"/>
  <c r="Y55" i="8"/>
  <c r="Y122" i="8"/>
  <c r="Y151" i="8"/>
  <c r="Y105" i="8"/>
  <c r="Y12" i="8"/>
  <c r="Y112" i="8"/>
  <c r="Y153" i="8"/>
  <c r="Y46" i="8"/>
  <c r="Y150" i="8"/>
  <c r="Y56" i="8"/>
  <c r="Y167" i="8"/>
  <c r="Y163" i="8"/>
  <c r="Y80" i="8"/>
  <c r="Y19" i="8"/>
  <c r="Y61" i="8"/>
  <c r="Y146" i="8"/>
  <c r="Y148" i="8"/>
  <c r="Y47" i="8"/>
  <c r="Y168" i="8"/>
  <c r="Y64" i="8"/>
  <c r="Y106" i="8"/>
  <c r="Y78" i="8"/>
  <c r="Y149" i="8"/>
  <c r="Y98" i="8"/>
  <c r="Y157" i="8"/>
  <c r="Y63" i="8"/>
  <c r="Y175" i="8"/>
  <c r="Y174" i="8"/>
  <c r="Y76" i="8"/>
  <c r="Y75" i="8"/>
  <c r="Y72" i="8"/>
  <c r="Y45" i="8"/>
  <c r="Y161" i="8"/>
  <c r="Y42" i="8"/>
  <c r="Y82" i="8"/>
  <c r="Y70" i="8"/>
  <c r="Y100" i="8"/>
  <c r="R86" i="12"/>
  <c r="K86" i="12" s="1"/>
  <c r="R108" i="12"/>
  <c r="K108" i="12" s="1"/>
  <c r="T87" i="8"/>
  <c r="V87" i="8" s="1"/>
  <c r="O108" i="12"/>
  <c r="F108" i="12" s="1"/>
  <c r="R181" i="8" l="1"/>
  <c r="Q181" i="8"/>
  <c r="P179" i="4"/>
  <c r="V179" i="4" s="1"/>
  <c r="Y181" i="8"/>
  <c r="T181" i="8" s="1"/>
  <c r="X181" i="8" s="1"/>
  <c r="O180" i="4"/>
  <c r="J180" i="4" s="1"/>
  <c r="N180" i="4"/>
  <c r="I180" i="4" s="1"/>
  <c r="K180" i="4"/>
  <c r="P86" i="4"/>
  <c r="V86" i="4" s="1"/>
  <c r="T86" i="4"/>
  <c r="R180" i="12"/>
  <c r="K180" i="12" s="1"/>
  <c r="M180" i="4"/>
  <c r="H180" i="4" s="1"/>
  <c r="L180" i="4"/>
  <c r="G180" i="4" s="1"/>
  <c r="O180" i="12"/>
  <c r="F180" i="12" s="1"/>
  <c r="P108" i="4"/>
  <c r="V108" i="4" s="1"/>
  <c r="V181" i="8" l="1"/>
  <c r="AC181" i="8" s="1"/>
  <c r="F180" i="4"/>
  <c r="T180" i="4" s="1"/>
  <c r="P180" i="4"/>
  <c r="V180" i="4" s="1"/>
  <c r="P87" i="8"/>
  <c r="P181" i="8" s="1"/>
  <c r="Q83" i="9"/>
  <c r="N83" i="9"/>
  <c r="Q19" i="9"/>
  <c r="N19" i="9"/>
  <c r="Q147" i="9"/>
  <c r="N147" i="9"/>
  <c r="Q74" i="9"/>
  <c r="N74" i="9"/>
  <c r="Q32" i="9"/>
  <c r="N32" i="9"/>
  <c r="Q163" i="9"/>
  <c r="N163" i="9"/>
  <c r="P109" i="9"/>
  <c r="M109" i="9"/>
  <c r="N134" i="9"/>
  <c r="S13" i="12"/>
  <c r="S63" i="12"/>
  <c r="T121" i="12"/>
  <c r="S104" i="12"/>
  <c r="T105" i="12"/>
  <c r="T170" i="12"/>
  <c r="S150" i="12"/>
  <c r="S33" i="12"/>
  <c r="T76" i="12"/>
  <c r="T38" i="12"/>
  <c r="T79" i="12"/>
  <c r="T154" i="12"/>
  <c r="T173" i="12"/>
  <c r="S94" i="12"/>
  <c r="T167" i="12"/>
  <c r="T159" i="12"/>
  <c r="T28" i="12"/>
  <c r="T73" i="12"/>
  <c r="T43" i="12"/>
  <c r="T50" i="12"/>
  <c r="T144" i="12"/>
  <c r="T168" i="12"/>
  <c r="S103" i="12"/>
  <c r="T68" i="12"/>
  <c r="S40" i="12"/>
  <c r="T163" i="12"/>
  <c r="T64" i="12"/>
  <c r="S161" i="12"/>
  <c r="T166" i="12"/>
  <c r="Q140" i="12"/>
  <c r="P121" i="12"/>
  <c r="P104" i="12"/>
  <c r="P126" i="12"/>
  <c r="P170" i="12"/>
  <c r="P33" i="12"/>
  <c r="P76" i="12"/>
  <c r="P136" i="12"/>
  <c r="P154" i="12"/>
  <c r="P83" i="12"/>
  <c r="Q173" i="12"/>
  <c r="Q165" i="12"/>
  <c r="Q94" i="12"/>
  <c r="P167" i="12"/>
  <c r="P28" i="12"/>
  <c r="Q5" i="12"/>
  <c r="P153" i="12"/>
  <c r="P73" i="12"/>
  <c r="P43" i="12"/>
  <c r="P50" i="12"/>
  <c r="Q144" i="12"/>
  <c r="P168" i="12"/>
  <c r="P164" i="12"/>
  <c r="Q68" i="12"/>
  <c r="P163" i="12"/>
  <c r="Q78" i="12"/>
  <c r="P96" i="12"/>
  <c r="P13" i="12"/>
  <c r="P140" i="12"/>
  <c r="P171" i="12"/>
  <c r="P173" i="12"/>
  <c r="P5" i="12"/>
  <c r="P40" i="12"/>
  <c r="Q43" i="12"/>
  <c r="Q164" i="12"/>
  <c r="Q40" i="12"/>
  <c r="S28" i="12"/>
  <c r="T78" i="12"/>
  <c r="S74" i="12"/>
  <c r="Q59" i="12"/>
  <c r="P105" i="12"/>
  <c r="T13" i="12"/>
  <c r="S64" i="12"/>
  <c r="S163" i="12"/>
  <c r="S173" i="12"/>
  <c r="S154" i="12"/>
  <c r="S76" i="12"/>
  <c r="S170" i="12"/>
  <c r="T5" i="12"/>
  <c r="S50" i="12"/>
  <c r="S121" i="12"/>
  <c r="Q136" i="12"/>
  <c r="Q121" i="12"/>
  <c r="Q13" i="12"/>
  <c r="Q76" i="12"/>
  <c r="Q63" i="12"/>
  <c r="P63" i="12"/>
  <c r="S153" i="12"/>
  <c r="S159" i="12"/>
  <c r="T165" i="12"/>
  <c r="T104" i="12"/>
  <c r="Q150" i="12"/>
  <c r="Q172" i="12"/>
  <c r="P59" i="12"/>
  <c r="Q73" i="12"/>
  <c r="S78" i="12"/>
  <c r="P150" i="12"/>
  <c r="P165" i="12"/>
  <c r="S96" i="12"/>
  <c r="Q28" i="12"/>
  <c r="P94" i="12"/>
  <c r="Q96" i="12"/>
  <c r="S68" i="12"/>
  <c r="T94" i="12"/>
  <c r="S165" i="12"/>
  <c r="S166" i="12"/>
  <c r="T74" i="12"/>
  <c r="T140" i="12"/>
  <c r="S73" i="12"/>
  <c r="P172" i="12"/>
  <c r="Q104" i="12"/>
  <c r="S133" i="12"/>
  <c r="Q33" i="12"/>
  <c r="T103" i="12"/>
  <c r="P9" i="12"/>
  <c r="T133" i="12"/>
  <c r="P144" i="12"/>
  <c r="Q9" i="12"/>
  <c r="Q163" i="12"/>
  <c r="P68" i="12"/>
  <c r="S5" i="12"/>
  <c r="Q105" i="12"/>
  <c r="T96" i="12"/>
  <c r="P78" i="12"/>
  <c r="S168" i="12"/>
  <c r="T63" i="12"/>
  <c r="P64" i="12"/>
  <c r="Q64" i="12"/>
  <c r="Q153" i="12"/>
  <c r="Q154" i="12"/>
  <c r="P148" i="12"/>
  <c r="Q148" i="12"/>
  <c r="Q67" i="12"/>
  <c r="P67" i="12"/>
  <c r="T171" i="12"/>
  <c r="S171" i="12"/>
  <c r="T161" i="12"/>
  <c r="Q133" i="12"/>
  <c r="T153" i="12"/>
  <c r="S172" i="12"/>
  <c r="T172" i="12"/>
  <c r="S139" i="12"/>
  <c r="T139" i="12"/>
  <c r="S43" i="12"/>
  <c r="S148" i="12"/>
  <c r="T148" i="12"/>
  <c r="Q50" i="12"/>
  <c r="S38" i="12"/>
  <c r="T150" i="12"/>
  <c r="Q83" i="12"/>
  <c r="Q168" i="12"/>
  <c r="Q159" i="12"/>
  <c r="P159" i="12"/>
  <c r="P139" i="12"/>
  <c r="S105" i="12"/>
  <c r="P79" i="12"/>
  <c r="Q79" i="12"/>
  <c r="T136" i="12"/>
  <c r="S136" i="12"/>
  <c r="Q166" i="12"/>
  <c r="T101" i="12"/>
  <c r="S79" i="12"/>
  <c r="S144" i="12"/>
  <c r="T40" i="12"/>
  <c r="S167" i="12"/>
  <c r="S101" i="12"/>
  <c r="Q74" i="12"/>
  <c r="P74" i="12"/>
  <c r="S164" i="12"/>
  <c r="T164" i="12"/>
  <c r="Q171" i="12"/>
  <c r="P20" i="12"/>
  <c r="Q20" i="12"/>
  <c r="P166" i="12"/>
  <c r="T67" i="12"/>
  <c r="S67" i="12"/>
  <c r="T9" i="12"/>
  <c r="S9" i="12"/>
  <c r="Q170" i="12"/>
  <c r="P101" i="12"/>
  <c r="Q101" i="12"/>
  <c r="P38" i="12"/>
  <c r="Q38" i="12"/>
  <c r="Q126" i="12"/>
  <c r="Q139" i="12"/>
  <c r="T169" i="12"/>
  <c r="S169" i="12"/>
  <c r="Q161" i="12"/>
  <c r="P161" i="12"/>
  <c r="T33" i="12"/>
  <c r="P169" i="12"/>
  <c r="Q169" i="12"/>
  <c r="Q103" i="12"/>
  <c r="P103" i="12"/>
  <c r="N127" i="9" l="1"/>
  <c r="N123" i="9"/>
  <c r="N158" i="9"/>
  <c r="N42" i="9"/>
  <c r="N61" i="9"/>
  <c r="N146" i="9"/>
  <c r="N34" i="9"/>
  <c r="N41" i="9"/>
  <c r="N103" i="9"/>
  <c r="N174" i="9"/>
  <c r="N118" i="9"/>
  <c r="N160" i="9"/>
  <c r="N21" i="9"/>
  <c r="N68" i="9"/>
  <c r="N44" i="9"/>
  <c r="N151" i="9"/>
  <c r="N55" i="9"/>
  <c r="N13" i="9"/>
  <c r="N167" i="9"/>
  <c r="N122" i="9"/>
  <c r="N94" i="9"/>
  <c r="N168" i="9"/>
  <c r="N135" i="9"/>
  <c r="N137" i="9"/>
  <c r="N96" i="9"/>
  <c r="N132" i="9"/>
  <c r="N29" i="9"/>
  <c r="N121" i="9"/>
  <c r="N136" i="9"/>
  <c r="N60" i="9"/>
  <c r="N20" i="9"/>
  <c r="N159" i="9"/>
  <c r="N23" i="9"/>
  <c r="N125" i="9"/>
  <c r="N105" i="9"/>
  <c r="Q134" i="9"/>
  <c r="Q127" i="9"/>
  <c r="Q123" i="9"/>
  <c r="Q158" i="9"/>
  <c r="Q42" i="9"/>
  <c r="Q61" i="9"/>
  <c r="Q146" i="9"/>
  <c r="Q34" i="9"/>
  <c r="Q41" i="9"/>
  <c r="Q103" i="9"/>
  <c r="Q174" i="9"/>
  <c r="Q118" i="9"/>
  <c r="Q160" i="9"/>
  <c r="Q21" i="9"/>
  <c r="Q68" i="9"/>
  <c r="Q44" i="9"/>
  <c r="Q151" i="9"/>
  <c r="Q55" i="9"/>
  <c r="Q13" i="9"/>
  <c r="Q167" i="9"/>
  <c r="Q122" i="9"/>
  <c r="Q94" i="9"/>
  <c r="Q168" i="9"/>
  <c r="Q96" i="9"/>
  <c r="Q132" i="9"/>
  <c r="Q29" i="9"/>
  <c r="Q121" i="9"/>
  <c r="Q136" i="9"/>
  <c r="Q60" i="9"/>
  <c r="Q20" i="9"/>
  <c r="Q159" i="9"/>
  <c r="Q23" i="9"/>
  <c r="Q125" i="9"/>
  <c r="Q105" i="9"/>
  <c r="Q157" i="9"/>
  <c r="Q177" i="9"/>
  <c r="P108" i="12"/>
  <c r="G108" i="12" s="1"/>
  <c r="Q86" i="12"/>
  <c r="H86" i="12" s="1"/>
  <c r="S108" i="12"/>
  <c r="L108" i="12" s="1"/>
  <c r="L109" i="9"/>
  <c r="N89" i="9"/>
  <c r="O87" i="9"/>
  <c r="Q11" i="9"/>
  <c r="Q36" i="9"/>
  <c r="N95" i="9"/>
  <c r="L180" i="9"/>
  <c r="N115" i="9"/>
  <c r="N56" i="9"/>
  <c r="T108" i="12"/>
  <c r="M108" i="12" s="1"/>
  <c r="P179" i="12"/>
  <c r="G179" i="12" s="1"/>
  <c r="P87" i="9"/>
  <c r="M180" i="9"/>
  <c r="Q108" i="12"/>
  <c r="H108" i="12" s="1"/>
  <c r="O109" i="9"/>
  <c r="Q89" i="9"/>
  <c r="Q135" i="9"/>
  <c r="Q137" i="9"/>
  <c r="L87" i="9"/>
  <c r="N11" i="9"/>
  <c r="N157" i="9"/>
  <c r="N177" i="9"/>
  <c r="N36" i="9"/>
  <c r="Q95" i="9"/>
  <c r="O180" i="9"/>
  <c r="Q115" i="9"/>
  <c r="Q56" i="9"/>
  <c r="P86" i="12"/>
  <c r="G86" i="12" s="1"/>
  <c r="T179" i="12"/>
  <c r="M179" i="12" s="1"/>
  <c r="M87" i="9"/>
  <c r="P180" i="9"/>
  <c r="P181" i="9" s="1"/>
  <c r="Q167" i="12"/>
  <c r="Q179" i="12" s="1"/>
  <c r="H179" i="12" s="1"/>
  <c r="S140" i="12"/>
  <c r="S179" i="12" s="1"/>
  <c r="L179" i="12" s="1"/>
  <c r="T59" i="12"/>
  <c r="T86" i="12" s="1"/>
  <c r="M86" i="12" s="1"/>
  <c r="T180" i="12" s="1"/>
  <c r="M180" i="12" s="1"/>
  <c r="S59" i="12"/>
  <c r="S86" i="12" s="1"/>
  <c r="L86" i="12" s="1"/>
  <c r="S180" i="12" s="1"/>
  <c r="L180" i="12" s="1"/>
  <c r="O181" i="9" l="1"/>
  <c r="L181" i="9"/>
  <c r="Q180" i="12"/>
  <c r="H180" i="12" s="1"/>
  <c r="P180" i="12"/>
  <c r="G180" i="12" s="1"/>
  <c r="N87" i="9"/>
  <c r="Q109" i="9"/>
  <c r="N109" i="9"/>
  <c r="M181" i="9"/>
  <c r="Q180" i="9"/>
  <c r="N180" i="9"/>
  <c r="Q87" i="9"/>
  <c r="N181" i="9" l="1"/>
  <c r="Q181" i="9"/>
</calcChain>
</file>

<file path=xl/sharedStrings.xml><?xml version="1.0" encoding="utf-8"?>
<sst xmlns="http://schemas.openxmlformats.org/spreadsheetml/2006/main" count="1920" uniqueCount="690">
  <si>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</si>
  <si>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</si>
  <si>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</si>
  <si>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</si>
  <si>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</si>
  <si>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</si>
  <si>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</si>
  <si>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</si>
  <si>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</si>
  <si>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</si>
  <si>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</si>
  <si>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</si>
  <si>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</si>
  <si>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</si>
  <si>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</si>
  <si>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</si>
  <si>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</si>
  <si>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</si>
  <si>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</si>
  <si>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</si>
  <si>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</si>
  <si>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</si>
  <si>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</si>
  <si>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</si>
  <si>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</si>
  <si>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</si>
  <si>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</si>
  <si>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</si>
  <si>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</si>
  <si>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</si>
  <si>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</si>
  <si>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</si>
  <si>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</si>
  <si>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</si>
  <si>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</si>
  <si>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</si>
  <si>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</si>
  <si>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</si>
  <si>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</si>
  <si>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</si>
  <si>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</si>
  <si>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</si>
  <si>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</si>
  <si>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</si>
  <si>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</si>
  <si>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</si>
  <si>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</si>
  <si>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</si>
  <si>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</si>
  <si>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</si>
  <si>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</si>
  <si>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</si>
  <si>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</si>
  <si>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</si>
  <si>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</si>
  <si>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</si>
  <si>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</si>
  <si>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</si>
  <si>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</si>
  <si>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</si>
  <si>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</si>
  <si>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</si>
  <si>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</si>
  <si>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</si>
  <si>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</si>
  <si>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</si>
  <si>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</si>
  <si>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</si>
  <si>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</si>
  <si>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</si>
  <si>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</si>
  <si>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</si>
  <si>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</si>
  <si>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</si>
  <si>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</si>
  <si>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</si>
  <si>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</si>
  <si>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</si>
  <si>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</si>
  <si>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</si>
  <si>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</si>
  <si>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</si>
  <si>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</si>
  <si>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</si>
  <si>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</si>
  <si>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</si>
  <si>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</si>
  <si>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</si>
  <si>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</si>
  <si>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</si>
  <si>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</si>
  <si>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</si>
  <si>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</si>
  <si>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</si>
  <si>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</si>
  <si>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</si>
  <si>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</si>
  <si>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</si>
  <si>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</si>
  <si>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</si>
  <si>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</si>
  <si>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</si>
  <si>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</si>
  <si>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</si>
  <si>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</si>
  <si>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</si>
  <si>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</si>
  <si>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</si>
  <si>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</si>
  <si>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</si>
  <si>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</si>
  <si>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</si>
  <si>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</si>
  <si>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</si>
  <si>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</si>
  <si>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</si>
  <si>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</si>
  <si>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</si>
  <si>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</si>
  <si>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</si>
  <si>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</si>
  <si>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</si>
  <si>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</si>
  <si>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</si>
  <si>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</si>
  <si>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</si>
  <si>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</si>
  <si>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</si>
  <si>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</si>
  <si>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</si>
  <si>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</si>
  <si>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</si>
  <si>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</si>
  <si>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</si>
  <si>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</si>
  <si>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</si>
  <si>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</si>
  <si>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</si>
  <si>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</si>
  <si>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</si>
  <si>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</si>
  <si>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</si>
  <si>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</si>
  <si>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</si>
  <si>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</si>
  <si>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</si>
  <si>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</si>
  <si>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</si>
  <si>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</si>
  <si>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</si>
  <si>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</si>
  <si>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</si>
  <si>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</si>
  <si>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</si>
  <si>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</si>
  <si>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</si>
  <si>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</si>
  <si>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</si>
  <si>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</si>
  <si>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</si>
  <si>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</si>
  <si>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</si>
  <si>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</si>
  <si>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</si>
  <si>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</si>
  <si>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</si>
  <si>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</si>
  <si>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</si>
  <si>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</si>
  <si>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</si>
  <si>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</si>
  <si>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</si>
  <si>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</si>
  <si>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</si>
  <si>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</si>
  <si>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</si>
  <si>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</si>
  <si>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</si>
  <si>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</si>
  <si>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</si>
  <si>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</si>
  <si>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</si>
  <si>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</si>
  <si>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</si>
  <si>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</si>
  <si>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</si>
  <si>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</si>
  <si>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</si>
  <si>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</si>
  <si>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</si>
  <si>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</si>
  <si>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</si>
  <si>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</si>
  <si>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</si>
  <si>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</si>
  <si>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</si>
  <si>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</si>
  <si>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</si>
  <si>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</si>
  <si>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</si>
  <si>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</si>
  <si>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</si>
  <si>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</si>
  <si>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</si>
  <si>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</si>
  <si>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</si>
  <si>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</si>
  <si>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</si>
  <si>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</si>
  <si>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</si>
  <si>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</si>
  <si>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</si>
  <si>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</si>
  <si>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</si>
  <si>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</si>
  <si>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</si>
  <si>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</si>
  <si>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</si>
  <si>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</si>
  <si>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</si>
  <si>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</si>
  <si>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</si>
  <si>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</si>
  <si>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</si>
  <si>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</si>
  <si>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</si>
  <si>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</si>
  <si>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</si>
  <si>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</si>
  <si>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</si>
  <si>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</si>
  <si>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</si>
  <si>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</si>
  <si>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</si>
  <si>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</si>
  <si>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</si>
  <si>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</si>
  <si>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</si>
  <si>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</si>
  <si>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</si>
  <si>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</si>
  <si>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</si>
  <si>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</si>
  <si>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</si>
  <si>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</si>
  <si>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</si>
  <si>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</si>
  <si>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</si>
  <si>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</si>
  <si>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</si>
  <si>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</si>
  <si>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</si>
  <si>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</si>
  <si>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</si>
  <si>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</si>
  <si>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</si>
  <si>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</si>
  <si>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</si>
  <si>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</si>
  <si>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</si>
  <si>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</si>
  <si>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</si>
  <si>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</si>
  <si>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</si>
  <si>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</si>
  <si>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</si>
  <si>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</si>
  <si>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</si>
  <si>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</si>
  <si>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</si>
  <si>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</si>
  <si>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</si>
  <si>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</si>
  <si>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</si>
  <si>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</si>
  <si>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</si>
  <si>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</si>
  <si>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</si>
  <si>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</si>
  <si>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</si>
  <si>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</si>
  <si>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</si>
  <si>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</si>
  <si>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</si>
  <si>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</si>
  <si>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</si>
  <si>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</si>
  <si>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</si>
  <si>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</si>
  <si>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</si>
  <si>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</si>
  <si>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</si>
  <si>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</si>
  <si>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</si>
  <si>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</si>
  <si>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</si>
  <si>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</si>
  <si>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</si>
  <si>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</si>
  <si>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</si>
  <si>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</si>
  <si>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</si>
  <si>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</si>
  <si>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</si>
  <si>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</si>
  <si>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</si>
  <si>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</si>
  <si>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</si>
  <si>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</si>
  <si>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</si>
  <si>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</si>
  <si>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</si>
  <si>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</si>
  <si>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</si>
  <si>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</si>
  <si>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</si>
  <si>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</si>
  <si>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</si>
  <si>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</si>
  <si>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</si>
  <si>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</si>
  <si>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</si>
  <si>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</si>
  <si>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</si>
  <si>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</si>
  <si>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</si>
  <si>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</si>
  <si>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</si>
  <si>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</si>
  <si>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</si>
  <si>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</si>
  <si>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</si>
  <si>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</si>
  <si>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</si>
  <si>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</si>
  <si>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</si>
  <si>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</si>
  <si>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</si>
  <si>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</si>
  <si>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</si>
  <si>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</si>
  <si>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</si>
  <si>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</si>
  <si>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</si>
  <si>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</si>
  <si>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</si>
  <si>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</si>
  <si>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</si>
  <si>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</si>
  <si>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</si>
  <si>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</si>
  <si>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</si>
  <si>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</si>
  <si>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</si>
  <si>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</si>
  <si>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</si>
  <si>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</si>
  <si>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</si>
  <si>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</si>
  <si>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</si>
  <si>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</si>
  <si>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</si>
  <si>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</si>
  <si>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</si>
  <si>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</si>
  <si>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</si>
  <si>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</si>
  <si>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</si>
  <si>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</si>
  <si>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</si>
  <si>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</si>
  <si>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</si>
  <si>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</si>
  <si>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</si>
  <si>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</si>
  <si>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</si>
  <si>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</si>
  <si>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</si>
  <si>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</si>
  <si>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</si>
  <si>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</si>
  <si>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</si>
  <si>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</si>
  <si>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</si>
  <si>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</si>
  <si>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</si>
  <si>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</si>
  <si>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</si>
  <si>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</si>
  <si>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</si>
  <si>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</si>
  <si>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</si>
  <si>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</si>
  <si>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</si>
  <si>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</si>
  <si>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</si>
  <si>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</si>
  <si>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</si>
  <si>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</si>
  <si>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</si>
  <si>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</si>
  <si>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</si>
  <si>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</si>
  <si>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</si>
  <si>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</si>
  <si>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</si>
  <si>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</si>
  <si>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</si>
  <si>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</si>
  <si>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</si>
  <si>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</si>
  <si>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</si>
  <si>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</si>
  <si>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</si>
  <si>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</si>
  <si>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</si>
  <si>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</si>
  <si>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</si>
  <si>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</si>
  <si>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</si>
  <si>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</si>
  <si>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</si>
  <si>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</si>
  <si>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</si>
  <si>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</si>
  <si>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</si>
  <si>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</si>
  <si>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</si>
  <si>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</si>
  <si>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</si>
  <si>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</si>
  <si>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</si>
  <si>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</si>
  <si>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</si>
  <si>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</si>
  <si>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</si>
  <si>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</si>
  <si>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</si>
  <si>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</si>
  <si>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</si>
  <si>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</si>
  <si>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</si>
  <si>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</si>
  <si>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</si>
  <si>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</si>
  <si>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</si>
  <si>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</si>
  <si>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</si>
  <si>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</si>
  <si>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</si>
  <si>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</si>
  <si>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</si>
  <si>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</si>
  <si>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</si>
  <si>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</si>
  <si>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</si>
  <si>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</si>
  <si>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</si>
  <si>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</si>
  <si>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</si>
  <si>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</si>
  <si>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</si>
  <si>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</si>
  <si>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</si>
  <si>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</si>
  <si>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</si>
  <si>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</si>
  <si>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</si>
  <si>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</si>
  <si>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</si>
  <si>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</si>
  <si>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</si>
  <si>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</si>
  <si>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</si>
  <si>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</si>
  <si>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</si>
  <si>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</si>
  <si>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</si>
  <si>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</si>
  <si>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</si>
  <si>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</si>
  <si>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</si>
  <si>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</si>
  <si>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</si>
  <si>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</si>
  <si>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</si>
  <si>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</si>
  <si>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</si>
  <si>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</si>
  <si>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</si>
  <si>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</si>
  <si>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</si>
  <si>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</si>
  <si>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</si>
  <si>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</si>
  <si>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</si>
  <si>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</si>
  <si>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</si>
  <si>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</si>
  <si>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</si>
  <si>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</si>
  <si>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</si>
  <si>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</si>
  <si>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</si>
  <si>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</si>
  <si>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</si>
  <si>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</si>
  <si>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</si>
  <si>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</si>
  <si>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</si>
  <si>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</si>
  <si>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</si>
  <si>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</si>
  <si>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</si>
  <si>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</si>
  <si>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</si>
  <si>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</si>
  <si>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</si>
  <si>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</si>
  <si>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</si>
  <si>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</si>
  <si>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</si>
  <si>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</si>
  <si>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</si>
  <si>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</si>
  <si>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</si>
  <si>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</si>
  <si>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</si>
  <si>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</si>
  <si>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</si>
  <si>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</si>
  <si>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</si>
  <si>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</si>
  <si>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</si>
  <si>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</si>
  <si>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</si>
  <si>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</si>
  <si>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</si>
  <si>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</si>
  <si>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</si>
  <si>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</si>
  <si>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</si>
  <si>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</si>
  <si>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</si>
  <si>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</si>
  <si>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</si>
  <si>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</si>
  <si>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</si>
  <si>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</si>
  <si>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</si>
  <si>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</si>
  <si>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</si>
  <si>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</si>
  <si>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</si>
  <si>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</si>
  <si>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</si>
  <si>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</si>
  <si>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</si>
  <si>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</si>
  <si>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</si>
  <si>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</si>
  <si>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</si>
  <si>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</si>
  <si>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</si>
  <si>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</si>
  <si>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</si>
  <si>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</si>
  <si>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</si>
  <si>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</si>
  <si>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</si>
  <si>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</si>
  <si>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</si>
  <si>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</si>
  <si>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</si>
  <si>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</si>
  <si>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</si>
  <si>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</si>
  <si>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</si>
  <si>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</si>
  <si>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</si>
  <si>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</si>
  <si>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</si>
  <si>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</si>
  <si>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</si>
  <si>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</si>
  <si>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</si>
  <si>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</si>
  <si>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</si>
  <si>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</si>
  <si>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</si>
  <si>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</si>
  <si>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</si>
  <si>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</si>
  <si>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</si>
  <si>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</si>
  <si>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</si>
  <si>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</si>
  <si>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</si>
  <si>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</si>
  <si>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</si>
  <si>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</si>
  <si>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</si>
  <si>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</si>
  <si>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</si>
  <si>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</si>
  <si>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</si>
  <si>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</si>
  <si>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</si>
  <si>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</si>
  <si>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</si>
  <si>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</si>
  <si>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</si>
  <si>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</si>
  <si>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</si>
  <si>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</si>
  <si>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</si>
  <si>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</si>
  <si>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</si>
  <si>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</si>
  <si>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</si>
  <si>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</si>
  <si>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</si>
  <si>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</si>
  <si>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</si>
  <si>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</si>
  <si>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</si>
  <si>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</si>
  <si>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</si>
  <si>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</si>
  <si>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</si>
  <si>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</si>
  <si>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</si>
  <si>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</si>
  <si>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واسطه گری مالی یکم</t>
  </si>
  <si>
    <t>1399/04/04</t>
  </si>
  <si>
    <t>1399/05/31</t>
  </si>
  <si>
    <t>پیشگامان سرمایه نوآفرین</t>
  </si>
  <si>
    <t>زمرد نو ویرا ذوب آهن</t>
  </si>
  <si>
    <t>یاقوت آگاه</t>
  </si>
  <si>
    <t>آهنگ سهام کیان</t>
  </si>
  <si>
    <t>اعتبار سهام ایرانیان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</si>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</sst>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9"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60">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2"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30">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84"/>
  <sheetViews>
    <sheetView rightToLeft="1" tabSelected="1" view="pageBreakPreview" zoomScale="40" zoomScaleNormal="48" zoomScaleSheetLayoutView="40" workbookViewId="0">
      <pane xSplit="5" ySplit="4" topLeftCell="F5" activePane="bottomRight" state="frozen"/>
      <selection pane="topRight" activeCell="F1" sqref="F1"/>
      <selection pane="bottomLeft" activeCell="A4" sqref="A4"/>
      <selection pane="bottomRight" activeCell="H13" sqref="H13"/>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10.710937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72" customWidth="1"/>
    <col min="13" max="13" width="46.4257812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6.7109375" style="43" customWidth="1"/>
    <col min="20" max="20" width="26.140625" style="43" customWidth="1"/>
    <col min="21" max="21" width="27.7109375" style="43" customWidth="1"/>
    <col min="22" max="22" width="25.85546875" style="37" customWidth="1"/>
    <col min="23" max="23" width="34.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17" hidden="1" customWidth="1"/>
    <col min="35" max="37" width="42.28515625" style="37" hidden="1" customWidth="1"/>
    <col min="38" max="16384" width="42.28515625" style="37"/>
  </cols>
  <sheetData>
    <row r="1" spans="1:36" s="6" customFormat="1" ht="73.5" customHeight="1" x14ac:dyDescent="0.25">
      <c r="C1" s="129"/>
      <c r="D1" s="401" t="s">
        <v>594</v>
      </c>
      <c r="E1" s="401"/>
      <c r="F1" s="401"/>
      <c r="G1" s="401"/>
      <c r="H1" s="401"/>
      <c r="I1" s="401"/>
      <c r="J1" s="401"/>
      <c r="K1" s="401"/>
      <c r="L1" s="195" t="s">
        <v>635</v>
      </c>
      <c r="M1" s="196" t="s">
        <v>310</v>
      </c>
      <c r="N1" s="197"/>
      <c r="O1" s="127"/>
      <c r="P1" s="128"/>
      <c r="Q1" s="128"/>
      <c r="R1" s="128"/>
      <c r="S1" s="127"/>
      <c r="T1" s="127"/>
      <c r="U1" s="127"/>
      <c r="V1" s="127"/>
      <c r="W1" s="127"/>
      <c r="X1" s="125"/>
      <c r="Y1" s="88"/>
      <c r="Z1" s="75"/>
      <c r="AA1" s="76"/>
      <c r="AB1" s="77"/>
      <c r="AF1" s="213"/>
      <c r="AG1" s="213"/>
      <c r="AH1" s="213"/>
    </row>
    <row r="2" spans="1:36" s="6" customFormat="1" ht="59.25" hidden="1" x14ac:dyDescent="0.25">
      <c r="C2" s="129"/>
      <c r="D2" s="167"/>
      <c r="E2" s="167"/>
      <c r="F2" s="167"/>
      <c r="G2" s="167"/>
      <c r="H2" s="167"/>
      <c r="I2" s="167"/>
      <c r="J2" s="167"/>
      <c r="K2" s="167"/>
      <c r="L2" s="168"/>
      <c r="M2" s="166"/>
      <c r="N2" s="127"/>
      <c r="O2" s="127"/>
      <c r="P2" s="128"/>
      <c r="Q2" s="128"/>
      <c r="R2" s="128"/>
      <c r="S2" s="127"/>
      <c r="T2" s="127"/>
      <c r="U2" s="127"/>
      <c r="V2" s="127"/>
      <c r="W2" s="127"/>
      <c r="X2" s="125"/>
      <c r="Y2" s="88"/>
      <c r="Z2" s="75"/>
      <c r="AA2" s="76"/>
      <c r="AB2" s="77"/>
      <c r="AF2" s="213"/>
      <c r="AG2" s="213"/>
      <c r="AH2" s="213"/>
    </row>
    <row r="3" spans="1:36" s="58" customFormat="1" ht="47.25" customHeight="1" x14ac:dyDescent="0.25">
      <c r="C3" s="394" t="s">
        <v>162</v>
      </c>
      <c r="D3" s="402" t="s">
        <v>48</v>
      </c>
      <c r="E3" s="400" t="s">
        <v>1</v>
      </c>
      <c r="F3" s="400" t="s">
        <v>2</v>
      </c>
      <c r="G3" s="405" t="s">
        <v>3</v>
      </c>
      <c r="H3" s="403" t="s">
        <v>337</v>
      </c>
      <c r="I3" s="139" t="s">
        <v>256</v>
      </c>
      <c r="J3" s="140" t="s">
        <v>256</v>
      </c>
      <c r="K3" s="404" t="s">
        <v>4</v>
      </c>
      <c r="L3" s="399" t="s">
        <v>577</v>
      </c>
      <c r="M3" s="400" t="s">
        <v>6</v>
      </c>
      <c r="N3" s="400" t="s">
        <v>7</v>
      </c>
      <c r="O3" s="400" t="s">
        <v>8</v>
      </c>
      <c r="P3" s="398" t="s">
        <v>9</v>
      </c>
      <c r="Q3" s="398" t="s">
        <v>42</v>
      </c>
      <c r="R3" s="398" t="s">
        <v>238</v>
      </c>
      <c r="S3" s="397" t="s">
        <v>10</v>
      </c>
      <c r="T3" s="397" t="s">
        <v>11</v>
      </c>
      <c r="U3" s="397" t="s">
        <v>12</v>
      </c>
      <c r="V3" s="397" t="s">
        <v>13</v>
      </c>
      <c r="W3" s="397" t="s">
        <v>14</v>
      </c>
      <c r="X3" s="78"/>
      <c r="Y3" s="79"/>
      <c r="Z3" s="80"/>
      <c r="AA3" s="81"/>
      <c r="AB3" s="77"/>
      <c r="AF3" s="214"/>
      <c r="AG3" s="214"/>
      <c r="AH3" s="214"/>
    </row>
    <row r="4" spans="1:36" s="7" customFormat="1" ht="47.25" customHeight="1" x14ac:dyDescent="0.25">
      <c r="C4" s="395"/>
      <c r="D4" s="402"/>
      <c r="E4" s="400"/>
      <c r="F4" s="400"/>
      <c r="G4" s="406"/>
      <c r="H4" s="400"/>
      <c r="I4" s="138" t="s">
        <v>595</v>
      </c>
      <c r="J4" s="126" t="s">
        <v>635</v>
      </c>
      <c r="K4" s="400"/>
      <c r="L4" s="399"/>
      <c r="M4" s="400"/>
      <c r="N4" s="400"/>
      <c r="O4" s="400"/>
      <c r="P4" s="398"/>
      <c r="Q4" s="398"/>
      <c r="R4" s="398"/>
      <c r="S4" s="397"/>
      <c r="T4" s="397"/>
      <c r="U4" s="397"/>
      <c r="V4" s="397"/>
      <c r="W4" s="397"/>
      <c r="X4" s="73" t="s">
        <v>185</v>
      </c>
      <c r="Y4" s="74" t="s">
        <v>186</v>
      </c>
      <c r="Z4" s="73" t="s">
        <v>231</v>
      </c>
      <c r="AA4" s="82" t="s">
        <v>264</v>
      </c>
      <c r="AB4" s="77" t="s">
        <v>265</v>
      </c>
      <c r="AC4" s="77" t="s">
        <v>285</v>
      </c>
      <c r="AD4" s="77" t="s">
        <v>303</v>
      </c>
      <c r="AE4" s="77" t="s">
        <v>304</v>
      </c>
      <c r="AF4" s="215" t="s">
        <v>332</v>
      </c>
      <c r="AG4" s="215" t="s">
        <v>333</v>
      </c>
      <c r="AH4" s="215" t="s">
        <v>334</v>
      </c>
    </row>
    <row r="5" spans="1:36" s="5" customFormat="1" x14ac:dyDescent="1.25">
      <c r="A5" s="83">
        <v>7</v>
      </c>
      <c r="B5" s="68">
        <v>10581</v>
      </c>
      <c r="C5" s="83">
        <v>7</v>
      </c>
      <c r="D5" s="16">
        <v>1</v>
      </c>
      <c r="E5" s="68" t="s">
        <v>414</v>
      </c>
      <c r="F5" s="10" t="s">
        <v>15</v>
      </c>
      <c r="G5" s="10" t="s">
        <v>319</v>
      </c>
      <c r="H5" s="11">
        <v>17</v>
      </c>
      <c r="I5" s="12">
        <v>16756307.301031001</v>
      </c>
      <c r="J5" s="12">
        <v>22583009.409297999</v>
      </c>
      <c r="K5" s="12" t="s">
        <v>72</v>
      </c>
      <c r="L5" s="169">
        <v>158.9</v>
      </c>
      <c r="M5" s="54">
        <v>19536261</v>
      </c>
      <c r="N5" s="54">
        <v>50000000</v>
      </c>
      <c r="O5" s="54">
        <v>1155953</v>
      </c>
      <c r="P5" s="201">
        <v>1.0900000000000001</v>
      </c>
      <c r="Q5" s="201">
        <v>14.8</v>
      </c>
      <c r="R5" s="201">
        <v>39.409999999999997</v>
      </c>
      <c r="S5" s="53">
        <v>6102</v>
      </c>
      <c r="T5" s="53">
        <v>56</v>
      </c>
      <c r="U5" s="53">
        <v>44</v>
      </c>
      <c r="V5" s="53">
        <v>44</v>
      </c>
      <c r="W5" s="12">
        <f>S5+U5</f>
        <v>6146</v>
      </c>
      <c r="X5" s="84">
        <f t="shared" ref="X5:X36" si="0">T5*J5/$J$87</f>
        <v>0.53196246382482526</v>
      </c>
      <c r="Y5" s="85">
        <f t="shared" ref="Y5:Y36" si="1">T5*J5/$J$181</f>
        <v>0.40786341778409918</v>
      </c>
      <c r="Z5" s="86">
        <v>10581</v>
      </c>
      <c r="AA5" s="77">
        <f t="shared" ref="AA5:AA37" si="2">IF(M5&gt;N5,1,0)</f>
        <v>0</v>
      </c>
      <c r="AB5" s="77">
        <f>IF(W5=0,1,0)</f>
        <v>0</v>
      </c>
      <c r="AC5" s="150">
        <f>IF((T5+V5)=100,0,1)</f>
        <v>0</v>
      </c>
      <c r="AD5" s="150">
        <f t="shared" ref="AD5:AD37" si="3">IF(J5=0,1,0)</f>
        <v>0</v>
      </c>
      <c r="AE5" s="150">
        <f t="shared" ref="AE5:AE37" si="4">IF(M5=0,1,0)</f>
        <v>0</v>
      </c>
      <c r="AF5" s="216">
        <f t="shared" ref="AF5:AF36" si="5">$J5/$J$87*P5</f>
        <v>1.0354269385161778E-2</v>
      </c>
      <c r="AG5" s="216">
        <f t="shared" ref="AG5:AG36" si="6">$J5/$J$87*Q5</f>
        <v>0.14059007972513241</v>
      </c>
      <c r="AH5" s="216">
        <f t="shared" ref="AH5:AH36" si="7">$J5/$J$87*R5</f>
        <v>0.37436858391672073</v>
      </c>
      <c r="AJ5" s="367"/>
    </row>
    <row r="6" spans="1:36" s="8" customFormat="1" x14ac:dyDescent="1.25">
      <c r="A6" s="210">
        <v>11</v>
      </c>
      <c r="B6" s="68">
        <v>10639</v>
      </c>
      <c r="C6" s="210">
        <v>11</v>
      </c>
      <c r="D6" s="19">
        <v>2</v>
      </c>
      <c r="E6" s="69" t="s">
        <v>415</v>
      </c>
      <c r="F6" s="20" t="s">
        <v>17</v>
      </c>
      <c r="G6" s="20" t="s">
        <v>274</v>
      </c>
      <c r="H6" s="21">
        <v>15</v>
      </c>
      <c r="I6" s="18">
        <v>22298498.902736001</v>
      </c>
      <c r="J6" s="18">
        <v>33059310.626396999</v>
      </c>
      <c r="K6" s="18" t="s">
        <v>73</v>
      </c>
      <c r="L6" s="170">
        <v>139.93333333333334</v>
      </c>
      <c r="M6" s="56">
        <v>32944959</v>
      </c>
      <c r="N6" s="55">
        <v>40000000</v>
      </c>
      <c r="O6" s="56">
        <v>1003470</v>
      </c>
      <c r="P6" s="211">
        <v>1.79</v>
      </c>
      <c r="Q6" s="211">
        <v>5.39</v>
      </c>
      <c r="R6" s="211">
        <v>23.88</v>
      </c>
      <c r="S6" s="212">
        <v>29087</v>
      </c>
      <c r="T6" s="212">
        <v>88</v>
      </c>
      <c r="U6" s="212">
        <v>62</v>
      </c>
      <c r="V6" s="212">
        <v>12</v>
      </c>
      <c r="W6" s="18">
        <f t="shared" ref="W6:W68" si="8">S6+U6</f>
        <v>29149</v>
      </c>
      <c r="X6" s="84">
        <f t="shared" si="0"/>
        <v>1.2237356485814133</v>
      </c>
      <c r="Y6" s="85">
        <f t="shared" si="1"/>
        <v>0.93825605759096442</v>
      </c>
      <c r="Z6" s="86">
        <v>10639</v>
      </c>
      <c r="AA6" s="77">
        <f t="shared" si="2"/>
        <v>0</v>
      </c>
      <c r="AB6" s="77">
        <f t="shared" ref="AB6:AB68" si="9">IF(W6=0,1,0)</f>
        <v>0</v>
      </c>
      <c r="AC6" s="150">
        <f t="shared" ref="AC6:AC68" si="10">IF((T6+V6)=100,0,1)</f>
        <v>0</v>
      </c>
      <c r="AD6" s="150">
        <f t="shared" si="3"/>
        <v>0</v>
      </c>
      <c r="AE6" s="150">
        <f t="shared" si="4"/>
        <v>0</v>
      </c>
      <c r="AF6" s="216">
        <f t="shared" si="5"/>
        <v>2.4891895579099203E-2</v>
      </c>
      <c r="AG6" s="216">
        <f t="shared" si="6"/>
        <v>7.4953808475611561E-2</v>
      </c>
      <c r="AH6" s="216">
        <f t="shared" si="7"/>
        <v>0.33207735554686535</v>
      </c>
      <c r="AJ6" s="367"/>
    </row>
    <row r="7" spans="1:36" s="5" customFormat="1" x14ac:dyDescent="1.25">
      <c r="A7" s="83">
        <v>53</v>
      </c>
      <c r="B7" s="68">
        <v>10720</v>
      </c>
      <c r="C7" s="83">
        <v>53</v>
      </c>
      <c r="D7" s="16">
        <v>3</v>
      </c>
      <c r="E7" s="68" t="s">
        <v>416</v>
      </c>
      <c r="F7" s="10" t="s">
        <v>31</v>
      </c>
      <c r="G7" s="10" t="s">
        <v>319</v>
      </c>
      <c r="H7" s="11" t="s">
        <v>24</v>
      </c>
      <c r="I7" s="12">
        <v>3571196.860442</v>
      </c>
      <c r="J7" s="12">
        <v>4708820.205329</v>
      </c>
      <c r="K7" s="12" t="s">
        <v>123</v>
      </c>
      <c r="L7" s="169">
        <v>135</v>
      </c>
      <c r="M7" s="54">
        <v>3359347</v>
      </c>
      <c r="N7" s="54">
        <v>5000000</v>
      </c>
      <c r="O7" s="54">
        <v>1401707</v>
      </c>
      <c r="P7" s="201">
        <v>1.65</v>
      </c>
      <c r="Q7" s="201">
        <v>11.78</v>
      </c>
      <c r="R7" s="201">
        <v>69.72</v>
      </c>
      <c r="S7" s="53">
        <v>1121</v>
      </c>
      <c r="T7" s="53">
        <v>36</v>
      </c>
      <c r="U7" s="53">
        <v>29</v>
      </c>
      <c r="V7" s="53">
        <v>64</v>
      </c>
      <c r="W7" s="12">
        <f t="shared" si="8"/>
        <v>1150</v>
      </c>
      <c r="X7" s="84">
        <f t="shared" si="0"/>
        <v>7.1305947552424628E-2</v>
      </c>
      <c r="Y7" s="85">
        <f t="shared" si="1"/>
        <v>5.4671315092342056E-2</v>
      </c>
      <c r="Z7" s="86">
        <v>10720</v>
      </c>
      <c r="AA7" s="77">
        <f t="shared" si="2"/>
        <v>0</v>
      </c>
      <c r="AB7" s="77">
        <f t="shared" si="9"/>
        <v>0</v>
      </c>
      <c r="AC7" s="150">
        <f t="shared" si="10"/>
        <v>0</v>
      </c>
      <c r="AD7" s="150">
        <f t="shared" si="3"/>
        <v>0</v>
      </c>
      <c r="AE7" s="150">
        <f t="shared" si="4"/>
        <v>0</v>
      </c>
      <c r="AF7" s="216">
        <f t="shared" si="5"/>
        <v>3.2681892628194618E-3</v>
      </c>
      <c r="AG7" s="216">
        <f t="shared" si="6"/>
        <v>2.3332890615765611E-2</v>
      </c>
      <c r="AH7" s="216">
        <f t="shared" si="7"/>
        <v>0.13809585175986236</v>
      </c>
      <c r="AJ7" s="367"/>
    </row>
    <row r="8" spans="1:36" s="8" customFormat="1" x14ac:dyDescent="1.25">
      <c r="A8" s="210">
        <v>6</v>
      </c>
      <c r="B8" s="68">
        <v>10748</v>
      </c>
      <c r="C8" s="210">
        <v>6</v>
      </c>
      <c r="D8" s="19">
        <v>4</v>
      </c>
      <c r="E8" s="69" t="s">
        <v>417</v>
      </c>
      <c r="F8" s="20" t="s">
        <v>17</v>
      </c>
      <c r="G8" s="20" t="s">
        <v>274</v>
      </c>
      <c r="H8" s="21">
        <v>15</v>
      </c>
      <c r="I8" s="18">
        <v>3667438.072309</v>
      </c>
      <c r="J8" s="18">
        <v>4681432.3186499998</v>
      </c>
      <c r="K8" s="18" t="s">
        <v>74</v>
      </c>
      <c r="L8" s="170">
        <v>128.5</v>
      </c>
      <c r="M8" s="56">
        <v>4664359</v>
      </c>
      <c r="N8" s="55">
        <v>5000000</v>
      </c>
      <c r="O8" s="56">
        <v>1003660</v>
      </c>
      <c r="P8" s="211">
        <v>1.91</v>
      </c>
      <c r="Q8" s="211">
        <v>5.57</v>
      </c>
      <c r="R8" s="211">
        <v>22.13</v>
      </c>
      <c r="S8" s="212">
        <v>2332</v>
      </c>
      <c r="T8" s="212">
        <v>66</v>
      </c>
      <c r="U8" s="212">
        <v>13</v>
      </c>
      <c r="V8" s="212">
        <v>34</v>
      </c>
      <c r="W8" s="18">
        <f t="shared" si="8"/>
        <v>2345</v>
      </c>
      <c r="X8" s="84">
        <f t="shared" si="0"/>
        <v>0.12996722041850794</v>
      </c>
      <c r="Y8" s="85">
        <f t="shared" si="1"/>
        <v>9.9647772774523774E-2</v>
      </c>
      <c r="Z8" s="86">
        <v>10748</v>
      </c>
      <c r="AA8" s="77">
        <f t="shared" si="2"/>
        <v>0</v>
      </c>
      <c r="AB8" s="77">
        <f t="shared" si="9"/>
        <v>0</v>
      </c>
      <c r="AC8" s="150">
        <f t="shared" si="10"/>
        <v>0</v>
      </c>
      <c r="AD8" s="150">
        <f t="shared" si="3"/>
        <v>0</v>
      </c>
      <c r="AE8" s="150">
        <f t="shared" si="4"/>
        <v>0</v>
      </c>
      <c r="AF8" s="216">
        <f t="shared" si="5"/>
        <v>3.7611725908992446E-3</v>
      </c>
      <c r="AG8" s="216">
        <f t="shared" si="6"/>
        <v>1.0968445723198321E-2</v>
      </c>
      <c r="AH8" s="216">
        <f t="shared" si="7"/>
        <v>4.357840284638758E-2</v>
      </c>
      <c r="AJ8" s="367"/>
    </row>
    <row r="9" spans="1:36" s="5" customFormat="1" x14ac:dyDescent="1.25">
      <c r="A9" s="83">
        <v>56</v>
      </c>
      <c r="B9" s="68">
        <v>10766</v>
      </c>
      <c r="C9" s="83">
        <v>56</v>
      </c>
      <c r="D9" s="16">
        <v>5</v>
      </c>
      <c r="E9" s="68" t="s">
        <v>418</v>
      </c>
      <c r="F9" s="10" t="s">
        <v>306</v>
      </c>
      <c r="G9" s="10" t="s">
        <v>274</v>
      </c>
      <c r="H9" s="11">
        <v>15</v>
      </c>
      <c r="I9" s="12">
        <v>9345656.3589069992</v>
      </c>
      <c r="J9" s="12">
        <v>20438857.129661001</v>
      </c>
      <c r="K9" s="12" t="s">
        <v>127</v>
      </c>
      <c r="L9" s="169">
        <v>126.66666666666667</v>
      </c>
      <c r="M9" s="54">
        <v>20183311</v>
      </c>
      <c r="N9" s="54">
        <v>100000000</v>
      </c>
      <c r="O9" s="54">
        <v>1012661</v>
      </c>
      <c r="P9" s="201">
        <v>2.4</v>
      </c>
      <c r="Q9" s="201">
        <v>5.41</v>
      </c>
      <c r="R9" s="201">
        <v>21.34</v>
      </c>
      <c r="S9" s="53">
        <v>9700</v>
      </c>
      <c r="T9" s="53">
        <v>91</v>
      </c>
      <c r="U9" s="53">
        <v>17</v>
      </c>
      <c r="V9" s="53">
        <v>9</v>
      </c>
      <c r="W9" s="12">
        <f t="shared" si="8"/>
        <v>9717</v>
      </c>
      <c r="X9" s="84">
        <f t="shared" si="0"/>
        <v>0.78236451900737058</v>
      </c>
      <c r="Y9" s="85">
        <f t="shared" si="1"/>
        <v>0.59985034353934719</v>
      </c>
      <c r="Z9" s="86">
        <v>10766</v>
      </c>
      <c r="AA9" s="77">
        <f t="shared" si="2"/>
        <v>0</v>
      </c>
      <c r="AB9" s="77">
        <f>IF(W9=0,1,0)</f>
        <v>0</v>
      </c>
      <c r="AC9" s="150">
        <f>IF((T9+V9)=100,0,1)</f>
        <v>0</v>
      </c>
      <c r="AD9" s="150">
        <f t="shared" si="3"/>
        <v>0</v>
      </c>
      <c r="AE9" s="150">
        <f t="shared" si="4"/>
        <v>0</v>
      </c>
      <c r="AF9" s="216">
        <f t="shared" si="5"/>
        <v>2.06337895122823E-2</v>
      </c>
      <c r="AG9" s="216">
        <f t="shared" si="6"/>
        <v>4.6512000525603024E-2</v>
      </c>
      <c r="AH9" s="216">
        <f t="shared" si="7"/>
        <v>0.1834687784133768</v>
      </c>
      <c r="AJ9" s="367"/>
    </row>
    <row r="10" spans="1:36" s="8" customFormat="1" x14ac:dyDescent="1.25">
      <c r="A10" s="210">
        <v>5</v>
      </c>
      <c r="B10" s="68">
        <v>10765</v>
      </c>
      <c r="C10" s="210">
        <v>5</v>
      </c>
      <c r="D10" s="19">
        <v>6</v>
      </c>
      <c r="E10" s="69" t="s">
        <v>419</v>
      </c>
      <c r="F10" s="20" t="s">
        <v>17</v>
      </c>
      <c r="G10" s="20" t="s">
        <v>274</v>
      </c>
      <c r="H10" s="21">
        <v>16</v>
      </c>
      <c r="I10" s="18">
        <v>96540055.839932993</v>
      </c>
      <c r="J10" s="18">
        <v>99088323.300440997</v>
      </c>
      <c r="K10" s="18" t="s">
        <v>75</v>
      </c>
      <c r="L10" s="170">
        <v>126.33333333333333</v>
      </c>
      <c r="M10" s="56">
        <v>98067785</v>
      </c>
      <c r="N10" s="55">
        <v>100000000</v>
      </c>
      <c r="O10" s="56">
        <v>1010406</v>
      </c>
      <c r="P10" s="211">
        <v>1.94</v>
      </c>
      <c r="Q10" s="211">
        <v>5.51</v>
      </c>
      <c r="R10" s="211">
        <v>22.27</v>
      </c>
      <c r="S10" s="212">
        <v>70246</v>
      </c>
      <c r="T10" s="212">
        <v>95</v>
      </c>
      <c r="U10" s="212">
        <v>179</v>
      </c>
      <c r="V10" s="212">
        <v>5</v>
      </c>
      <c r="W10" s="18">
        <f t="shared" si="8"/>
        <v>70425</v>
      </c>
      <c r="X10" s="84">
        <f t="shared" si="0"/>
        <v>3.9596539357180025</v>
      </c>
      <c r="Y10" s="85">
        <f t="shared" si="1"/>
        <v>3.0359247076425708</v>
      </c>
      <c r="Z10" s="86">
        <v>10765</v>
      </c>
      <c r="AA10" s="77">
        <f t="shared" si="2"/>
        <v>0</v>
      </c>
      <c r="AB10" s="77">
        <f t="shared" si="9"/>
        <v>0</v>
      </c>
      <c r="AC10" s="150">
        <f t="shared" si="10"/>
        <v>0</v>
      </c>
      <c r="AD10" s="150">
        <f t="shared" si="3"/>
        <v>0</v>
      </c>
      <c r="AE10" s="150">
        <f t="shared" si="4"/>
        <v>0</v>
      </c>
      <c r="AF10" s="216">
        <f t="shared" si="5"/>
        <v>8.0860301424136055E-2</v>
      </c>
      <c r="AG10" s="216">
        <f t="shared" si="6"/>
        <v>0.22965992827164416</v>
      </c>
      <c r="AH10" s="216">
        <f t="shared" si="7"/>
        <v>0.92822624366778861</v>
      </c>
      <c r="AJ10" s="367"/>
    </row>
    <row r="11" spans="1:36" s="5" customFormat="1" x14ac:dyDescent="1.25">
      <c r="A11" s="83">
        <v>2</v>
      </c>
      <c r="B11" s="68">
        <v>10778</v>
      </c>
      <c r="C11" s="83">
        <v>2</v>
      </c>
      <c r="D11" s="16">
        <v>7</v>
      </c>
      <c r="E11" s="68" t="s">
        <v>420</v>
      </c>
      <c r="F11" s="10" t="s">
        <v>16</v>
      </c>
      <c r="G11" s="10" t="s">
        <v>274</v>
      </c>
      <c r="H11" s="11">
        <v>20</v>
      </c>
      <c r="I11" s="12">
        <v>1572020.9364199999</v>
      </c>
      <c r="J11" s="12">
        <v>3048194.581824</v>
      </c>
      <c r="K11" s="12" t="s">
        <v>76</v>
      </c>
      <c r="L11" s="169">
        <v>124.56666666666666</v>
      </c>
      <c r="M11" s="54">
        <v>3040023</v>
      </c>
      <c r="N11" s="54">
        <v>5000000</v>
      </c>
      <c r="O11" s="54">
        <v>1002688</v>
      </c>
      <c r="P11" s="201">
        <v>1.56</v>
      </c>
      <c r="Q11" s="201">
        <v>4.5199999999999996</v>
      </c>
      <c r="R11" s="201">
        <v>20.34</v>
      </c>
      <c r="S11" s="53">
        <v>1692</v>
      </c>
      <c r="T11" s="53">
        <v>79</v>
      </c>
      <c r="U11" s="53">
        <v>12</v>
      </c>
      <c r="V11" s="53">
        <v>21</v>
      </c>
      <c r="W11" s="12">
        <f t="shared" si="8"/>
        <v>1704</v>
      </c>
      <c r="X11" s="84">
        <f t="shared" si="0"/>
        <v>0.10129334765376709</v>
      </c>
      <c r="Y11" s="85">
        <f t="shared" si="1"/>
        <v>7.7663094263852081E-2</v>
      </c>
      <c r="Z11" s="86">
        <v>10778</v>
      </c>
      <c r="AA11" s="77">
        <f t="shared" si="2"/>
        <v>0</v>
      </c>
      <c r="AB11" s="77">
        <f t="shared" si="9"/>
        <v>0</v>
      </c>
      <c r="AC11" s="150">
        <f t="shared" si="10"/>
        <v>0</v>
      </c>
      <c r="AD11" s="150">
        <f t="shared" si="3"/>
        <v>0</v>
      </c>
      <c r="AE11" s="150">
        <f t="shared" si="4"/>
        <v>0</v>
      </c>
      <c r="AF11" s="216">
        <f t="shared" si="5"/>
        <v>2.0002230675933755E-3</v>
      </c>
      <c r="AG11" s="216">
        <f t="shared" si="6"/>
        <v>5.795518118924395E-3</v>
      </c>
      <c r="AH11" s="216">
        <f t="shared" si="7"/>
        <v>2.6079831535159779E-2</v>
      </c>
      <c r="AJ11" s="367"/>
    </row>
    <row r="12" spans="1:36" s="8" customFormat="1" x14ac:dyDescent="1.25">
      <c r="A12" s="210">
        <v>42</v>
      </c>
      <c r="B12" s="68">
        <v>10784</v>
      </c>
      <c r="C12" s="210">
        <v>42</v>
      </c>
      <c r="D12" s="19">
        <v>8</v>
      </c>
      <c r="E12" s="69" t="s">
        <v>421</v>
      </c>
      <c r="F12" s="20" t="s">
        <v>323</v>
      </c>
      <c r="G12" s="20" t="s">
        <v>274</v>
      </c>
      <c r="H12" s="21">
        <v>17</v>
      </c>
      <c r="I12" s="18">
        <v>11440941.593674</v>
      </c>
      <c r="J12" s="18">
        <v>14187272.749387</v>
      </c>
      <c r="K12" s="18" t="s">
        <v>130</v>
      </c>
      <c r="L12" s="170">
        <v>122.46666666666667</v>
      </c>
      <c r="M12" s="56">
        <v>14046751</v>
      </c>
      <c r="N12" s="55">
        <v>15000000</v>
      </c>
      <c r="O12" s="56">
        <v>1010003</v>
      </c>
      <c r="P12" s="211">
        <v>1.93</v>
      </c>
      <c r="Q12" s="211">
        <v>8.08</v>
      </c>
      <c r="R12" s="211">
        <v>30.13</v>
      </c>
      <c r="S12" s="212">
        <v>11266</v>
      </c>
      <c r="T12" s="212">
        <v>72</v>
      </c>
      <c r="U12" s="212">
        <v>23</v>
      </c>
      <c r="V12" s="212">
        <v>28</v>
      </c>
      <c r="W12" s="18">
        <f t="shared" si="8"/>
        <v>11289</v>
      </c>
      <c r="X12" s="84">
        <f t="shared" si="0"/>
        <v>0.42967744890104614</v>
      </c>
      <c r="Y12" s="85">
        <f t="shared" si="1"/>
        <v>0.32943999768984245</v>
      </c>
      <c r="Z12" s="86">
        <v>10784</v>
      </c>
      <c r="AA12" s="77">
        <f t="shared" si="2"/>
        <v>0</v>
      </c>
      <c r="AB12" s="77">
        <f t="shared" si="9"/>
        <v>0</v>
      </c>
      <c r="AC12" s="150">
        <f t="shared" si="10"/>
        <v>0</v>
      </c>
      <c r="AD12" s="150">
        <f t="shared" si="3"/>
        <v>0</v>
      </c>
      <c r="AE12" s="150">
        <f t="shared" si="4"/>
        <v>0</v>
      </c>
      <c r="AF12" s="216">
        <f t="shared" si="5"/>
        <v>1.1517742727486376E-2</v>
      </c>
      <c r="AG12" s="216">
        <f t="shared" si="6"/>
        <v>4.8219358154450734E-2</v>
      </c>
      <c r="AH12" s="216">
        <f t="shared" si="7"/>
        <v>0.1798080768803961</v>
      </c>
      <c r="AJ12" s="367"/>
    </row>
    <row r="13" spans="1:36" s="5" customFormat="1" x14ac:dyDescent="1.25">
      <c r="A13" s="83">
        <v>1</v>
      </c>
      <c r="B13" s="68">
        <v>10837</v>
      </c>
      <c r="C13" s="83">
        <v>1</v>
      </c>
      <c r="D13" s="16">
        <v>9</v>
      </c>
      <c r="E13" s="68" t="s">
        <v>422</v>
      </c>
      <c r="F13" s="10" t="s">
        <v>18</v>
      </c>
      <c r="G13" s="10" t="s">
        <v>274</v>
      </c>
      <c r="H13" s="11">
        <v>16</v>
      </c>
      <c r="I13" s="12">
        <v>61110018.354673997</v>
      </c>
      <c r="J13" s="12">
        <v>45034742.626672</v>
      </c>
      <c r="K13" s="12" t="s">
        <v>77</v>
      </c>
      <c r="L13" s="169">
        <v>114.2</v>
      </c>
      <c r="M13" s="54">
        <v>36471230</v>
      </c>
      <c r="N13" s="54">
        <v>200000000</v>
      </c>
      <c r="O13" s="54">
        <v>1217815</v>
      </c>
      <c r="P13" s="201">
        <v>2.19</v>
      </c>
      <c r="Q13" s="201">
        <v>10.71</v>
      </c>
      <c r="R13" s="201">
        <v>40.94</v>
      </c>
      <c r="S13" s="53">
        <v>77697</v>
      </c>
      <c r="T13" s="53">
        <v>91</v>
      </c>
      <c r="U13" s="53">
        <v>317</v>
      </c>
      <c r="V13" s="53">
        <v>9</v>
      </c>
      <c r="W13" s="12">
        <f t="shared" si="8"/>
        <v>78014</v>
      </c>
      <c r="X13" s="84">
        <f t="shared" si="0"/>
        <v>1.7238529791671062</v>
      </c>
      <c r="Y13" s="85">
        <f t="shared" si="1"/>
        <v>1.3217033449787285</v>
      </c>
      <c r="Z13" s="86">
        <v>10837</v>
      </c>
      <c r="AA13" s="77">
        <f t="shared" si="2"/>
        <v>0</v>
      </c>
      <c r="AB13" s="77">
        <f t="shared" si="9"/>
        <v>0</v>
      </c>
      <c r="AC13" s="150">
        <f t="shared" si="10"/>
        <v>0</v>
      </c>
      <c r="AD13" s="150">
        <f t="shared" si="3"/>
        <v>0</v>
      </c>
      <c r="AE13" s="150">
        <f t="shared" si="4"/>
        <v>0</v>
      </c>
      <c r="AF13" s="216">
        <f t="shared" si="5"/>
        <v>4.1486132135999589E-2</v>
      </c>
      <c r="AG13" s="216">
        <f t="shared" si="6"/>
        <v>0.20288423524043636</v>
      </c>
      <c r="AH13" s="216">
        <f t="shared" si="7"/>
        <v>0.7755444062318827</v>
      </c>
      <c r="AJ13" s="367"/>
    </row>
    <row r="14" spans="1:36" s="8" customFormat="1" x14ac:dyDescent="1.25">
      <c r="A14" s="210">
        <v>3</v>
      </c>
      <c r="B14" s="68">
        <v>10845</v>
      </c>
      <c r="C14" s="210">
        <v>3</v>
      </c>
      <c r="D14" s="19">
        <v>10</v>
      </c>
      <c r="E14" s="69" t="s">
        <v>423</v>
      </c>
      <c r="F14" s="20" t="s">
        <v>15</v>
      </c>
      <c r="G14" s="20" t="s">
        <v>274</v>
      </c>
      <c r="H14" s="21">
        <v>17</v>
      </c>
      <c r="I14" s="18">
        <v>14609445.054329</v>
      </c>
      <c r="J14" s="18">
        <v>26770920.991531</v>
      </c>
      <c r="K14" s="18" t="s">
        <v>78</v>
      </c>
      <c r="L14" s="170">
        <v>113.6</v>
      </c>
      <c r="M14" s="56">
        <v>23895875</v>
      </c>
      <c r="N14" s="55">
        <v>25000000</v>
      </c>
      <c r="O14" s="56">
        <v>1120315</v>
      </c>
      <c r="P14" s="211">
        <v>1.99</v>
      </c>
      <c r="Q14" s="211">
        <v>11.8</v>
      </c>
      <c r="R14" s="211">
        <v>34.51</v>
      </c>
      <c r="S14" s="212">
        <v>6012</v>
      </c>
      <c r="T14" s="212">
        <v>62</v>
      </c>
      <c r="U14" s="212">
        <v>48</v>
      </c>
      <c r="V14" s="212">
        <v>38</v>
      </c>
      <c r="W14" s="18">
        <f t="shared" si="8"/>
        <v>6060</v>
      </c>
      <c r="X14" s="84">
        <f t="shared" si="0"/>
        <v>0.69817798127659303</v>
      </c>
      <c r="Y14" s="85">
        <f t="shared" si="1"/>
        <v>0.53530329117139674</v>
      </c>
      <c r="Z14" s="86">
        <v>10845</v>
      </c>
      <c r="AA14" s="77">
        <f t="shared" si="2"/>
        <v>0</v>
      </c>
      <c r="AB14" s="77">
        <f t="shared" si="9"/>
        <v>0</v>
      </c>
      <c r="AC14" s="150">
        <f t="shared" si="10"/>
        <v>0</v>
      </c>
      <c r="AD14" s="150">
        <f t="shared" si="3"/>
        <v>0</v>
      </c>
      <c r="AE14" s="150">
        <f t="shared" si="4"/>
        <v>0</v>
      </c>
      <c r="AF14" s="216">
        <f t="shared" si="5"/>
        <v>2.2409261011942259E-2</v>
      </c>
      <c r="AG14" s="216">
        <f t="shared" si="6"/>
        <v>0.13287903514619029</v>
      </c>
      <c r="AH14" s="216">
        <f t="shared" si="7"/>
        <v>0.38861487312669718</v>
      </c>
      <c r="AJ14" s="367"/>
    </row>
    <row r="15" spans="1:36" s="5" customFormat="1" x14ac:dyDescent="1.25">
      <c r="A15" s="83">
        <v>16</v>
      </c>
      <c r="B15" s="68">
        <v>10883</v>
      </c>
      <c r="C15" s="83">
        <v>16</v>
      </c>
      <c r="D15" s="16">
        <v>11</v>
      </c>
      <c r="E15" s="68" t="s">
        <v>424</v>
      </c>
      <c r="F15" s="10" t="s">
        <v>292</v>
      </c>
      <c r="G15" s="10" t="s">
        <v>274</v>
      </c>
      <c r="H15" s="11">
        <v>20</v>
      </c>
      <c r="I15" s="12">
        <v>23214739.726227999</v>
      </c>
      <c r="J15" s="12">
        <v>35550123.558017999</v>
      </c>
      <c r="K15" s="12" t="s">
        <v>79</v>
      </c>
      <c r="L15" s="169">
        <v>110.06666666666666</v>
      </c>
      <c r="M15" s="54">
        <v>34913660</v>
      </c>
      <c r="N15" s="54">
        <v>35000000</v>
      </c>
      <c r="O15" s="54">
        <v>1018229</v>
      </c>
      <c r="P15" s="201">
        <v>1.7</v>
      </c>
      <c r="Q15" s="201">
        <v>5.65</v>
      </c>
      <c r="R15" s="201">
        <v>21.79</v>
      </c>
      <c r="S15" s="53">
        <v>15719</v>
      </c>
      <c r="T15" s="53">
        <v>86</v>
      </c>
      <c r="U15" s="53">
        <v>44</v>
      </c>
      <c r="V15" s="53">
        <v>14</v>
      </c>
      <c r="W15" s="12">
        <f t="shared" si="8"/>
        <v>15763</v>
      </c>
      <c r="X15" s="84">
        <f t="shared" si="0"/>
        <v>1.2860288520157477</v>
      </c>
      <c r="Y15" s="85">
        <f t="shared" si="1"/>
        <v>0.98601716967163622</v>
      </c>
      <c r="Z15" s="86">
        <v>10883</v>
      </c>
      <c r="AA15" s="77">
        <f t="shared" si="2"/>
        <v>0</v>
      </c>
      <c r="AB15" s="77">
        <f t="shared" si="9"/>
        <v>0</v>
      </c>
      <c r="AC15" s="150">
        <f t="shared" si="10"/>
        <v>0</v>
      </c>
      <c r="AD15" s="150">
        <f t="shared" si="3"/>
        <v>0</v>
      </c>
      <c r="AE15" s="150">
        <f t="shared" si="4"/>
        <v>0</v>
      </c>
      <c r="AF15" s="216">
        <f t="shared" si="5"/>
        <v>2.5421500563101988E-2</v>
      </c>
      <c r="AG15" s="216">
        <f t="shared" si="6"/>
        <v>8.4489104812662502E-2</v>
      </c>
      <c r="AH15" s="216">
        <f t="shared" si="7"/>
        <v>0.3258438219235249</v>
      </c>
      <c r="AJ15" s="367"/>
    </row>
    <row r="16" spans="1:36" s="8" customFormat="1" x14ac:dyDescent="1.25">
      <c r="A16" s="210">
        <v>102</v>
      </c>
      <c r="B16" s="68">
        <v>10895</v>
      </c>
      <c r="C16" s="210">
        <v>102</v>
      </c>
      <c r="D16" s="19">
        <v>12</v>
      </c>
      <c r="E16" s="69" t="s">
        <v>425</v>
      </c>
      <c r="F16" s="20" t="s">
        <v>29</v>
      </c>
      <c r="G16" s="20" t="s">
        <v>274</v>
      </c>
      <c r="H16" s="21">
        <v>17</v>
      </c>
      <c r="I16" s="18">
        <v>603499.35986900004</v>
      </c>
      <c r="J16" s="18">
        <v>4758084</v>
      </c>
      <c r="K16" s="18" t="s">
        <v>81</v>
      </c>
      <c r="L16" s="170">
        <v>109.16666666666667</v>
      </c>
      <c r="M16" s="56">
        <v>4758084</v>
      </c>
      <c r="N16" s="55">
        <v>5000000</v>
      </c>
      <c r="O16" s="56">
        <v>1000000</v>
      </c>
      <c r="P16" s="211">
        <v>1.51</v>
      </c>
      <c r="Q16" s="211">
        <v>11.03</v>
      </c>
      <c r="R16" s="211">
        <v>41.51</v>
      </c>
      <c r="S16" s="212">
        <v>22263</v>
      </c>
      <c r="T16" s="212">
        <v>62</v>
      </c>
      <c r="U16" s="212">
        <v>15</v>
      </c>
      <c r="V16" s="212">
        <v>38</v>
      </c>
      <c r="W16" s="18">
        <f t="shared" si="8"/>
        <v>22278</v>
      </c>
      <c r="X16" s="84">
        <f t="shared" si="0"/>
        <v>0.1240894731606496</v>
      </c>
      <c r="Y16" s="85">
        <f t="shared" si="1"/>
        <v>9.5141217804038766E-2</v>
      </c>
      <c r="Z16" s="86">
        <v>10895</v>
      </c>
      <c r="AA16" s="77">
        <f t="shared" si="2"/>
        <v>0</v>
      </c>
      <c r="AB16" s="77">
        <f t="shared" si="9"/>
        <v>0</v>
      </c>
      <c r="AC16" s="150">
        <f t="shared" si="10"/>
        <v>0</v>
      </c>
      <c r="AD16" s="150">
        <f t="shared" si="3"/>
        <v>0</v>
      </c>
      <c r="AE16" s="150">
        <f t="shared" si="4"/>
        <v>0</v>
      </c>
      <c r="AF16" s="216">
        <f t="shared" si="5"/>
        <v>3.0221791043964661E-3</v>
      </c>
      <c r="AG16" s="216">
        <f t="shared" si="6"/>
        <v>2.2075917563902661E-2</v>
      </c>
      <c r="AH16" s="216">
        <f t="shared" si="7"/>
        <v>8.3079903724170401E-2</v>
      </c>
      <c r="AJ16" s="367"/>
    </row>
    <row r="17" spans="1:36" s="5" customFormat="1" x14ac:dyDescent="1.25">
      <c r="A17" s="83">
        <v>104</v>
      </c>
      <c r="B17" s="68">
        <v>10919</v>
      </c>
      <c r="C17" s="83">
        <v>104</v>
      </c>
      <c r="D17" s="16">
        <v>13</v>
      </c>
      <c r="E17" s="68" t="s">
        <v>401</v>
      </c>
      <c r="F17" s="10" t="s">
        <v>307</v>
      </c>
      <c r="G17" s="10" t="s">
        <v>274</v>
      </c>
      <c r="H17" s="11">
        <v>15</v>
      </c>
      <c r="I17" s="12">
        <v>277872512.73695701</v>
      </c>
      <c r="J17" s="12">
        <v>304267920.33362001</v>
      </c>
      <c r="K17" s="12" t="s">
        <v>82</v>
      </c>
      <c r="L17" s="169">
        <v>107.3</v>
      </c>
      <c r="M17" s="54">
        <v>299193722</v>
      </c>
      <c r="N17" s="54">
        <v>300000000</v>
      </c>
      <c r="O17" s="54">
        <v>1016959</v>
      </c>
      <c r="P17" s="201">
        <v>1.62</v>
      </c>
      <c r="Q17" s="201">
        <v>4.83</v>
      </c>
      <c r="R17" s="201">
        <v>19.399999999999999</v>
      </c>
      <c r="S17" s="53">
        <v>428898</v>
      </c>
      <c r="T17" s="53">
        <v>0.9</v>
      </c>
      <c r="U17" s="53">
        <v>382</v>
      </c>
      <c r="V17" s="53">
        <v>0.1</v>
      </c>
      <c r="W17" s="12">
        <f t="shared" si="8"/>
        <v>429280</v>
      </c>
      <c r="X17" s="84">
        <f t="shared" si="0"/>
        <v>0.11518868539852513</v>
      </c>
      <c r="Y17" s="85">
        <f t="shared" si="1"/>
        <v>8.8316853371388809E-2</v>
      </c>
      <c r="Z17" s="86">
        <v>10919</v>
      </c>
      <c r="AA17" s="77">
        <f t="shared" si="2"/>
        <v>0</v>
      </c>
      <c r="AB17" s="77">
        <f t="shared" si="9"/>
        <v>0</v>
      </c>
      <c r="AC17" s="150">
        <f t="shared" si="10"/>
        <v>1</v>
      </c>
      <c r="AD17" s="150">
        <f t="shared" si="3"/>
        <v>0</v>
      </c>
      <c r="AE17" s="150">
        <f t="shared" si="4"/>
        <v>0</v>
      </c>
      <c r="AF17" s="216">
        <f t="shared" si="5"/>
        <v>0.20733963371734521</v>
      </c>
      <c r="AG17" s="216">
        <f t="shared" si="6"/>
        <v>0.61817927830541808</v>
      </c>
      <c r="AH17" s="216">
        <f t="shared" si="7"/>
        <v>2.4829561074793189</v>
      </c>
      <c r="AJ17" s="367"/>
    </row>
    <row r="18" spans="1:36" s="8" customFormat="1" x14ac:dyDescent="1.25">
      <c r="A18" s="210">
        <v>105</v>
      </c>
      <c r="B18" s="68">
        <v>10915</v>
      </c>
      <c r="C18" s="210">
        <v>105</v>
      </c>
      <c r="D18" s="19">
        <v>14</v>
      </c>
      <c r="E18" s="69" t="s">
        <v>426</v>
      </c>
      <c r="F18" s="20" t="s">
        <v>203</v>
      </c>
      <c r="G18" s="20" t="s">
        <v>274</v>
      </c>
      <c r="H18" s="21">
        <v>20</v>
      </c>
      <c r="I18" s="18">
        <v>58153035.843546003</v>
      </c>
      <c r="J18" s="18">
        <v>92476590.888245001</v>
      </c>
      <c r="K18" s="18" t="s">
        <v>83</v>
      </c>
      <c r="L18" s="170">
        <v>107.1</v>
      </c>
      <c r="M18" s="56">
        <v>68802842</v>
      </c>
      <c r="N18" s="55">
        <v>70000000</v>
      </c>
      <c r="O18" s="56">
        <v>1344080</v>
      </c>
      <c r="P18" s="211">
        <v>2.41</v>
      </c>
      <c r="Q18" s="211">
        <v>16.02</v>
      </c>
      <c r="R18" s="211">
        <v>55.02</v>
      </c>
      <c r="S18" s="212">
        <v>43690</v>
      </c>
      <c r="T18" s="212">
        <v>93</v>
      </c>
      <c r="U18" s="212">
        <v>54</v>
      </c>
      <c r="V18" s="212">
        <v>7</v>
      </c>
      <c r="W18" s="18">
        <f t="shared" si="8"/>
        <v>43744</v>
      </c>
      <c r="X18" s="84">
        <f t="shared" si="0"/>
        <v>3.6176446579175305</v>
      </c>
      <c r="Y18" s="85">
        <f t="shared" si="1"/>
        <v>2.7737011816542658</v>
      </c>
      <c r="Z18" s="86">
        <v>10915</v>
      </c>
      <c r="AA18" s="77">
        <f t="shared" si="2"/>
        <v>0</v>
      </c>
      <c r="AB18" s="77">
        <f t="shared" si="9"/>
        <v>0</v>
      </c>
      <c r="AC18" s="150">
        <f t="shared" si="10"/>
        <v>0</v>
      </c>
      <c r="AD18" s="150">
        <f t="shared" si="3"/>
        <v>0</v>
      </c>
      <c r="AE18" s="150">
        <f t="shared" si="4"/>
        <v>0</v>
      </c>
      <c r="AF18" s="216">
        <f t="shared" si="5"/>
        <v>9.3747565866465044E-2</v>
      </c>
      <c r="AG18" s="216">
        <f t="shared" si="6"/>
        <v>0.6231684668799875</v>
      </c>
      <c r="AH18" s="216">
        <f t="shared" si="7"/>
        <v>2.1402452589099199</v>
      </c>
      <c r="AJ18" s="367"/>
    </row>
    <row r="19" spans="1:36" s="5" customFormat="1" x14ac:dyDescent="1.25">
      <c r="A19" s="83">
        <v>106</v>
      </c>
      <c r="B19" s="68">
        <v>10920</v>
      </c>
      <c r="C19" s="83">
        <v>106</v>
      </c>
      <c r="D19" s="16">
        <v>15</v>
      </c>
      <c r="E19" s="68" t="s">
        <v>427</v>
      </c>
      <c r="F19" s="10" t="s">
        <v>17</v>
      </c>
      <c r="G19" s="10" t="s">
        <v>291</v>
      </c>
      <c r="H19" s="11">
        <v>15</v>
      </c>
      <c r="I19" s="12">
        <v>214462.04122700001</v>
      </c>
      <c r="J19" s="12">
        <v>1004088.348225</v>
      </c>
      <c r="K19" s="12" t="s">
        <v>84</v>
      </c>
      <c r="L19" s="169">
        <v>107.2</v>
      </c>
      <c r="M19" s="54">
        <v>99549046</v>
      </c>
      <c r="N19" s="54">
        <v>100000000</v>
      </c>
      <c r="O19" s="54">
        <v>10087</v>
      </c>
      <c r="P19" s="201">
        <v>1.91</v>
      </c>
      <c r="Q19" s="201">
        <v>5.83</v>
      </c>
      <c r="R19" s="201">
        <v>0</v>
      </c>
      <c r="S19" s="53">
        <v>446</v>
      </c>
      <c r="T19" s="53">
        <v>10.366164999999999</v>
      </c>
      <c r="U19" s="53">
        <v>11</v>
      </c>
      <c r="V19" s="53">
        <v>89.633834999999991</v>
      </c>
      <c r="W19" s="12">
        <f t="shared" si="8"/>
        <v>457</v>
      </c>
      <c r="X19" s="84">
        <f t="shared" si="0"/>
        <v>4.3782563985480596E-3</v>
      </c>
      <c r="Y19" s="85">
        <f t="shared" si="1"/>
        <v>3.3568733511899667E-3</v>
      </c>
      <c r="Z19" s="86">
        <v>10920</v>
      </c>
      <c r="AA19" s="77">
        <f t="shared" si="2"/>
        <v>0</v>
      </c>
      <c r="AB19" s="77">
        <f t="shared" si="9"/>
        <v>0</v>
      </c>
      <c r="AC19" s="150">
        <f t="shared" si="10"/>
        <v>0</v>
      </c>
      <c r="AD19" s="150">
        <f t="shared" si="3"/>
        <v>0</v>
      </c>
      <c r="AE19" s="150">
        <f t="shared" si="4"/>
        <v>0</v>
      </c>
      <c r="AF19" s="216">
        <f t="shared" si="5"/>
        <v>8.0670814339023106E-4</v>
      </c>
      <c r="AG19" s="216">
        <f t="shared" si="6"/>
        <v>2.4623604586204435E-3</v>
      </c>
      <c r="AH19" s="216">
        <f t="shared" si="7"/>
        <v>0</v>
      </c>
      <c r="AJ19" s="367"/>
    </row>
    <row r="20" spans="1:36" s="8" customFormat="1" x14ac:dyDescent="1.25">
      <c r="A20" s="210">
        <v>110</v>
      </c>
      <c r="B20" s="68">
        <v>10929</v>
      </c>
      <c r="C20" s="210">
        <v>110</v>
      </c>
      <c r="D20" s="19">
        <v>16</v>
      </c>
      <c r="E20" s="69" t="s">
        <v>428</v>
      </c>
      <c r="F20" s="20" t="s">
        <v>16</v>
      </c>
      <c r="G20" s="20" t="s">
        <v>274</v>
      </c>
      <c r="H20" s="21">
        <v>18</v>
      </c>
      <c r="I20" s="18">
        <v>2171928.7807109999</v>
      </c>
      <c r="J20" s="18">
        <v>5059874.2258479996</v>
      </c>
      <c r="K20" s="18" t="s">
        <v>85</v>
      </c>
      <c r="L20" s="170">
        <v>106.73333333333333</v>
      </c>
      <c r="M20" s="56">
        <v>4980253</v>
      </c>
      <c r="N20" s="55">
        <v>5000000</v>
      </c>
      <c r="O20" s="56">
        <v>1015987</v>
      </c>
      <c r="P20" s="211">
        <v>1.55</v>
      </c>
      <c r="Q20" s="211">
        <v>4.83</v>
      </c>
      <c r="R20" s="211">
        <v>19.89</v>
      </c>
      <c r="S20" s="212">
        <v>1712</v>
      </c>
      <c r="T20" s="212">
        <v>82</v>
      </c>
      <c r="U20" s="212">
        <v>12</v>
      </c>
      <c r="V20" s="212">
        <v>18</v>
      </c>
      <c r="W20" s="18">
        <f t="shared" si="8"/>
        <v>1724</v>
      </c>
      <c r="X20" s="84">
        <f t="shared" si="0"/>
        <v>0.17452784264347654</v>
      </c>
      <c r="Y20" s="85">
        <f t="shared" si="1"/>
        <v>0.1338130549423398</v>
      </c>
      <c r="Z20" s="86">
        <v>10929</v>
      </c>
      <c r="AA20" s="77">
        <f t="shared" si="2"/>
        <v>0</v>
      </c>
      <c r="AB20" s="77">
        <f t="shared" si="9"/>
        <v>0</v>
      </c>
      <c r="AC20" s="150">
        <f t="shared" si="10"/>
        <v>0</v>
      </c>
      <c r="AD20" s="150">
        <f t="shared" si="3"/>
        <v>0</v>
      </c>
      <c r="AE20" s="150">
        <f t="shared" si="4"/>
        <v>0</v>
      </c>
      <c r="AF20" s="216">
        <f t="shared" si="5"/>
        <v>3.299001903626691E-3</v>
      </c>
      <c r="AG20" s="216">
        <f t="shared" si="6"/>
        <v>1.0280115609365753E-2</v>
      </c>
      <c r="AH20" s="216">
        <f t="shared" si="7"/>
        <v>4.2333643782667664E-2</v>
      </c>
      <c r="AJ20" s="367"/>
    </row>
    <row r="21" spans="1:36" s="5" customFormat="1" x14ac:dyDescent="1.25">
      <c r="A21" s="83">
        <v>107</v>
      </c>
      <c r="B21" s="68">
        <v>10911</v>
      </c>
      <c r="C21" s="83">
        <v>107</v>
      </c>
      <c r="D21" s="16">
        <v>17</v>
      </c>
      <c r="E21" s="68" t="s">
        <v>429</v>
      </c>
      <c r="F21" s="10" t="s">
        <v>43</v>
      </c>
      <c r="G21" s="10" t="s">
        <v>274</v>
      </c>
      <c r="H21" s="373">
        <v>17.2</v>
      </c>
      <c r="I21" s="12">
        <v>65508495.578290001</v>
      </c>
      <c r="J21" s="12">
        <v>70458703.660053</v>
      </c>
      <c r="K21" s="12" t="s">
        <v>86</v>
      </c>
      <c r="L21" s="169">
        <v>107.46666666666667</v>
      </c>
      <c r="M21" s="54">
        <v>69873492</v>
      </c>
      <c r="N21" s="54">
        <v>70000000</v>
      </c>
      <c r="O21" s="54">
        <v>1008375</v>
      </c>
      <c r="P21" s="201">
        <v>2.62</v>
      </c>
      <c r="Q21" s="201">
        <v>7.52</v>
      </c>
      <c r="R21" s="201">
        <v>24.94</v>
      </c>
      <c r="S21" s="53">
        <v>60753</v>
      </c>
      <c r="T21" s="53">
        <v>90</v>
      </c>
      <c r="U21" s="53">
        <v>85</v>
      </c>
      <c r="V21" s="53">
        <v>10</v>
      </c>
      <c r="W21" s="12">
        <f t="shared" si="8"/>
        <v>60838</v>
      </c>
      <c r="X21" s="84">
        <f t="shared" si="0"/>
        <v>2.6674009670775582</v>
      </c>
      <c r="Y21" s="85">
        <f t="shared" si="1"/>
        <v>2.0451354165302917</v>
      </c>
      <c r="Z21" s="86">
        <v>10911</v>
      </c>
      <c r="AA21" s="77">
        <f t="shared" si="2"/>
        <v>0</v>
      </c>
      <c r="AB21" s="77">
        <f t="shared" si="9"/>
        <v>0</v>
      </c>
      <c r="AC21" s="150">
        <f t="shared" si="10"/>
        <v>0</v>
      </c>
      <c r="AD21" s="150">
        <f t="shared" si="3"/>
        <v>0</v>
      </c>
      <c r="AE21" s="150">
        <f t="shared" si="4"/>
        <v>0</v>
      </c>
      <c r="AF21" s="216">
        <f t="shared" si="5"/>
        <v>7.7651005930480035E-2</v>
      </c>
      <c r="AG21" s="216">
        <f t="shared" si="6"/>
        <v>0.22287616969359153</v>
      </c>
      <c r="AH21" s="216">
        <f t="shared" si="7"/>
        <v>0.73916644576571455</v>
      </c>
      <c r="AJ21" s="367"/>
    </row>
    <row r="22" spans="1:36" s="8" customFormat="1" x14ac:dyDescent="1.25">
      <c r="A22" s="210">
        <v>108</v>
      </c>
      <c r="B22" s="68">
        <v>10923</v>
      </c>
      <c r="C22" s="210">
        <v>108</v>
      </c>
      <c r="D22" s="19">
        <v>18</v>
      </c>
      <c r="E22" s="69" t="s">
        <v>430</v>
      </c>
      <c r="F22" s="20" t="s">
        <v>17</v>
      </c>
      <c r="G22" s="20" t="s">
        <v>274</v>
      </c>
      <c r="H22" s="21">
        <v>20</v>
      </c>
      <c r="I22" s="18">
        <v>1465040.532386</v>
      </c>
      <c r="J22" s="18">
        <v>2233661.735715</v>
      </c>
      <c r="K22" s="18" t="s">
        <v>87</v>
      </c>
      <c r="L22" s="170">
        <v>107.23333333333333</v>
      </c>
      <c r="M22" s="56">
        <v>2212577</v>
      </c>
      <c r="N22" s="55">
        <v>3000000</v>
      </c>
      <c r="O22" s="56">
        <v>1009529</v>
      </c>
      <c r="P22" s="211">
        <v>2.14</v>
      </c>
      <c r="Q22" s="211">
        <v>5.81</v>
      </c>
      <c r="R22" s="211">
        <v>22.84</v>
      </c>
      <c r="S22" s="212">
        <v>1986</v>
      </c>
      <c r="T22" s="212">
        <v>66</v>
      </c>
      <c r="U22" s="212">
        <v>8</v>
      </c>
      <c r="V22" s="212">
        <v>34</v>
      </c>
      <c r="W22" s="18">
        <f t="shared" si="8"/>
        <v>1994</v>
      </c>
      <c r="X22" s="84">
        <f t="shared" si="0"/>
        <v>6.201153565534704E-2</v>
      </c>
      <c r="Y22" s="85">
        <f t="shared" si="1"/>
        <v>4.7545153266225722E-2</v>
      </c>
      <c r="Z22" s="86">
        <v>10923</v>
      </c>
      <c r="AA22" s="77">
        <f t="shared" si="2"/>
        <v>0</v>
      </c>
      <c r="AB22" s="77">
        <f t="shared" si="9"/>
        <v>0</v>
      </c>
      <c r="AC22" s="150">
        <f t="shared" si="10"/>
        <v>0</v>
      </c>
      <c r="AD22" s="150">
        <f t="shared" si="3"/>
        <v>0</v>
      </c>
      <c r="AE22" s="150">
        <f t="shared" si="4"/>
        <v>0</v>
      </c>
      <c r="AF22" s="216">
        <f t="shared" si="5"/>
        <v>2.0106770651885254E-3</v>
      </c>
      <c r="AG22" s="216">
        <f t="shared" si="6"/>
        <v>5.4588942751146409E-3</v>
      </c>
      <c r="AH22" s="216">
        <f t="shared" si="7"/>
        <v>2.1459749611638278E-2</v>
      </c>
      <c r="AJ22" s="367"/>
    </row>
    <row r="23" spans="1:36" s="5" customFormat="1" x14ac:dyDescent="1.25">
      <c r="A23" s="83">
        <v>113</v>
      </c>
      <c r="B23" s="68">
        <v>11008</v>
      </c>
      <c r="C23" s="83">
        <v>113</v>
      </c>
      <c r="D23" s="16">
        <v>19</v>
      </c>
      <c r="E23" s="68" t="s">
        <v>431</v>
      </c>
      <c r="F23" s="10" t="s">
        <v>318</v>
      </c>
      <c r="G23" s="10" t="s">
        <v>274</v>
      </c>
      <c r="H23" s="11">
        <v>16</v>
      </c>
      <c r="I23" s="12">
        <v>38893593.692689002</v>
      </c>
      <c r="J23" s="12">
        <v>50169731.847548001</v>
      </c>
      <c r="K23" s="12" t="s">
        <v>88</v>
      </c>
      <c r="L23" s="169">
        <v>102.9</v>
      </c>
      <c r="M23" s="54">
        <v>49331727</v>
      </c>
      <c r="N23" s="54">
        <v>50000000</v>
      </c>
      <c r="O23" s="54">
        <v>1016987</v>
      </c>
      <c r="P23" s="201">
        <v>1.64</v>
      </c>
      <c r="Q23" s="201">
        <v>5.33</v>
      </c>
      <c r="R23" s="201">
        <v>20.53</v>
      </c>
      <c r="S23" s="53">
        <v>58288</v>
      </c>
      <c r="T23" s="53">
        <v>95</v>
      </c>
      <c r="U23" s="53">
        <v>78</v>
      </c>
      <c r="V23" s="53">
        <v>5</v>
      </c>
      <c r="W23" s="12">
        <f t="shared" si="8"/>
        <v>58366</v>
      </c>
      <c r="X23" s="84">
        <f t="shared" si="0"/>
        <v>2.0048252866458194</v>
      </c>
      <c r="Y23" s="85">
        <f t="shared" si="1"/>
        <v>1.5371289312259004</v>
      </c>
      <c r="Z23" s="86">
        <v>11008</v>
      </c>
      <c r="AA23" s="77">
        <f t="shared" si="2"/>
        <v>0</v>
      </c>
      <c r="AB23" s="77">
        <f t="shared" si="9"/>
        <v>0</v>
      </c>
      <c r="AC23" s="150">
        <f t="shared" si="10"/>
        <v>0</v>
      </c>
      <c r="AD23" s="150">
        <f t="shared" si="3"/>
        <v>0</v>
      </c>
      <c r="AE23" s="150">
        <f t="shared" si="4"/>
        <v>0</v>
      </c>
      <c r="AF23" s="216">
        <f t="shared" si="5"/>
        <v>3.460961547472783E-2</v>
      </c>
      <c r="AG23" s="216">
        <f t="shared" si="6"/>
        <v>0.11248125029286546</v>
      </c>
      <c r="AH23" s="216">
        <f t="shared" si="7"/>
        <v>0.43325329615619662</v>
      </c>
      <c r="AJ23" s="367"/>
    </row>
    <row r="24" spans="1:36" s="8" customFormat="1" x14ac:dyDescent="1.25">
      <c r="A24" s="210">
        <v>114</v>
      </c>
      <c r="B24" s="68">
        <v>11014</v>
      </c>
      <c r="C24" s="210">
        <v>114</v>
      </c>
      <c r="D24" s="19">
        <v>20</v>
      </c>
      <c r="E24" s="69" t="s">
        <v>432</v>
      </c>
      <c r="F24" s="20" t="s">
        <v>29</v>
      </c>
      <c r="G24" s="20" t="s">
        <v>290</v>
      </c>
      <c r="H24" s="21">
        <v>16</v>
      </c>
      <c r="I24" s="18">
        <v>3737874.552255</v>
      </c>
      <c r="J24" s="18">
        <v>7897812</v>
      </c>
      <c r="K24" s="18" t="s">
        <v>89</v>
      </c>
      <c r="L24" s="170">
        <v>102.56666666666666</v>
      </c>
      <c r="M24" s="56">
        <v>7897812</v>
      </c>
      <c r="N24" s="55">
        <v>50000000</v>
      </c>
      <c r="O24" s="56">
        <v>1000000</v>
      </c>
      <c r="P24" s="211">
        <v>1.54</v>
      </c>
      <c r="Q24" s="211">
        <v>8.32</v>
      </c>
      <c r="R24" s="211">
        <v>27.55</v>
      </c>
      <c r="S24" s="212">
        <v>6605</v>
      </c>
      <c r="T24" s="212">
        <v>66</v>
      </c>
      <c r="U24" s="212">
        <v>28</v>
      </c>
      <c r="V24" s="212">
        <v>34</v>
      </c>
      <c r="W24" s="18">
        <f t="shared" si="8"/>
        <v>6633</v>
      </c>
      <c r="X24" s="84">
        <f t="shared" si="0"/>
        <v>0.21926124381606776</v>
      </c>
      <c r="Y24" s="85">
        <f t="shared" si="1"/>
        <v>0.16811080926165281</v>
      </c>
      <c r="Z24" s="86">
        <v>11014</v>
      </c>
      <c r="AA24" s="77">
        <f t="shared" si="2"/>
        <v>0</v>
      </c>
      <c r="AB24" s="77">
        <f t="shared" si="9"/>
        <v>0</v>
      </c>
      <c r="AC24" s="150">
        <f t="shared" si="10"/>
        <v>0</v>
      </c>
      <c r="AD24" s="150">
        <f t="shared" si="3"/>
        <v>0</v>
      </c>
      <c r="AE24" s="150">
        <f t="shared" si="4"/>
        <v>0</v>
      </c>
      <c r="AF24" s="216">
        <f t="shared" si="5"/>
        <v>5.1160956890415809E-3</v>
      </c>
      <c r="AG24" s="216">
        <f t="shared" si="6"/>
        <v>2.7640205281055815E-2</v>
      </c>
      <c r="AH24" s="216">
        <f t="shared" si="7"/>
        <v>9.1524958592919203E-2</v>
      </c>
      <c r="AJ24" s="367"/>
    </row>
    <row r="25" spans="1:36" s="5" customFormat="1" x14ac:dyDescent="1.25">
      <c r="A25" s="83">
        <v>115</v>
      </c>
      <c r="B25" s="68">
        <v>11049</v>
      </c>
      <c r="C25" s="83">
        <v>115</v>
      </c>
      <c r="D25" s="16">
        <v>21</v>
      </c>
      <c r="E25" s="68" t="s">
        <v>433</v>
      </c>
      <c r="F25" s="10" t="s">
        <v>323</v>
      </c>
      <c r="G25" s="10" t="s">
        <v>274</v>
      </c>
      <c r="H25" s="11">
        <v>20</v>
      </c>
      <c r="I25" s="12">
        <v>27828755.629448999</v>
      </c>
      <c r="J25" s="12">
        <v>39434554.469085999</v>
      </c>
      <c r="K25" s="12" t="s">
        <v>90</v>
      </c>
      <c r="L25" s="169">
        <v>100.33333333333334</v>
      </c>
      <c r="M25" s="54">
        <v>39295142</v>
      </c>
      <c r="N25" s="54">
        <v>40000000</v>
      </c>
      <c r="O25" s="54">
        <v>1003547</v>
      </c>
      <c r="P25" s="201">
        <v>2.06</v>
      </c>
      <c r="Q25" s="201">
        <v>8.65</v>
      </c>
      <c r="R25" s="201">
        <v>30.02</v>
      </c>
      <c r="S25" s="53">
        <v>23615</v>
      </c>
      <c r="T25" s="53">
        <v>59</v>
      </c>
      <c r="U25" s="53">
        <v>106</v>
      </c>
      <c r="V25" s="53">
        <v>41</v>
      </c>
      <c r="W25" s="12">
        <f t="shared" si="8"/>
        <v>23721</v>
      </c>
      <c r="X25" s="84">
        <f t="shared" si="0"/>
        <v>0.978678610072795</v>
      </c>
      <c r="Y25" s="85">
        <f t="shared" si="1"/>
        <v>0.75036723445947362</v>
      </c>
      <c r="Z25" s="86">
        <v>11049</v>
      </c>
      <c r="AA25" s="77">
        <f t="shared" si="2"/>
        <v>0</v>
      </c>
      <c r="AB25" s="77">
        <f t="shared" si="9"/>
        <v>0</v>
      </c>
      <c r="AC25" s="150">
        <f t="shared" si="10"/>
        <v>0</v>
      </c>
      <c r="AD25" s="150">
        <f t="shared" si="3"/>
        <v>0</v>
      </c>
      <c r="AE25" s="150">
        <f t="shared" si="4"/>
        <v>0</v>
      </c>
      <c r="AF25" s="216">
        <f t="shared" si="5"/>
        <v>3.4170812487287414E-2</v>
      </c>
      <c r="AG25" s="216">
        <f t="shared" si="6"/>
        <v>0.14348423690050299</v>
      </c>
      <c r="AH25" s="216">
        <f t="shared" si="7"/>
        <v>0.49796494702347971</v>
      </c>
      <c r="AJ25" s="367"/>
    </row>
    <row r="26" spans="1:36" s="8" customFormat="1" x14ac:dyDescent="1.25">
      <c r="A26" s="210">
        <v>118</v>
      </c>
      <c r="B26" s="68">
        <v>11075</v>
      </c>
      <c r="C26" s="210">
        <v>118</v>
      </c>
      <c r="D26" s="19">
        <v>22</v>
      </c>
      <c r="E26" s="69" t="s">
        <v>434</v>
      </c>
      <c r="F26" s="20" t="s">
        <v>29</v>
      </c>
      <c r="G26" s="20" t="s">
        <v>290</v>
      </c>
      <c r="H26" s="21">
        <v>17</v>
      </c>
      <c r="I26" s="18">
        <v>68333297.009059995</v>
      </c>
      <c r="J26" s="18">
        <v>77580729</v>
      </c>
      <c r="K26" s="18" t="s">
        <v>91</v>
      </c>
      <c r="L26" s="170">
        <v>98.1</v>
      </c>
      <c r="M26" s="56">
        <v>77580729</v>
      </c>
      <c r="N26" s="55">
        <v>80000000</v>
      </c>
      <c r="O26" s="56">
        <v>1000000</v>
      </c>
      <c r="P26" s="211">
        <v>1.7</v>
      </c>
      <c r="Q26" s="211">
        <v>11.1</v>
      </c>
      <c r="R26" s="211">
        <v>32.049999999999997</v>
      </c>
      <c r="S26" s="212">
        <v>14041</v>
      </c>
      <c r="T26" s="212">
        <v>67</v>
      </c>
      <c r="U26" s="212">
        <v>120</v>
      </c>
      <c r="V26" s="212">
        <v>33</v>
      </c>
      <c r="W26" s="18">
        <f t="shared" si="8"/>
        <v>14161</v>
      </c>
      <c r="X26" s="84">
        <f t="shared" si="0"/>
        <v>2.1864512834976315</v>
      </c>
      <c r="Y26" s="85">
        <f t="shared" si="1"/>
        <v>1.676384245034692</v>
      </c>
      <c r="Z26" s="86">
        <v>11075</v>
      </c>
      <c r="AA26" s="77">
        <f t="shared" si="2"/>
        <v>0</v>
      </c>
      <c r="AB26" s="77">
        <f t="shared" si="9"/>
        <v>0</v>
      </c>
      <c r="AC26" s="150">
        <f t="shared" si="10"/>
        <v>0</v>
      </c>
      <c r="AD26" s="150">
        <f t="shared" si="3"/>
        <v>0</v>
      </c>
      <c r="AE26" s="150">
        <f t="shared" si="4"/>
        <v>0</v>
      </c>
      <c r="AF26" s="216">
        <f t="shared" si="5"/>
        <v>5.5477122118596615E-2</v>
      </c>
      <c r="AG26" s="216">
        <f t="shared" si="6"/>
        <v>0.36223297383318964</v>
      </c>
      <c r="AH26" s="216">
        <f t="shared" si="7"/>
        <v>1.0459069199417772</v>
      </c>
      <c r="AJ26" s="367"/>
    </row>
    <row r="27" spans="1:36" s="5" customFormat="1" x14ac:dyDescent="1.25">
      <c r="A27" s="83">
        <v>121</v>
      </c>
      <c r="B27" s="68">
        <v>11090</v>
      </c>
      <c r="C27" s="83">
        <v>121</v>
      </c>
      <c r="D27" s="16">
        <v>23</v>
      </c>
      <c r="E27" s="68" t="s">
        <v>435</v>
      </c>
      <c r="F27" s="10" t="s">
        <v>37</v>
      </c>
      <c r="G27" s="10" t="s">
        <v>274</v>
      </c>
      <c r="H27" s="11">
        <v>15</v>
      </c>
      <c r="I27" s="12">
        <v>52175630.706820004</v>
      </c>
      <c r="J27" s="12">
        <v>70339797.525941998</v>
      </c>
      <c r="K27" s="12" t="s">
        <v>92</v>
      </c>
      <c r="L27" s="169">
        <v>95.566666666666663</v>
      </c>
      <c r="M27" s="54">
        <v>57979162</v>
      </c>
      <c r="N27" s="54">
        <v>100000000</v>
      </c>
      <c r="O27" s="54">
        <v>1213191</v>
      </c>
      <c r="P27" s="201">
        <v>0.96</v>
      </c>
      <c r="Q27" s="201">
        <v>8.9</v>
      </c>
      <c r="R27" s="201">
        <v>39.76</v>
      </c>
      <c r="S27" s="53">
        <v>43569</v>
      </c>
      <c r="T27" s="53">
        <v>63</v>
      </c>
      <c r="U27" s="53">
        <v>83</v>
      </c>
      <c r="V27" s="53">
        <v>37</v>
      </c>
      <c r="W27" s="12">
        <f t="shared" si="8"/>
        <v>43652</v>
      </c>
      <c r="X27" s="84">
        <f t="shared" si="0"/>
        <v>1.8640296221597747</v>
      </c>
      <c r="Y27" s="85">
        <f t="shared" si="1"/>
        <v>1.4291788316764484</v>
      </c>
      <c r="Z27" s="86">
        <v>11090</v>
      </c>
      <c r="AA27" s="77">
        <f t="shared" si="2"/>
        <v>0</v>
      </c>
      <c r="AB27" s="77">
        <f t="shared" si="9"/>
        <v>0</v>
      </c>
      <c r="AC27" s="150">
        <f t="shared" si="10"/>
        <v>0</v>
      </c>
      <c r="AD27" s="150">
        <f t="shared" si="3"/>
        <v>0</v>
      </c>
      <c r="AE27" s="150">
        <f t="shared" si="4"/>
        <v>0</v>
      </c>
      <c r="AF27" s="216">
        <f t="shared" si="5"/>
        <v>2.840426090910133E-2</v>
      </c>
      <c r="AG27" s="216">
        <f t="shared" si="6"/>
        <v>0.26333116884479357</v>
      </c>
      <c r="AH27" s="216">
        <f t="shared" si="7"/>
        <v>1.1764098059852801</v>
      </c>
      <c r="AJ27" s="367"/>
    </row>
    <row r="28" spans="1:36" s="8" customFormat="1" x14ac:dyDescent="1.25">
      <c r="A28" s="210">
        <v>123</v>
      </c>
      <c r="B28" s="68">
        <v>11098</v>
      </c>
      <c r="C28" s="210">
        <v>123</v>
      </c>
      <c r="D28" s="19">
        <v>24</v>
      </c>
      <c r="E28" s="69" t="s">
        <v>436</v>
      </c>
      <c r="F28" s="20" t="s">
        <v>39</v>
      </c>
      <c r="G28" s="20" t="s">
        <v>274</v>
      </c>
      <c r="H28" s="21">
        <v>17</v>
      </c>
      <c r="I28" s="18">
        <v>158411621.93665901</v>
      </c>
      <c r="J28" s="18">
        <v>191675381.25574601</v>
      </c>
      <c r="K28" s="18" t="s">
        <v>93</v>
      </c>
      <c r="L28" s="170">
        <v>94.866666666666674</v>
      </c>
      <c r="M28" s="56">
        <v>191167231</v>
      </c>
      <c r="N28" s="55">
        <v>200000000</v>
      </c>
      <c r="O28" s="56">
        <v>1002658</v>
      </c>
      <c r="P28" s="211">
        <v>1.62</v>
      </c>
      <c r="Q28" s="211">
        <v>4.79</v>
      </c>
      <c r="R28" s="211">
        <v>21.33</v>
      </c>
      <c r="S28" s="212">
        <v>188272</v>
      </c>
      <c r="T28" s="212">
        <v>84</v>
      </c>
      <c r="U28" s="212">
        <v>200</v>
      </c>
      <c r="V28" s="212">
        <v>16</v>
      </c>
      <c r="W28" s="18">
        <f t="shared" si="8"/>
        <v>188472</v>
      </c>
      <c r="X28" s="84">
        <f t="shared" si="0"/>
        <v>6.7726209261588597</v>
      </c>
      <c r="Y28" s="85">
        <f t="shared" si="1"/>
        <v>5.1926677277908242</v>
      </c>
      <c r="Z28" s="86">
        <v>11098</v>
      </c>
      <c r="AA28" s="77">
        <f t="shared" si="2"/>
        <v>0</v>
      </c>
      <c r="AB28" s="77">
        <f t="shared" si="9"/>
        <v>0</v>
      </c>
      <c r="AC28" s="150">
        <f t="shared" si="10"/>
        <v>0</v>
      </c>
      <c r="AD28" s="150">
        <f t="shared" si="3"/>
        <v>0</v>
      </c>
      <c r="AE28" s="150">
        <f t="shared" si="4"/>
        <v>0</v>
      </c>
      <c r="AF28" s="216">
        <f t="shared" si="5"/>
        <v>0.13061483214734945</v>
      </c>
      <c r="AG28" s="216">
        <f t="shared" si="6"/>
        <v>0.38620064567024925</v>
      </c>
      <c r="AH28" s="216">
        <f t="shared" si="7"/>
        <v>1.7197619566067675</v>
      </c>
      <c r="AJ28" s="367"/>
    </row>
    <row r="29" spans="1:36" s="5" customFormat="1" x14ac:dyDescent="1.25">
      <c r="A29" s="83">
        <v>130</v>
      </c>
      <c r="B29" s="68">
        <v>11142</v>
      </c>
      <c r="C29" s="83">
        <v>130</v>
      </c>
      <c r="D29" s="16">
        <v>25</v>
      </c>
      <c r="E29" s="68" t="s">
        <v>437</v>
      </c>
      <c r="F29" s="10" t="s">
        <v>34</v>
      </c>
      <c r="G29" s="10" t="s">
        <v>274</v>
      </c>
      <c r="H29" s="11">
        <v>17</v>
      </c>
      <c r="I29" s="12">
        <v>151064247.4244</v>
      </c>
      <c r="J29" s="12">
        <v>150751613.07530901</v>
      </c>
      <c r="K29" s="12" t="s">
        <v>94</v>
      </c>
      <c r="L29" s="169">
        <v>88.133333333333326</v>
      </c>
      <c r="M29" s="54">
        <v>149562173</v>
      </c>
      <c r="N29" s="54">
        <v>150000000</v>
      </c>
      <c r="O29" s="54">
        <v>1007952</v>
      </c>
      <c r="P29" s="201">
        <v>1.79</v>
      </c>
      <c r="Q29" s="201">
        <v>5.09</v>
      </c>
      <c r="R29" s="201">
        <v>21.28</v>
      </c>
      <c r="S29" s="53">
        <v>146602</v>
      </c>
      <c r="T29" s="53">
        <v>98</v>
      </c>
      <c r="U29" s="53">
        <v>91</v>
      </c>
      <c r="V29" s="53">
        <v>2</v>
      </c>
      <c r="W29" s="12">
        <f t="shared" si="8"/>
        <v>146693</v>
      </c>
      <c r="X29" s="84">
        <f t="shared" si="0"/>
        <v>6.2143997999291338</v>
      </c>
      <c r="Y29" s="85">
        <f t="shared" si="1"/>
        <v>4.7646714086777537</v>
      </c>
      <c r="Z29" s="86">
        <v>11142</v>
      </c>
      <c r="AA29" s="77">
        <f t="shared" si="2"/>
        <v>0</v>
      </c>
      <c r="AB29" s="77">
        <f t="shared" si="9"/>
        <v>0</v>
      </c>
      <c r="AC29" s="150">
        <f t="shared" si="10"/>
        <v>0</v>
      </c>
      <c r="AD29" s="150">
        <f t="shared" si="3"/>
        <v>0</v>
      </c>
      <c r="AE29" s="150">
        <f t="shared" si="4"/>
        <v>0</v>
      </c>
      <c r="AF29" s="216">
        <f t="shared" si="5"/>
        <v>0.11350791471299131</v>
      </c>
      <c r="AG29" s="216">
        <f t="shared" si="6"/>
        <v>0.32276831613917639</v>
      </c>
      <c r="AH29" s="216">
        <f t="shared" si="7"/>
        <v>1.3494125279846116</v>
      </c>
      <c r="AJ29" s="367"/>
    </row>
    <row r="30" spans="1:36" s="8" customFormat="1" x14ac:dyDescent="1.25">
      <c r="A30" s="210">
        <v>132</v>
      </c>
      <c r="B30" s="68">
        <v>11145</v>
      </c>
      <c r="C30" s="210">
        <v>132</v>
      </c>
      <c r="D30" s="19">
        <v>26</v>
      </c>
      <c r="E30" s="69" t="s">
        <v>438</v>
      </c>
      <c r="F30" s="20" t="s">
        <v>213</v>
      </c>
      <c r="G30" s="20" t="s">
        <v>274</v>
      </c>
      <c r="H30" s="21">
        <v>15</v>
      </c>
      <c r="I30" s="18">
        <v>75093229.879316002</v>
      </c>
      <c r="J30" s="18">
        <v>107699471.088622</v>
      </c>
      <c r="K30" s="18" t="s">
        <v>95</v>
      </c>
      <c r="L30" s="170">
        <v>87.933333333333337</v>
      </c>
      <c r="M30" s="56">
        <v>92742215</v>
      </c>
      <c r="N30" s="55">
        <v>100000000</v>
      </c>
      <c r="O30" s="56">
        <v>1161277</v>
      </c>
      <c r="P30" s="211">
        <v>4.49</v>
      </c>
      <c r="Q30" s="211">
        <v>21.27</v>
      </c>
      <c r="R30" s="211">
        <v>39.65</v>
      </c>
      <c r="S30" s="212">
        <v>53782</v>
      </c>
      <c r="T30" s="212">
        <v>79</v>
      </c>
      <c r="U30" s="212">
        <v>115</v>
      </c>
      <c r="V30" s="212">
        <v>21</v>
      </c>
      <c r="W30" s="18">
        <f t="shared" si="8"/>
        <v>53897</v>
      </c>
      <c r="X30" s="84">
        <f t="shared" si="0"/>
        <v>3.5789184956095155</v>
      </c>
      <c r="Y30" s="85">
        <f t="shared" si="1"/>
        <v>2.7440092654182169</v>
      </c>
      <c r="Z30" s="86">
        <v>11145</v>
      </c>
      <c r="AA30" s="77">
        <f t="shared" si="2"/>
        <v>0</v>
      </c>
      <c r="AB30" s="77">
        <f t="shared" si="9"/>
        <v>0</v>
      </c>
      <c r="AC30" s="150">
        <f t="shared" si="10"/>
        <v>0</v>
      </c>
      <c r="AD30" s="150">
        <f t="shared" si="3"/>
        <v>0</v>
      </c>
      <c r="AE30" s="150">
        <f t="shared" si="4"/>
        <v>0</v>
      </c>
      <c r="AF30" s="216">
        <f t="shared" si="5"/>
        <v>0.20340941829476866</v>
      </c>
      <c r="AG30" s="216">
        <f t="shared" si="6"/>
        <v>0.96358982786853653</v>
      </c>
      <c r="AH30" s="216">
        <f t="shared" si="7"/>
        <v>1.796254662669839</v>
      </c>
      <c r="AJ30" s="367"/>
    </row>
    <row r="31" spans="1:36" s="5" customFormat="1" x14ac:dyDescent="1.25">
      <c r="A31" s="83">
        <v>131</v>
      </c>
      <c r="B31" s="68">
        <v>11148</v>
      </c>
      <c r="C31" s="83">
        <v>131</v>
      </c>
      <c r="D31" s="16">
        <v>27</v>
      </c>
      <c r="E31" s="68" t="s">
        <v>439</v>
      </c>
      <c r="F31" s="10" t="s">
        <v>341</v>
      </c>
      <c r="G31" s="10" t="s">
        <v>276</v>
      </c>
      <c r="H31" s="11" t="s">
        <v>24</v>
      </c>
      <c r="I31" s="12">
        <v>165473.30314500001</v>
      </c>
      <c r="J31" s="12">
        <v>1015478.1708420001</v>
      </c>
      <c r="K31" s="12" t="s">
        <v>144</v>
      </c>
      <c r="L31" s="169">
        <v>87.9</v>
      </c>
      <c r="M31" s="54">
        <v>983987</v>
      </c>
      <c r="N31" s="54">
        <v>1000000</v>
      </c>
      <c r="O31" s="54">
        <v>1032003</v>
      </c>
      <c r="P31" s="201">
        <v>2.92</v>
      </c>
      <c r="Q31" s="201">
        <v>19.829999999999998</v>
      </c>
      <c r="R31" s="201">
        <v>60.75</v>
      </c>
      <c r="S31" s="53">
        <v>1192</v>
      </c>
      <c r="T31" s="53">
        <v>96</v>
      </c>
      <c r="U31" s="53">
        <v>3</v>
      </c>
      <c r="V31" s="53">
        <v>4</v>
      </c>
      <c r="W31" s="12">
        <f t="shared" si="8"/>
        <v>1195</v>
      </c>
      <c r="X31" s="84">
        <f t="shared" si="0"/>
        <v>4.100652536205443E-2</v>
      </c>
      <c r="Y31" s="85">
        <f t="shared" si="1"/>
        <v>3.1440304011986477E-2</v>
      </c>
      <c r="Z31" s="86">
        <v>11148</v>
      </c>
      <c r="AA31" s="77">
        <f>IF(M31&gt;N31,1,0)</f>
        <v>0</v>
      </c>
      <c r="AB31" s="77">
        <f>IF(W31=0,1,0)</f>
        <v>0</v>
      </c>
      <c r="AC31" s="150">
        <f>IF((T31+V31)=100,0,1)</f>
        <v>0</v>
      </c>
      <c r="AD31" s="150">
        <f>IF(J31=0,1,0)</f>
        <v>0</v>
      </c>
      <c r="AE31" s="150">
        <f>IF(M31=0,1,0)</f>
        <v>0</v>
      </c>
      <c r="AF31" s="216">
        <f t="shared" si="5"/>
        <v>1.2472818130958225E-3</v>
      </c>
      <c r="AG31" s="216">
        <f t="shared" si="6"/>
        <v>8.4704103950993693E-3</v>
      </c>
      <c r="AH31" s="216">
        <f t="shared" si="7"/>
        <v>2.5949441830675074E-2</v>
      </c>
      <c r="AJ31" s="367"/>
    </row>
    <row r="32" spans="1:36" s="8" customFormat="1" x14ac:dyDescent="1.25">
      <c r="A32" s="210">
        <v>136</v>
      </c>
      <c r="B32" s="68">
        <v>11158</v>
      </c>
      <c r="C32" s="210">
        <v>136</v>
      </c>
      <c r="D32" s="19">
        <v>28</v>
      </c>
      <c r="E32" s="69" t="s">
        <v>440</v>
      </c>
      <c r="F32" s="20" t="s">
        <v>39</v>
      </c>
      <c r="G32" s="20" t="s">
        <v>274</v>
      </c>
      <c r="H32" s="21">
        <v>17</v>
      </c>
      <c r="I32" s="18">
        <v>7500897.6178489998</v>
      </c>
      <c r="J32" s="18">
        <v>6690694.629613</v>
      </c>
      <c r="K32" s="18" t="s">
        <v>96</v>
      </c>
      <c r="L32" s="170">
        <v>85.966666666666669</v>
      </c>
      <c r="M32" s="56">
        <v>6285184</v>
      </c>
      <c r="N32" s="55">
        <v>10000000</v>
      </c>
      <c r="O32" s="56">
        <v>1064518</v>
      </c>
      <c r="P32" s="211">
        <v>1.64</v>
      </c>
      <c r="Q32" s="211">
        <v>6.09</v>
      </c>
      <c r="R32" s="211">
        <v>35.06</v>
      </c>
      <c r="S32" s="212">
        <v>4558</v>
      </c>
      <c r="T32" s="212">
        <v>44</v>
      </c>
      <c r="U32" s="212">
        <v>15</v>
      </c>
      <c r="V32" s="212">
        <v>56</v>
      </c>
      <c r="W32" s="18">
        <f t="shared" si="8"/>
        <v>4573</v>
      </c>
      <c r="X32" s="84">
        <f t="shared" si="0"/>
        <v>0.12383261140194533</v>
      </c>
      <c r="Y32" s="85">
        <f t="shared" si="1"/>
        <v>9.4944278128916024E-2</v>
      </c>
      <c r="Z32" s="86">
        <v>11158</v>
      </c>
      <c r="AA32" s="77">
        <f t="shared" si="2"/>
        <v>0</v>
      </c>
      <c r="AB32" s="77">
        <f t="shared" si="9"/>
        <v>0</v>
      </c>
      <c r="AC32" s="150">
        <f t="shared" si="10"/>
        <v>0</v>
      </c>
      <c r="AD32" s="150">
        <f t="shared" si="3"/>
        <v>0</v>
      </c>
      <c r="AE32" s="150">
        <f t="shared" si="4"/>
        <v>0</v>
      </c>
      <c r="AF32" s="216">
        <f t="shared" si="5"/>
        <v>4.6155791522543262E-3</v>
      </c>
      <c r="AG32" s="216">
        <f t="shared" si="6"/>
        <v>1.713955916904198E-2</v>
      </c>
      <c r="AH32" s="216">
        <f t="shared" si="7"/>
        <v>9.8672076267095551E-2</v>
      </c>
      <c r="AJ32" s="367"/>
    </row>
    <row r="33" spans="1:36" s="5" customFormat="1" x14ac:dyDescent="1.25">
      <c r="A33" s="83">
        <v>138</v>
      </c>
      <c r="B33" s="68">
        <v>11161</v>
      </c>
      <c r="C33" s="83">
        <v>138</v>
      </c>
      <c r="D33" s="16">
        <v>29</v>
      </c>
      <c r="E33" s="68" t="s">
        <v>441</v>
      </c>
      <c r="F33" s="10" t="s">
        <v>16</v>
      </c>
      <c r="G33" s="10" t="s">
        <v>274</v>
      </c>
      <c r="H33" s="11">
        <v>18</v>
      </c>
      <c r="I33" s="12">
        <v>19985014.153967999</v>
      </c>
      <c r="J33" s="12">
        <v>20048038.986529</v>
      </c>
      <c r="K33" s="12" t="s">
        <v>97</v>
      </c>
      <c r="L33" s="169">
        <v>85.733333333333334</v>
      </c>
      <c r="M33" s="54">
        <v>19889263</v>
      </c>
      <c r="N33" s="54">
        <v>20000000</v>
      </c>
      <c r="O33" s="54">
        <v>1007983</v>
      </c>
      <c r="P33" s="201">
        <v>1.45</v>
      </c>
      <c r="Q33" s="201">
        <v>4.51</v>
      </c>
      <c r="R33" s="201">
        <v>19.46</v>
      </c>
      <c r="S33" s="53">
        <v>18646</v>
      </c>
      <c r="T33" s="53">
        <v>95</v>
      </c>
      <c r="U33" s="53">
        <v>73</v>
      </c>
      <c r="V33" s="53">
        <v>5</v>
      </c>
      <c r="W33" s="12">
        <f t="shared" si="8"/>
        <v>18719</v>
      </c>
      <c r="X33" s="84">
        <f t="shared" si="0"/>
        <v>0.80113674177070471</v>
      </c>
      <c r="Y33" s="85">
        <f t="shared" si="1"/>
        <v>0.6142432818692577</v>
      </c>
      <c r="Z33" s="86">
        <v>11161</v>
      </c>
      <c r="AA33" s="77">
        <f t="shared" si="2"/>
        <v>0</v>
      </c>
      <c r="AB33" s="77">
        <f t="shared" si="9"/>
        <v>0</v>
      </c>
      <c r="AC33" s="150">
        <f t="shared" si="10"/>
        <v>0</v>
      </c>
      <c r="AD33" s="150">
        <f t="shared" si="3"/>
        <v>0</v>
      </c>
      <c r="AE33" s="150">
        <f t="shared" si="4"/>
        <v>0</v>
      </c>
      <c r="AF33" s="216">
        <f t="shared" si="5"/>
        <v>1.2227876584921284E-2</v>
      </c>
      <c r="AG33" s="216">
        <f t="shared" si="6"/>
        <v>3.8032912688272406E-2</v>
      </c>
      <c r="AH33" s="216">
        <f t="shared" si="7"/>
        <v>0.16410653678797807</v>
      </c>
      <c r="AJ33" s="367"/>
    </row>
    <row r="34" spans="1:36" s="8" customFormat="1" x14ac:dyDescent="1.25">
      <c r="A34" s="210">
        <v>139</v>
      </c>
      <c r="B34" s="68">
        <v>11168</v>
      </c>
      <c r="C34" s="210">
        <v>139</v>
      </c>
      <c r="D34" s="19" t="s">
        <v>395</v>
      </c>
      <c r="E34" s="69" t="s">
        <v>442</v>
      </c>
      <c r="F34" s="20" t="s">
        <v>234</v>
      </c>
      <c r="G34" s="20" t="s">
        <v>274</v>
      </c>
      <c r="H34" s="21">
        <v>16</v>
      </c>
      <c r="I34" s="18">
        <v>621171.24186800001</v>
      </c>
      <c r="J34" s="18">
        <v>5454581.5328540001</v>
      </c>
      <c r="K34" s="18" t="s">
        <v>98</v>
      </c>
      <c r="L34" s="170">
        <v>84.333333333333343</v>
      </c>
      <c r="M34" s="56">
        <v>5352874</v>
      </c>
      <c r="N34" s="55">
        <v>25000000</v>
      </c>
      <c r="O34" s="56">
        <v>1019000</v>
      </c>
      <c r="P34" s="211">
        <v>1.59</v>
      </c>
      <c r="Q34" s="211">
        <v>14.7</v>
      </c>
      <c r="R34" s="211">
        <v>70.489999999999995</v>
      </c>
      <c r="S34" s="212">
        <v>1946</v>
      </c>
      <c r="T34" s="212">
        <v>50</v>
      </c>
      <c r="U34" s="212">
        <v>20</v>
      </c>
      <c r="V34" s="212">
        <v>50</v>
      </c>
      <c r="W34" s="18">
        <f t="shared" si="8"/>
        <v>1966</v>
      </c>
      <c r="X34" s="84">
        <f t="shared" si="0"/>
        <v>0.11472091136719369</v>
      </c>
      <c r="Y34" s="85">
        <f t="shared" si="1"/>
        <v>8.7958204165582615E-2</v>
      </c>
      <c r="Z34" s="86">
        <v>11168</v>
      </c>
      <c r="AA34" s="77">
        <f t="shared" si="2"/>
        <v>0</v>
      </c>
      <c r="AB34" s="77">
        <f t="shared" si="9"/>
        <v>0</v>
      </c>
      <c r="AC34" s="150">
        <f t="shared" si="10"/>
        <v>0</v>
      </c>
      <c r="AD34" s="150">
        <f t="shared" si="3"/>
        <v>0</v>
      </c>
      <c r="AE34" s="150">
        <f t="shared" si="4"/>
        <v>0</v>
      </c>
      <c r="AF34" s="216">
        <f t="shared" si="5"/>
        <v>3.6481249814767592E-3</v>
      </c>
      <c r="AG34" s="216">
        <f t="shared" si="6"/>
        <v>3.3727947941954939E-2</v>
      </c>
      <c r="AH34" s="216">
        <f t="shared" si="7"/>
        <v>0.16173354084546965</v>
      </c>
      <c r="AJ34" s="367"/>
    </row>
    <row r="35" spans="1:36" s="5" customFormat="1" x14ac:dyDescent="1.25">
      <c r="A35" s="83">
        <v>150</v>
      </c>
      <c r="B35" s="68">
        <v>11198</v>
      </c>
      <c r="C35" s="83">
        <v>150</v>
      </c>
      <c r="D35" s="16">
        <v>31</v>
      </c>
      <c r="E35" s="68" t="s">
        <v>443</v>
      </c>
      <c r="F35" s="10" t="s">
        <v>323</v>
      </c>
      <c r="G35" s="10" t="s">
        <v>274</v>
      </c>
      <c r="H35" s="11">
        <v>17</v>
      </c>
      <c r="I35" s="12">
        <v>1017.743147</v>
      </c>
      <c r="J35" s="12">
        <v>50702</v>
      </c>
      <c r="K35" s="12" t="s">
        <v>210</v>
      </c>
      <c r="L35" s="169">
        <v>79.333333333333343</v>
      </c>
      <c r="M35" s="54">
        <v>0</v>
      </c>
      <c r="N35" s="54">
        <v>500000</v>
      </c>
      <c r="O35" s="54">
        <v>0</v>
      </c>
      <c r="P35" s="201">
        <v>0</v>
      </c>
      <c r="Q35" s="201">
        <v>0</v>
      </c>
      <c r="R35" s="201">
        <v>0</v>
      </c>
      <c r="S35" s="53">
        <v>0</v>
      </c>
      <c r="T35" s="53">
        <v>0</v>
      </c>
      <c r="U35" s="53">
        <v>0</v>
      </c>
      <c r="V35" s="53">
        <v>0</v>
      </c>
      <c r="W35" s="12">
        <f t="shared" si="8"/>
        <v>0</v>
      </c>
      <c r="X35" s="84">
        <f t="shared" si="0"/>
        <v>0</v>
      </c>
      <c r="Y35" s="85">
        <f t="shared" si="1"/>
        <v>0</v>
      </c>
      <c r="Z35" s="86">
        <v>11198</v>
      </c>
      <c r="AA35" s="77">
        <f t="shared" si="2"/>
        <v>0</v>
      </c>
      <c r="AB35" s="77">
        <f t="shared" si="9"/>
        <v>1</v>
      </c>
      <c r="AC35" s="150">
        <f t="shared" si="10"/>
        <v>1</v>
      </c>
      <c r="AD35" s="150">
        <f t="shared" si="3"/>
        <v>0</v>
      </c>
      <c r="AE35" s="150">
        <f t="shared" si="4"/>
        <v>1</v>
      </c>
      <c r="AF35" s="216">
        <f t="shared" si="5"/>
        <v>0</v>
      </c>
      <c r="AG35" s="216">
        <f t="shared" si="6"/>
        <v>0</v>
      </c>
      <c r="AH35" s="216">
        <f t="shared" si="7"/>
        <v>0</v>
      </c>
      <c r="AJ35" s="367"/>
    </row>
    <row r="36" spans="1:36" s="8" customFormat="1" x14ac:dyDescent="1.25">
      <c r="A36" s="210">
        <v>154</v>
      </c>
      <c r="B36" s="68">
        <v>11217</v>
      </c>
      <c r="C36" s="210">
        <v>154</v>
      </c>
      <c r="D36" s="19">
        <v>32</v>
      </c>
      <c r="E36" s="69" t="s">
        <v>444</v>
      </c>
      <c r="F36" s="20" t="s">
        <v>38</v>
      </c>
      <c r="G36" s="20" t="s">
        <v>274</v>
      </c>
      <c r="H36" s="21">
        <v>18</v>
      </c>
      <c r="I36" s="18">
        <v>8073646.5677429996</v>
      </c>
      <c r="J36" s="18">
        <v>14716049.799436999</v>
      </c>
      <c r="K36" s="18" t="s">
        <v>211</v>
      </c>
      <c r="L36" s="170">
        <v>79.233333333333334</v>
      </c>
      <c r="M36" s="56">
        <v>14579365</v>
      </c>
      <c r="N36" s="55">
        <v>15000000</v>
      </c>
      <c r="O36" s="56">
        <v>1009375</v>
      </c>
      <c r="P36" s="211">
        <v>1.63</v>
      </c>
      <c r="Q36" s="211">
        <v>7.06</v>
      </c>
      <c r="R36" s="211">
        <v>32.479999999999997</v>
      </c>
      <c r="S36" s="212">
        <v>1581</v>
      </c>
      <c r="T36" s="212">
        <v>21</v>
      </c>
      <c r="U36" s="212">
        <v>155</v>
      </c>
      <c r="V36" s="212">
        <v>79</v>
      </c>
      <c r="W36" s="18">
        <f t="shared" si="8"/>
        <v>1736</v>
      </c>
      <c r="X36" s="84">
        <f t="shared" si="0"/>
        <v>0.1299935158196994</v>
      </c>
      <c r="Y36" s="85">
        <f t="shared" si="1"/>
        <v>9.9667933844018869E-2</v>
      </c>
      <c r="Z36" s="86">
        <v>11217</v>
      </c>
      <c r="AA36" s="77">
        <f t="shared" si="2"/>
        <v>0</v>
      </c>
      <c r="AB36" s="77">
        <f t="shared" si="9"/>
        <v>0</v>
      </c>
      <c r="AC36" s="150">
        <f t="shared" si="10"/>
        <v>0</v>
      </c>
      <c r="AD36" s="150">
        <f t="shared" si="3"/>
        <v>0</v>
      </c>
      <c r="AE36" s="150">
        <f t="shared" si="4"/>
        <v>0</v>
      </c>
      <c r="AF36" s="216">
        <f t="shared" si="5"/>
        <v>1.0089972894576665E-2</v>
      </c>
      <c r="AG36" s="216">
        <f t="shared" si="6"/>
        <v>4.3702581985098937E-2</v>
      </c>
      <c r="AH36" s="216">
        <f t="shared" si="7"/>
        <v>0.20105663780113503</v>
      </c>
      <c r="AJ36" s="367"/>
    </row>
    <row r="37" spans="1:36" s="5" customFormat="1" x14ac:dyDescent="1.25">
      <c r="A37" s="83">
        <v>164</v>
      </c>
      <c r="B37" s="68">
        <v>11256</v>
      </c>
      <c r="C37" s="83">
        <v>164</v>
      </c>
      <c r="D37" s="16">
        <v>33</v>
      </c>
      <c r="E37" s="68" t="s">
        <v>445</v>
      </c>
      <c r="F37" s="10" t="s">
        <v>41</v>
      </c>
      <c r="G37" s="10" t="s">
        <v>274</v>
      </c>
      <c r="H37" s="11">
        <v>15</v>
      </c>
      <c r="I37" s="12">
        <v>46221.496519</v>
      </c>
      <c r="J37" s="12">
        <v>51479.139091999998</v>
      </c>
      <c r="K37" s="12" t="s">
        <v>154</v>
      </c>
      <c r="L37" s="169">
        <v>75.133333333333326</v>
      </c>
      <c r="M37" s="54">
        <v>50811</v>
      </c>
      <c r="N37" s="54">
        <v>500000</v>
      </c>
      <c r="O37" s="54">
        <v>1000649</v>
      </c>
      <c r="P37" s="201">
        <v>1.22</v>
      </c>
      <c r="Q37" s="201">
        <v>3.71</v>
      </c>
      <c r="R37" s="201">
        <v>33.369999999999997</v>
      </c>
      <c r="S37" s="53">
        <v>43</v>
      </c>
      <c r="T37" s="53">
        <v>3</v>
      </c>
      <c r="U37" s="53">
        <v>7</v>
      </c>
      <c r="V37" s="53">
        <v>97</v>
      </c>
      <c r="W37" s="12">
        <f t="shared" si="8"/>
        <v>50</v>
      </c>
      <c r="X37" s="84">
        <f t="shared" ref="X37:X68" si="11">T37*J37/$J$87</f>
        <v>6.4962641597285397E-5</v>
      </c>
      <c r="Y37" s="85">
        <f t="shared" ref="Y37:Y68" si="12">T37*J37/$J$181</f>
        <v>4.980780944513669E-5</v>
      </c>
      <c r="Z37" s="86">
        <v>11256</v>
      </c>
      <c r="AA37" s="77">
        <f t="shared" si="2"/>
        <v>0</v>
      </c>
      <c r="AB37" s="77">
        <f t="shared" si="9"/>
        <v>0</v>
      </c>
      <c r="AC37" s="150">
        <f t="shared" si="10"/>
        <v>0</v>
      </c>
      <c r="AD37" s="150">
        <f t="shared" si="3"/>
        <v>0</v>
      </c>
      <c r="AE37" s="150">
        <f t="shared" si="4"/>
        <v>0</v>
      </c>
      <c r="AF37" s="216">
        <f t="shared" ref="AF37:AF68" si="13">$J37/$J$87*P37</f>
        <v>2.6418140916229396E-5</v>
      </c>
      <c r="AG37" s="216">
        <f t="shared" ref="AG37:AG68" si="14">$J37/$J$87*Q37</f>
        <v>8.0337133441976273E-5</v>
      </c>
      <c r="AH37" s="216">
        <f t="shared" ref="AH37:AH68" si="15">$J37/$J$87*R37</f>
        <v>7.2260111670047124E-4</v>
      </c>
      <c r="AJ37" s="367"/>
    </row>
    <row r="38" spans="1:36" s="8" customFormat="1" x14ac:dyDescent="1.25">
      <c r="A38" s="210">
        <v>172</v>
      </c>
      <c r="B38" s="68">
        <v>11277</v>
      </c>
      <c r="C38" s="210">
        <v>172</v>
      </c>
      <c r="D38" s="19">
        <v>34</v>
      </c>
      <c r="E38" s="69" t="s">
        <v>446</v>
      </c>
      <c r="F38" s="20" t="s">
        <v>288</v>
      </c>
      <c r="G38" s="20" t="s">
        <v>276</v>
      </c>
      <c r="H38" s="21" t="s">
        <v>24</v>
      </c>
      <c r="I38" s="18">
        <v>32725739.339370001</v>
      </c>
      <c r="J38" s="18">
        <v>88921320.941611007</v>
      </c>
      <c r="K38" s="18" t="s">
        <v>160</v>
      </c>
      <c r="L38" s="170">
        <v>71.966666666666669</v>
      </c>
      <c r="M38" s="56">
        <v>2609117131</v>
      </c>
      <c r="N38" s="55">
        <v>5000000000</v>
      </c>
      <c r="O38" s="56">
        <v>34081</v>
      </c>
      <c r="P38" s="211">
        <v>1.35</v>
      </c>
      <c r="Q38" s="211">
        <v>3.86</v>
      </c>
      <c r="R38" s="211">
        <v>21.4</v>
      </c>
      <c r="S38" s="212">
        <v>3365724</v>
      </c>
      <c r="T38" s="212">
        <v>82</v>
      </c>
      <c r="U38" s="212">
        <v>271</v>
      </c>
      <c r="V38" s="212">
        <v>18</v>
      </c>
      <c r="W38" s="18">
        <f t="shared" si="8"/>
        <v>3365995</v>
      </c>
      <c r="X38" s="84">
        <f t="shared" si="11"/>
        <v>3.0671209631394829</v>
      </c>
      <c r="Y38" s="85">
        <f t="shared" si="12"/>
        <v>2.3516065960534949</v>
      </c>
      <c r="Z38" s="86">
        <v>11277</v>
      </c>
      <c r="AA38" s="77">
        <f t="shared" ref="AA38:AA68" si="16">IF(M38&gt;N38,1,0)</f>
        <v>0</v>
      </c>
      <c r="AB38" s="77">
        <f t="shared" si="9"/>
        <v>0</v>
      </c>
      <c r="AC38" s="150">
        <f t="shared" si="10"/>
        <v>0</v>
      </c>
      <c r="AD38" s="150">
        <f t="shared" ref="AD38:AD68" si="17">IF(J38=0,1,0)</f>
        <v>0</v>
      </c>
      <c r="AE38" s="150">
        <f t="shared" ref="AE38:AE68" si="18">IF(M38=0,1,0)</f>
        <v>0</v>
      </c>
      <c r="AF38" s="216">
        <f t="shared" si="13"/>
        <v>5.0495284149247581E-2</v>
      </c>
      <c r="AG38" s="216">
        <f t="shared" si="14"/>
        <v>0.14437910875266344</v>
      </c>
      <c r="AH38" s="216">
        <f t="shared" si="15"/>
        <v>0.80044376355103564</v>
      </c>
      <c r="AJ38" s="367"/>
    </row>
    <row r="39" spans="1:36" s="5" customFormat="1" x14ac:dyDescent="1.25">
      <c r="A39" s="83">
        <v>175</v>
      </c>
      <c r="B39" s="68">
        <v>11290</v>
      </c>
      <c r="C39" s="83">
        <v>175</v>
      </c>
      <c r="D39" s="16">
        <v>35</v>
      </c>
      <c r="E39" s="68" t="s">
        <v>447</v>
      </c>
      <c r="F39" s="10" t="s">
        <v>39</v>
      </c>
      <c r="G39" s="10" t="s">
        <v>274</v>
      </c>
      <c r="H39" s="11">
        <v>17</v>
      </c>
      <c r="I39" s="12">
        <v>52697.011170999998</v>
      </c>
      <c r="J39" s="12">
        <v>62183.815862000003</v>
      </c>
      <c r="K39" s="12" t="s">
        <v>165</v>
      </c>
      <c r="L39" s="169">
        <v>70.866666666666674</v>
      </c>
      <c r="M39" s="54">
        <v>52402</v>
      </c>
      <c r="N39" s="54">
        <v>200000</v>
      </c>
      <c r="O39" s="54">
        <v>1186668</v>
      </c>
      <c r="P39" s="201">
        <v>-1.01</v>
      </c>
      <c r="Q39" s="201">
        <v>21.59</v>
      </c>
      <c r="R39" s="201">
        <v>84.39</v>
      </c>
      <c r="S39" s="53">
        <v>13</v>
      </c>
      <c r="T39" s="53">
        <v>1</v>
      </c>
      <c r="U39" s="53">
        <v>10</v>
      </c>
      <c r="V39" s="53">
        <v>99</v>
      </c>
      <c r="W39" s="12">
        <f t="shared" si="8"/>
        <v>23</v>
      </c>
      <c r="X39" s="84">
        <f t="shared" si="11"/>
        <v>2.6157035090630631E-5</v>
      </c>
      <c r="Y39" s="85">
        <f t="shared" si="12"/>
        <v>2.0054982177607838E-5</v>
      </c>
      <c r="Z39" s="86">
        <v>11290</v>
      </c>
      <c r="AA39" s="77">
        <f t="shared" si="16"/>
        <v>0</v>
      </c>
      <c r="AB39" s="77">
        <f t="shared" si="9"/>
        <v>0</v>
      </c>
      <c r="AC39" s="150">
        <f t="shared" si="10"/>
        <v>0</v>
      </c>
      <c r="AD39" s="150">
        <f t="shared" si="17"/>
        <v>0</v>
      </c>
      <c r="AE39" s="150">
        <f t="shared" si="18"/>
        <v>0</v>
      </c>
      <c r="AF39" s="216">
        <f t="shared" si="13"/>
        <v>-2.6418605441536939E-5</v>
      </c>
      <c r="AG39" s="216">
        <f t="shared" si="14"/>
        <v>5.6473038760671533E-4</v>
      </c>
      <c r="AH39" s="216">
        <f t="shared" si="15"/>
        <v>2.2073921912983191E-3</v>
      </c>
      <c r="AJ39" s="367"/>
    </row>
    <row r="40" spans="1:36" s="8" customFormat="1" x14ac:dyDescent="1.25">
      <c r="A40" s="210">
        <v>178</v>
      </c>
      <c r="B40" s="68">
        <v>11302</v>
      </c>
      <c r="C40" s="210">
        <v>178</v>
      </c>
      <c r="D40" s="19">
        <v>36</v>
      </c>
      <c r="E40" s="69" t="s">
        <v>448</v>
      </c>
      <c r="F40" s="20" t="s">
        <v>41</v>
      </c>
      <c r="G40" s="20" t="s">
        <v>276</v>
      </c>
      <c r="H40" s="21" t="s">
        <v>24</v>
      </c>
      <c r="I40" s="18">
        <v>7015270.6025510002</v>
      </c>
      <c r="J40" s="18">
        <v>8349440.4731240002</v>
      </c>
      <c r="K40" s="18" t="s">
        <v>169</v>
      </c>
      <c r="L40" s="170">
        <v>67.8</v>
      </c>
      <c r="M40" s="56">
        <v>8320702</v>
      </c>
      <c r="N40" s="55">
        <v>10000000</v>
      </c>
      <c r="O40" s="56">
        <v>1003453</v>
      </c>
      <c r="P40" s="211">
        <v>1.74</v>
      </c>
      <c r="Q40" s="211">
        <v>5.54</v>
      </c>
      <c r="R40" s="211">
        <v>23.67</v>
      </c>
      <c r="S40" s="212">
        <v>9606</v>
      </c>
      <c r="T40" s="212">
        <v>77</v>
      </c>
      <c r="U40" s="212">
        <v>21</v>
      </c>
      <c r="V40" s="212">
        <v>23</v>
      </c>
      <c r="W40" s="18">
        <f t="shared" si="8"/>
        <v>9627</v>
      </c>
      <c r="X40" s="84">
        <f t="shared" si="11"/>
        <v>0.27043272497787363</v>
      </c>
      <c r="Y40" s="85">
        <f t="shared" si="12"/>
        <v>0.20734473386916341</v>
      </c>
      <c r="Z40" s="86">
        <v>11302</v>
      </c>
      <c r="AA40" s="77">
        <f t="shared" si="16"/>
        <v>0</v>
      </c>
      <c r="AB40" s="77">
        <f t="shared" si="9"/>
        <v>0</v>
      </c>
      <c r="AC40" s="150">
        <f t="shared" si="10"/>
        <v>0</v>
      </c>
      <c r="AD40" s="150">
        <f t="shared" si="17"/>
        <v>0</v>
      </c>
      <c r="AE40" s="150">
        <f t="shared" si="18"/>
        <v>0</v>
      </c>
      <c r="AF40" s="216">
        <f t="shared" si="13"/>
        <v>6.1110771618376625E-3</v>
      </c>
      <c r="AG40" s="216">
        <f t="shared" si="14"/>
        <v>1.9457107745161295E-2</v>
      </c>
      <c r="AH40" s="216">
        <f t="shared" si="15"/>
        <v>8.3131722080860629E-2</v>
      </c>
      <c r="AJ40" s="367"/>
    </row>
    <row r="41" spans="1:36" s="5" customFormat="1" x14ac:dyDescent="1.25">
      <c r="A41" s="83">
        <v>183</v>
      </c>
      <c r="B41" s="68">
        <v>11310</v>
      </c>
      <c r="C41" s="83">
        <v>183</v>
      </c>
      <c r="D41" s="16">
        <v>37</v>
      </c>
      <c r="E41" s="68" t="s">
        <v>449</v>
      </c>
      <c r="F41" s="10" t="s">
        <v>178</v>
      </c>
      <c r="G41" s="10" t="s">
        <v>274</v>
      </c>
      <c r="H41" s="11">
        <v>20</v>
      </c>
      <c r="I41" s="12">
        <v>60422334.923831999</v>
      </c>
      <c r="J41" s="12">
        <v>76331736</v>
      </c>
      <c r="K41" s="12" t="s">
        <v>179</v>
      </c>
      <c r="L41" s="169">
        <v>64.8</v>
      </c>
      <c r="M41" s="54">
        <v>76331736</v>
      </c>
      <c r="N41" s="54">
        <v>100000000</v>
      </c>
      <c r="O41" s="54">
        <v>1000000</v>
      </c>
      <c r="P41" s="201">
        <v>1.68</v>
      </c>
      <c r="Q41" s="201">
        <v>5.48</v>
      </c>
      <c r="R41" s="201">
        <v>20.77</v>
      </c>
      <c r="S41" s="53">
        <v>51283</v>
      </c>
      <c r="T41" s="53">
        <v>74</v>
      </c>
      <c r="U41" s="53">
        <v>121</v>
      </c>
      <c r="V41" s="53">
        <v>26</v>
      </c>
      <c r="W41" s="12">
        <f t="shared" si="8"/>
        <v>51404</v>
      </c>
      <c r="X41" s="84">
        <f t="shared" si="11"/>
        <v>2.3760085857687625</v>
      </c>
      <c r="Y41" s="85">
        <f t="shared" si="12"/>
        <v>1.8217206069545742</v>
      </c>
      <c r="Z41" s="86">
        <v>11310</v>
      </c>
      <c r="AA41" s="77">
        <f t="shared" si="16"/>
        <v>0</v>
      </c>
      <c r="AB41" s="77">
        <f t="shared" si="9"/>
        <v>0</v>
      </c>
      <c r="AC41" s="150">
        <f t="shared" si="10"/>
        <v>0</v>
      </c>
      <c r="AD41" s="150">
        <f t="shared" si="17"/>
        <v>0</v>
      </c>
      <c r="AE41" s="150">
        <f t="shared" si="18"/>
        <v>0</v>
      </c>
      <c r="AF41" s="216">
        <f t="shared" si="13"/>
        <v>5.3941816541777307E-2</v>
      </c>
      <c r="AG41" s="216">
        <f t="shared" si="14"/>
        <v>0.17595306824341647</v>
      </c>
      <c r="AH41" s="216">
        <f t="shared" si="15"/>
        <v>0.66688781522185403</v>
      </c>
      <c r="AJ41" s="367"/>
    </row>
    <row r="42" spans="1:36" s="8" customFormat="1" x14ac:dyDescent="1.25">
      <c r="A42" s="210">
        <v>191</v>
      </c>
      <c r="B42" s="68">
        <v>11315</v>
      </c>
      <c r="C42" s="210">
        <v>191</v>
      </c>
      <c r="D42" s="19">
        <v>38</v>
      </c>
      <c r="E42" s="69" t="s">
        <v>450</v>
      </c>
      <c r="F42" s="20" t="s">
        <v>39</v>
      </c>
      <c r="G42" s="20" t="s">
        <v>611</v>
      </c>
      <c r="H42" s="21" t="s">
        <v>24</v>
      </c>
      <c r="I42" s="18">
        <v>13795509.024092</v>
      </c>
      <c r="J42" s="18">
        <v>43182582.122447997</v>
      </c>
      <c r="K42" s="18" t="s">
        <v>187</v>
      </c>
      <c r="L42" s="170">
        <v>64.166666666666671</v>
      </c>
      <c r="M42" s="56">
        <v>1360321420</v>
      </c>
      <c r="N42" s="55">
        <v>4000000000</v>
      </c>
      <c r="O42" s="56">
        <v>31745</v>
      </c>
      <c r="P42" s="211">
        <v>1.1000000000000001</v>
      </c>
      <c r="Q42" s="211">
        <v>5.71</v>
      </c>
      <c r="R42" s="211">
        <v>22.78</v>
      </c>
      <c r="S42" s="212">
        <v>2559</v>
      </c>
      <c r="T42" s="212">
        <v>6.2661832249999989</v>
      </c>
      <c r="U42" s="212">
        <v>434</v>
      </c>
      <c r="V42" s="212">
        <v>93.733816774999994</v>
      </c>
      <c r="W42" s="18">
        <f t="shared" si="8"/>
        <v>2993</v>
      </c>
      <c r="X42" s="84">
        <f t="shared" si="11"/>
        <v>0.11382111707076292</v>
      </c>
      <c r="Y42" s="85">
        <f t="shared" si="12"/>
        <v>8.7268318690569585E-2</v>
      </c>
      <c r="Z42" s="86">
        <v>11315</v>
      </c>
      <c r="AA42" s="77">
        <f t="shared" si="16"/>
        <v>0</v>
      </c>
      <c r="AB42" s="77">
        <f t="shared" si="9"/>
        <v>0</v>
      </c>
      <c r="AC42" s="150">
        <f t="shared" si="10"/>
        <v>0</v>
      </c>
      <c r="AD42" s="150">
        <f t="shared" si="17"/>
        <v>0</v>
      </c>
      <c r="AE42" s="150">
        <f t="shared" si="18"/>
        <v>0</v>
      </c>
      <c r="AF42" s="216">
        <f t="shared" si="13"/>
        <v>1.9980780050975804E-2</v>
      </c>
      <c r="AG42" s="216">
        <f t="shared" si="14"/>
        <v>0.1037184128100653</v>
      </c>
      <c r="AH42" s="216">
        <f t="shared" si="15"/>
        <v>0.41378379051020803</v>
      </c>
      <c r="AJ42" s="367"/>
    </row>
    <row r="43" spans="1:36" s="5" customFormat="1" x14ac:dyDescent="1.25">
      <c r="A43" s="83">
        <v>195</v>
      </c>
      <c r="B43" s="68">
        <v>11338</v>
      </c>
      <c r="C43" s="83">
        <v>195</v>
      </c>
      <c r="D43" s="16">
        <v>39</v>
      </c>
      <c r="E43" s="68" t="s">
        <v>451</v>
      </c>
      <c r="F43" s="10" t="s">
        <v>189</v>
      </c>
      <c r="G43" s="10" t="s">
        <v>274</v>
      </c>
      <c r="H43" s="11">
        <v>18</v>
      </c>
      <c r="I43" s="12">
        <v>30038895.393263999</v>
      </c>
      <c r="J43" s="12">
        <v>35616080.426825002</v>
      </c>
      <c r="K43" s="12" t="s">
        <v>191</v>
      </c>
      <c r="L43" s="169">
        <v>62.666666666666671</v>
      </c>
      <c r="M43" s="54">
        <v>35479755</v>
      </c>
      <c r="N43" s="54">
        <v>40000000</v>
      </c>
      <c r="O43" s="54">
        <v>1003842</v>
      </c>
      <c r="P43" s="201">
        <v>1.8</v>
      </c>
      <c r="Q43" s="201">
        <v>5.81</v>
      </c>
      <c r="R43" s="201">
        <v>33.619999999999997</v>
      </c>
      <c r="S43" s="53">
        <v>4286</v>
      </c>
      <c r="T43" s="53">
        <v>73</v>
      </c>
      <c r="U43" s="53">
        <v>56</v>
      </c>
      <c r="V43" s="53">
        <v>27</v>
      </c>
      <c r="W43" s="12">
        <f t="shared" si="8"/>
        <v>4342</v>
      </c>
      <c r="X43" s="84">
        <f t="shared" si="11"/>
        <v>1.093654463623345</v>
      </c>
      <c r="Y43" s="85">
        <f t="shared" si="12"/>
        <v>0.8385209065336251</v>
      </c>
      <c r="Z43" s="86">
        <v>11338</v>
      </c>
      <c r="AA43" s="77">
        <f t="shared" si="16"/>
        <v>0</v>
      </c>
      <c r="AB43" s="77">
        <f t="shared" si="9"/>
        <v>0</v>
      </c>
      <c r="AC43" s="150">
        <f t="shared" si="10"/>
        <v>0</v>
      </c>
      <c r="AD43" s="150">
        <f t="shared" si="17"/>
        <v>0</v>
      </c>
      <c r="AE43" s="150">
        <f t="shared" si="18"/>
        <v>0</v>
      </c>
      <c r="AF43" s="216">
        <f t="shared" si="13"/>
        <v>2.6966822390712616E-2</v>
      </c>
      <c r="AG43" s="216">
        <f t="shared" si="14"/>
        <v>8.7042910050022376E-2</v>
      </c>
      <c r="AH43" s="216">
        <f t="shared" si="15"/>
        <v>0.50368031598653229</v>
      </c>
      <c r="AJ43" s="367"/>
    </row>
    <row r="44" spans="1:36" s="8" customFormat="1" x14ac:dyDescent="1.25">
      <c r="A44" s="210">
        <v>196</v>
      </c>
      <c r="B44" s="68">
        <v>11343</v>
      </c>
      <c r="C44" s="210">
        <v>196</v>
      </c>
      <c r="D44" s="19">
        <v>40</v>
      </c>
      <c r="E44" s="69" t="s">
        <v>452</v>
      </c>
      <c r="F44" s="20" t="s">
        <v>190</v>
      </c>
      <c r="G44" s="20" t="s">
        <v>274</v>
      </c>
      <c r="H44" s="21">
        <v>17</v>
      </c>
      <c r="I44" s="18">
        <v>27187820.866296001</v>
      </c>
      <c r="J44" s="18">
        <v>39488462.154306002</v>
      </c>
      <c r="K44" s="18" t="s">
        <v>192</v>
      </c>
      <c r="L44" s="170">
        <v>62.3</v>
      </c>
      <c r="M44" s="56">
        <v>34327107</v>
      </c>
      <c r="N44" s="55">
        <v>50000000</v>
      </c>
      <c r="O44" s="56">
        <v>1150358</v>
      </c>
      <c r="P44" s="211">
        <v>1.32</v>
      </c>
      <c r="Q44" s="211">
        <v>11.37</v>
      </c>
      <c r="R44" s="211">
        <v>36.06</v>
      </c>
      <c r="S44" s="212">
        <v>40011</v>
      </c>
      <c r="T44" s="212">
        <v>64</v>
      </c>
      <c r="U44" s="212">
        <v>62</v>
      </c>
      <c r="V44" s="212">
        <v>36</v>
      </c>
      <c r="W44" s="18">
        <f t="shared" si="8"/>
        <v>40073</v>
      </c>
      <c r="X44" s="84">
        <f t="shared" si="11"/>
        <v>1.0630687239007282</v>
      </c>
      <c r="Y44" s="85">
        <f t="shared" si="12"/>
        <v>0.81507037160484985</v>
      </c>
      <c r="Z44" s="86">
        <v>11343</v>
      </c>
      <c r="AA44" s="77">
        <f t="shared" si="16"/>
        <v>0</v>
      </c>
      <c r="AB44" s="77">
        <f t="shared" si="9"/>
        <v>0</v>
      </c>
      <c r="AC44" s="150">
        <f t="shared" si="10"/>
        <v>0</v>
      </c>
      <c r="AD44" s="150">
        <f t="shared" si="17"/>
        <v>0</v>
      </c>
      <c r="AE44" s="150">
        <f t="shared" si="18"/>
        <v>0</v>
      </c>
      <c r="AF44" s="216">
        <f t="shared" si="13"/>
        <v>2.192579243045252E-2</v>
      </c>
      <c r="AG44" s="216">
        <f t="shared" si="14"/>
        <v>0.18886080298048871</v>
      </c>
      <c r="AH44" s="216">
        <f t="shared" si="15"/>
        <v>0.59897278412281652</v>
      </c>
      <c r="AJ44" s="367"/>
    </row>
    <row r="45" spans="1:36" s="5" customFormat="1" x14ac:dyDescent="1.25">
      <c r="A45" s="83">
        <v>197</v>
      </c>
      <c r="B45" s="68">
        <v>11323</v>
      </c>
      <c r="C45" s="83">
        <v>197</v>
      </c>
      <c r="D45" s="16">
        <v>41</v>
      </c>
      <c r="E45" s="68" t="s">
        <v>453</v>
      </c>
      <c r="F45" s="10" t="s">
        <v>203</v>
      </c>
      <c r="G45" s="10" t="s">
        <v>275</v>
      </c>
      <c r="H45" s="11" t="s">
        <v>24</v>
      </c>
      <c r="I45" s="12">
        <v>467668.203393</v>
      </c>
      <c r="J45" s="12">
        <v>2903367.5089329998</v>
      </c>
      <c r="K45" s="12" t="s">
        <v>198</v>
      </c>
      <c r="L45" s="169">
        <v>61.966666666666669</v>
      </c>
      <c r="M45" s="54">
        <v>290116793</v>
      </c>
      <c r="N45" s="54">
        <v>500000000</v>
      </c>
      <c r="O45" s="54">
        <v>10008</v>
      </c>
      <c r="P45" s="201">
        <v>0.96</v>
      </c>
      <c r="Q45" s="201">
        <v>8.74</v>
      </c>
      <c r="R45" s="201">
        <v>39.85</v>
      </c>
      <c r="S45" s="53">
        <v>1863</v>
      </c>
      <c r="T45" s="53">
        <v>34.981830000000002</v>
      </c>
      <c r="U45" s="53">
        <v>25</v>
      </c>
      <c r="V45" s="53">
        <v>65.018169999999998</v>
      </c>
      <c r="W45" s="12">
        <f t="shared" si="8"/>
        <v>1888</v>
      </c>
      <c r="X45" s="84">
        <f t="shared" si="11"/>
        <v>4.2722404108876032E-2</v>
      </c>
      <c r="Y45" s="85">
        <f t="shared" si="12"/>
        <v>3.2755893396150648E-2</v>
      </c>
      <c r="Z45" s="86">
        <v>11323</v>
      </c>
      <c r="AA45" s="77">
        <f t="shared" si="16"/>
        <v>0</v>
      </c>
      <c r="AB45" s="77">
        <f t="shared" si="9"/>
        <v>0</v>
      </c>
      <c r="AC45" s="150">
        <f t="shared" si="10"/>
        <v>0</v>
      </c>
      <c r="AD45" s="150">
        <f t="shared" si="17"/>
        <v>0</v>
      </c>
      <c r="AE45" s="150">
        <f t="shared" si="18"/>
        <v>0</v>
      </c>
      <c r="AF45" s="216">
        <f t="shared" si="13"/>
        <v>1.172423167813719E-3</v>
      </c>
      <c r="AG45" s="216">
        <f t="shared" si="14"/>
        <v>1.06739359236374E-2</v>
      </c>
      <c r="AH45" s="216">
        <f t="shared" si="15"/>
        <v>4.8667774205600735E-2</v>
      </c>
      <c r="AJ45" s="367"/>
    </row>
    <row r="46" spans="1:36" s="8" customFormat="1" x14ac:dyDescent="1.25">
      <c r="A46" s="210">
        <v>201</v>
      </c>
      <c r="B46" s="68">
        <v>11340</v>
      </c>
      <c r="C46" s="210">
        <v>201</v>
      </c>
      <c r="D46" s="19">
        <v>42</v>
      </c>
      <c r="E46" s="69" t="s">
        <v>454</v>
      </c>
      <c r="F46" s="20" t="s">
        <v>345</v>
      </c>
      <c r="G46" s="20" t="s">
        <v>275</v>
      </c>
      <c r="H46" s="21" t="s">
        <v>24</v>
      </c>
      <c r="I46" s="18">
        <v>1039270.803477</v>
      </c>
      <c r="J46" s="18">
        <v>4338017.5509599997</v>
      </c>
      <c r="K46" s="18" t="s">
        <v>204</v>
      </c>
      <c r="L46" s="170">
        <v>60.666666666666671</v>
      </c>
      <c r="M46" s="56">
        <v>425300000</v>
      </c>
      <c r="N46" s="55">
        <v>500000000</v>
      </c>
      <c r="O46" s="56">
        <v>10200</v>
      </c>
      <c r="P46" s="211">
        <v>1.78</v>
      </c>
      <c r="Q46" s="211">
        <v>9.61</v>
      </c>
      <c r="R46" s="211">
        <v>33.71</v>
      </c>
      <c r="S46" s="212">
        <v>759</v>
      </c>
      <c r="T46" s="212">
        <v>2.5797179999999997</v>
      </c>
      <c r="U46" s="212">
        <v>16</v>
      </c>
      <c r="V46" s="212">
        <v>97.420282</v>
      </c>
      <c r="W46" s="18">
        <f t="shared" si="8"/>
        <v>775</v>
      </c>
      <c r="X46" s="84">
        <f t="shared" si="11"/>
        <v>4.7073304353906333E-3</v>
      </c>
      <c r="Y46" s="85">
        <f t="shared" si="12"/>
        <v>3.6091792383489908E-3</v>
      </c>
      <c r="Z46" s="86">
        <v>11340</v>
      </c>
      <c r="AA46" s="77">
        <f t="shared" si="16"/>
        <v>0</v>
      </c>
      <c r="AB46" s="77">
        <f t="shared" si="9"/>
        <v>0</v>
      </c>
      <c r="AC46" s="150">
        <f t="shared" si="10"/>
        <v>0</v>
      </c>
      <c r="AD46" s="150">
        <f t="shared" si="17"/>
        <v>0</v>
      </c>
      <c r="AE46" s="150">
        <f t="shared" si="18"/>
        <v>0</v>
      </c>
      <c r="AF46" s="216">
        <f t="shared" si="13"/>
        <v>3.2480481102955161E-3</v>
      </c>
      <c r="AG46" s="216">
        <f t="shared" si="14"/>
        <v>1.7535810303337025E-2</v>
      </c>
      <c r="AH46" s="216">
        <f t="shared" si="15"/>
        <v>6.1512192021383062E-2</v>
      </c>
      <c r="AJ46" s="367"/>
    </row>
    <row r="47" spans="1:36" s="5" customFormat="1" x14ac:dyDescent="1.25">
      <c r="A47" s="83">
        <v>207</v>
      </c>
      <c r="B47" s="68">
        <v>11367</v>
      </c>
      <c r="C47" s="83">
        <v>207</v>
      </c>
      <c r="D47" s="16">
        <v>43</v>
      </c>
      <c r="E47" s="68" t="s">
        <v>455</v>
      </c>
      <c r="F47" s="10" t="s">
        <v>307</v>
      </c>
      <c r="G47" s="10" t="s">
        <v>275</v>
      </c>
      <c r="H47" s="11" t="s">
        <v>24</v>
      </c>
      <c r="I47" s="12">
        <v>5036000</v>
      </c>
      <c r="J47" s="12">
        <v>5092500</v>
      </c>
      <c r="K47" s="12" t="s">
        <v>212</v>
      </c>
      <c r="L47" s="169">
        <v>59.233333333333334</v>
      </c>
      <c r="M47" s="54">
        <v>500000000</v>
      </c>
      <c r="N47" s="54">
        <v>500000000</v>
      </c>
      <c r="O47" s="54">
        <v>10185</v>
      </c>
      <c r="P47" s="201">
        <v>2.65</v>
      </c>
      <c r="Q47" s="201">
        <v>9.35</v>
      </c>
      <c r="R47" s="201">
        <v>27.53</v>
      </c>
      <c r="S47" s="53">
        <v>802</v>
      </c>
      <c r="T47" s="53">
        <v>14.198492600000002</v>
      </c>
      <c r="U47" s="53">
        <v>27</v>
      </c>
      <c r="V47" s="53">
        <v>85.801507400000006</v>
      </c>
      <c r="W47" s="12">
        <f t="shared" si="8"/>
        <v>829</v>
      </c>
      <c r="X47" s="84">
        <f t="shared" si="11"/>
        <v>3.0414762073414214E-2</v>
      </c>
      <c r="Y47" s="85">
        <f t="shared" si="12"/>
        <v>2.3319443859177804E-2</v>
      </c>
      <c r="Z47" s="86">
        <v>11367</v>
      </c>
      <c r="AA47" s="77">
        <f t="shared" si="16"/>
        <v>0</v>
      </c>
      <c r="AB47" s="77">
        <f t="shared" si="9"/>
        <v>0</v>
      </c>
      <c r="AC47" s="150">
        <f t="shared" si="10"/>
        <v>0</v>
      </c>
      <c r="AD47" s="150">
        <f t="shared" si="17"/>
        <v>0</v>
      </c>
      <c r="AE47" s="150">
        <f t="shared" si="18"/>
        <v>0</v>
      </c>
      <c r="AF47" s="216">
        <f t="shared" si="13"/>
        <v>5.6765969293492225E-3</v>
      </c>
      <c r="AG47" s="216">
        <f t="shared" si="14"/>
        <v>2.0028747656383107E-2</v>
      </c>
      <c r="AH47" s="216">
        <f t="shared" si="15"/>
        <v>5.8972344703767589E-2</v>
      </c>
      <c r="AJ47" s="367"/>
    </row>
    <row r="48" spans="1:36" s="8" customFormat="1" x14ac:dyDescent="1.25">
      <c r="A48" s="210">
        <v>208</v>
      </c>
      <c r="B48" s="68">
        <v>11379</v>
      </c>
      <c r="C48" s="210">
        <v>208</v>
      </c>
      <c r="D48" s="19">
        <v>44</v>
      </c>
      <c r="E48" s="69" t="s">
        <v>456</v>
      </c>
      <c r="F48" s="20" t="s">
        <v>235</v>
      </c>
      <c r="G48" s="20" t="s">
        <v>274</v>
      </c>
      <c r="H48" s="21">
        <v>16</v>
      </c>
      <c r="I48" s="18">
        <v>34408150.024645999</v>
      </c>
      <c r="J48" s="18">
        <v>10985237.994000001</v>
      </c>
      <c r="K48" s="18" t="s">
        <v>214</v>
      </c>
      <c r="L48" s="170">
        <v>58.3</v>
      </c>
      <c r="M48" s="56">
        <v>10204625</v>
      </c>
      <c r="N48" s="55">
        <v>100000000</v>
      </c>
      <c r="O48" s="56">
        <v>1076496</v>
      </c>
      <c r="P48" s="211">
        <v>4.3899999999999997</v>
      </c>
      <c r="Q48" s="211">
        <v>10.18</v>
      </c>
      <c r="R48" s="211">
        <v>27.77</v>
      </c>
      <c r="S48" s="212">
        <v>39345</v>
      </c>
      <c r="T48" s="212">
        <v>100</v>
      </c>
      <c r="U48" s="212">
        <v>13</v>
      </c>
      <c r="V48" s="212">
        <v>0</v>
      </c>
      <c r="W48" s="18">
        <f t="shared" si="8"/>
        <v>39358</v>
      </c>
      <c r="X48" s="84">
        <f t="shared" si="11"/>
        <v>0.46208366550818036</v>
      </c>
      <c r="Y48" s="85">
        <f t="shared" si="12"/>
        <v>0.35428631892800788</v>
      </c>
      <c r="Z48" s="86">
        <v>11379</v>
      </c>
      <c r="AA48" s="77">
        <f t="shared" si="16"/>
        <v>0</v>
      </c>
      <c r="AB48" s="77">
        <f t="shared" si="9"/>
        <v>0</v>
      </c>
      <c r="AC48" s="150">
        <f t="shared" si="10"/>
        <v>0</v>
      </c>
      <c r="AD48" s="150">
        <f t="shared" si="17"/>
        <v>0</v>
      </c>
      <c r="AE48" s="150">
        <f t="shared" si="18"/>
        <v>0</v>
      </c>
      <c r="AF48" s="216">
        <f t="shared" si="13"/>
        <v>2.0285472915809115E-2</v>
      </c>
      <c r="AG48" s="216">
        <f t="shared" si="14"/>
        <v>4.7040117148732762E-2</v>
      </c>
      <c r="AH48" s="216">
        <f t="shared" si="15"/>
        <v>0.12832063391162168</v>
      </c>
      <c r="AJ48" s="367"/>
    </row>
    <row r="49" spans="1:36" s="5" customFormat="1" x14ac:dyDescent="1.25">
      <c r="A49" s="83">
        <v>210</v>
      </c>
      <c r="B49" s="68">
        <v>11385</v>
      </c>
      <c r="C49" s="83">
        <v>210</v>
      </c>
      <c r="D49" s="16">
        <v>45</v>
      </c>
      <c r="E49" s="68" t="s">
        <v>457</v>
      </c>
      <c r="F49" s="10" t="s">
        <v>215</v>
      </c>
      <c r="G49" s="10" t="s">
        <v>274</v>
      </c>
      <c r="H49" s="11">
        <v>15</v>
      </c>
      <c r="I49" s="12">
        <v>46607100.407895997</v>
      </c>
      <c r="J49" s="12">
        <v>76786008.069005996</v>
      </c>
      <c r="K49" s="12" t="s">
        <v>216</v>
      </c>
      <c r="L49" s="169">
        <v>57.4</v>
      </c>
      <c r="M49" s="54">
        <v>75193464</v>
      </c>
      <c r="N49" s="54">
        <v>100000000</v>
      </c>
      <c r="O49" s="54">
        <v>1021179</v>
      </c>
      <c r="P49" s="201">
        <v>1.86</v>
      </c>
      <c r="Q49" s="201">
        <v>12.22</v>
      </c>
      <c r="R49" s="201">
        <v>33.82</v>
      </c>
      <c r="S49" s="53">
        <v>89702</v>
      </c>
      <c r="T49" s="53">
        <v>87</v>
      </c>
      <c r="U49" s="53">
        <v>597</v>
      </c>
      <c r="V49" s="53">
        <v>13</v>
      </c>
      <c r="W49" s="12">
        <f t="shared" si="8"/>
        <v>90299</v>
      </c>
      <c r="X49" s="84">
        <f t="shared" si="11"/>
        <v>2.8100399168641164</v>
      </c>
      <c r="Y49" s="85">
        <f t="shared" si="12"/>
        <v>2.154498789935972</v>
      </c>
      <c r="Z49" s="86">
        <v>11385</v>
      </c>
      <c r="AA49" s="77">
        <f t="shared" si="16"/>
        <v>0</v>
      </c>
      <c r="AB49" s="77">
        <f t="shared" si="9"/>
        <v>0</v>
      </c>
      <c r="AC49" s="150">
        <f t="shared" si="10"/>
        <v>0</v>
      </c>
      <c r="AD49" s="150">
        <f t="shared" si="17"/>
        <v>0</v>
      </c>
      <c r="AE49" s="150">
        <f t="shared" si="18"/>
        <v>0</v>
      </c>
      <c r="AF49" s="216">
        <f t="shared" si="13"/>
        <v>6.0076715463991452E-2</v>
      </c>
      <c r="AG49" s="216">
        <f t="shared" si="14"/>
        <v>0.39469756073654599</v>
      </c>
      <c r="AH49" s="216">
        <f t="shared" si="15"/>
        <v>1.0923626435441887</v>
      </c>
      <c r="AJ49" s="367"/>
    </row>
    <row r="50" spans="1:36" s="8" customFormat="1" x14ac:dyDescent="1.25">
      <c r="A50" s="210">
        <v>214</v>
      </c>
      <c r="B50" s="68">
        <v>11383</v>
      </c>
      <c r="C50" s="210">
        <v>214</v>
      </c>
      <c r="D50" s="19">
        <v>46</v>
      </c>
      <c r="E50" s="69" t="s">
        <v>458</v>
      </c>
      <c r="F50" s="20" t="s">
        <v>289</v>
      </c>
      <c r="G50" s="20" t="s">
        <v>274</v>
      </c>
      <c r="H50" s="21">
        <v>16</v>
      </c>
      <c r="I50" s="18">
        <v>39999789.758412004</v>
      </c>
      <c r="J50" s="18">
        <v>40157650.957223997</v>
      </c>
      <c r="K50" s="18" t="s">
        <v>222</v>
      </c>
      <c r="L50" s="170">
        <v>56.833333333333336</v>
      </c>
      <c r="M50" s="56">
        <v>39679356</v>
      </c>
      <c r="N50" s="55">
        <v>40000000</v>
      </c>
      <c r="O50" s="56">
        <v>1012054</v>
      </c>
      <c r="P50" s="211">
        <v>1.49</v>
      </c>
      <c r="Q50" s="211">
        <v>4.8899999999999997</v>
      </c>
      <c r="R50" s="211">
        <v>18.95</v>
      </c>
      <c r="S50" s="212">
        <v>31832</v>
      </c>
      <c r="T50" s="212">
        <v>93</v>
      </c>
      <c r="U50" s="212">
        <v>150</v>
      </c>
      <c r="V50" s="212">
        <v>7.0000000000000009</v>
      </c>
      <c r="W50" s="18">
        <f t="shared" si="8"/>
        <v>31982</v>
      </c>
      <c r="X50" s="84">
        <f t="shared" si="11"/>
        <v>1.570950118992597</v>
      </c>
      <c r="Y50" s="85">
        <f t="shared" si="12"/>
        <v>1.204470481044412</v>
      </c>
      <c r="Z50" s="86">
        <v>11383</v>
      </c>
      <c r="AA50" s="77">
        <f t="shared" si="16"/>
        <v>0</v>
      </c>
      <c r="AB50" s="77">
        <f t="shared" si="9"/>
        <v>0</v>
      </c>
      <c r="AC50" s="150">
        <f t="shared" si="10"/>
        <v>0</v>
      </c>
      <c r="AD50" s="150">
        <f t="shared" si="17"/>
        <v>0</v>
      </c>
      <c r="AE50" s="150">
        <f t="shared" si="18"/>
        <v>0</v>
      </c>
      <c r="AF50" s="216">
        <f t="shared" si="13"/>
        <v>2.5168985777408278E-2</v>
      </c>
      <c r="AG50" s="216">
        <f t="shared" si="14"/>
        <v>8.2601570772836558E-2</v>
      </c>
      <c r="AH50" s="216">
        <f t="shared" si="15"/>
        <v>0.32010220166569586</v>
      </c>
      <c r="AJ50" s="367"/>
    </row>
    <row r="51" spans="1:36" s="5" customFormat="1" x14ac:dyDescent="1.25">
      <c r="A51" s="83">
        <v>212</v>
      </c>
      <c r="B51" s="68">
        <v>11380</v>
      </c>
      <c r="C51" s="83">
        <v>212</v>
      </c>
      <c r="D51" s="16">
        <v>47</v>
      </c>
      <c r="E51" s="68" t="s">
        <v>459</v>
      </c>
      <c r="F51" s="10" t="s">
        <v>323</v>
      </c>
      <c r="G51" s="10" t="s">
        <v>274</v>
      </c>
      <c r="H51" s="11">
        <v>17</v>
      </c>
      <c r="I51" s="12">
        <v>303062.42275600001</v>
      </c>
      <c r="J51" s="12">
        <v>299981.21539799997</v>
      </c>
      <c r="K51" s="12" t="s">
        <v>223</v>
      </c>
      <c r="L51" s="169">
        <v>56.666666666666664</v>
      </c>
      <c r="M51" s="54">
        <v>221198</v>
      </c>
      <c r="N51" s="54">
        <v>500000</v>
      </c>
      <c r="O51" s="54">
        <v>1356166</v>
      </c>
      <c r="P51" s="201">
        <v>2.4</v>
      </c>
      <c r="Q51" s="201">
        <v>7.07</v>
      </c>
      <c r="R51" s="201">
        <v>41.32</v>
      </c>
      <c r="S51" s="53">
        <v>24</v>
      </c>
      <c r="T51" s="53">
        <v>1</v>
      </c>
      <c r="U51" s="53">
        <v>18</v>
      </c>
      <c r="V51" s="53">
        <v>99</v>
      </c>
      <c r="W51" s="12">
        <f t="shared" si="8"/>
        <v>42</v>
      </c>
      <c r="X51" s="84">
        <f t="shared" si="11"/>
        <v>1.2618426625842549E-4</v>
      </c>
      <c r="Y51" s="85">
        <f t="shared" si="12"/>
        <v>9.6747326374681771E-5</v>
      </c>
      <c r="Z51" s="86">
        <v>11380</v>
      </c>
      <c r="AA51" s="77">
        <f t="shared" si="16"/>
        <v>0</v>
      </c>
      <c r="AB51" s="77">
        <f t="shared" si="9"/>
        <v>0</v>
      </c>
      <c r="AC51" s="150">
        <f t="shared" si="10"/>
        <v>0</v>
      </c>
      <c r="AD51" s="150">
        <f t="shared" si="17"/>
        <v>0</v>
      </c>
      <c r="AE51" s="150">
        <f t="shared" si="18"/>
        <v>0</v>
      </c>
      <c r="AF51" s="216">
        <f t="shared" si="13"/>
        <v>3.0284223902022115E-4</v>
      </c>
      <c r="AG51" s="216">
        <f t="shared" si="14"/>
        <v>8.9212276244706823E-4</v>
      </c>
      <c r="AH51" s="216">
        <f t="shared" si="15"/>
        <v>5.213933881798141E-3</v>
      </c>
      <c r="AJ51" s="367"/>
    </row>
    <row r="52" spans="1:36" s="8" customFormat="1" x14ac:dyDescent="1.25">
      <c r="A52" s="210">
        <v>215</v>
      </c>
      <c r="B52" s="68">
        <v>11391</v>
      </c>
      <c r="C52" s="210">
        <v>215</v>
      </c>
      <c r="D52" s="19">
        <v>48</v>
      </c>
      <c r="E52" s="69" t="s">
        <v>460</v>
      </c>
      <c r="F52" s="20" t="s">
        <v>219</v>
      </c>
      <c r="G52" s="20" t="s">
        <v>274</v>
      </c>
      <c r="H52" s="21" t="s">
        <v>24</v>
      </c>
      <c r="I52" s="18">
        <v>269193.89985799999</v>
      </c>
      <c r="J52" s="18">
        <v>308242.75634000002</v>
      </c>
      <c r="K52" s="18" t="s">
        <v>220</v>
      </c>
      <c r="L52" s="170">
        <v>56.333333333333336</v>
      </c>
      <c r="M52" s="56">
        <v>159820</v>
      </c>
      <c r="N52" s="55">
        <v>200000</v>
      </c>
      <c r="O52" s="56">
        <v>1928687</v>
      </c>
      <c r="P52" s="211">
        <v>1.77</v>
      </c>
      <c r="Q52" s="211">
        <v>8.18</v>
      </c>
      <c r="R52" s="211">
        <v>39.24</v>
      </c>
      <c r="S52" s="212">
        <v>120</v>
      </c>
      <c r="T52" s="212">
        <v>69</v>
      </c>
      <c r="U52" s="212">
        <v>7</v>
      </c>
      <c r="V52" s="212">
        <v>31</v>
      </c>
      <c r="W52" s="18">
        <f t="shared" si="8"/>
        <v>127</v>
      </c>
      <c r="X52" s="84">
        <f t="shared" si="11"/>
        <v>8.9464989768698808E-3</v>
      </c>
      <c r="Y52" s="85">
        <f t="shared" si="12"/>
        <v>6.8594118909669757E-3</v>
      </c>
      <c r="Z52" s="86">
        <v>11391</v>
      </c>
      <c r="AA52" s="77">
        <f t="shared" si="16"/>
        <v>0</v>
      </c>
      <c r="AB52" s="77">
        <f t="shared" si="9"/>
        <v>0</v>
      </c>
      <c r="AC52" s="150">
        <f t="shared" si="10"/>
        <v>0</v>
      </c>
      <c r="AD52" s="150">
        <f t="shared" si="17"/>
        <v>0</v>
      </c>
      <c r="AE52" s="150">
        <f t="shared" si="18"/>
        <v>0</v>
      </c>
      <c r="AF52" s="216">
        <f t="shared" si="13"/>
        <v>2.2949714766753174E-4</v>
      </c>
      <c r="AG52" s="216">
        <f t="shared" si="14"/>
        <v>1.0606139366781976E-3</v>
      </c>
      <c r="AH52" s="216">
        <f t="shared" si="15"/>
        <v>5.0878350703242635E-3</v>
      </c>
      <c r="AJ52" s="367"/>
    </row>
    <row r="53" spans="1:36" s="5" customFormat="1" x14ac:dyDescent="1.25">
      <c r="A53" s="83">
        <v>217</v>
      </c>
      <c r="B53" s="68">
        <v>11394</v>
      </c>
      <c r="C53" s="83">
        <v>217</v>
      </c>
      <c r="D53" s="16">
        <v>49</v>
      </c>
      <c r="E53" s="68" t="s">
        <v>461</v>
      </c>
      <c r="F53" s="10" t="s">
        <v>225</v>
      </c>
      <c r="G53" s="10" t="s">
        <v>274</v>
      </c>
      <c r="H53" s="11">
        <v>18</v>
      </c>
      <c r="I53" s="12">
        <v>4612750.2290019998</v>
      </c>
      <c r="J53" s="12">
        <v>4730491.2806839999</v>
      </c>
      <c r="K53" s="12" t="s">
        <v>226</v>
      </c>
      <c r="L53" s="169">
        <v>56.066666666666663</v>
      </c>
      <c r="M53" s="54">
        <v>4491935</v>
      </c>
      <c r="N53" s="54">
        <v>4600000</v>
      </c>
      <c r="O53" s="54">
        <v>1053107</v>
      </c>
      <c r="P53" s="201">
        <v>0</v>
      </c>
      <c r="Q53" s="201">
        <v>0</v>
      </c>
      <c r="R53" s="201">
        <v>0</v>
      </c>
      <c r="S53" s="53">
        <v>5208</v>
      </c>
      <c r="T53" s="53">
        <v>69</v>
      </c>
      <c r="U53" s="53">
        <v>11</v>
      </c>
      <c r="V53" s="53">
        <v>31</v>
      </c>
      <c r="W53" s="12">
        <f t="shared" si="8"/>
        <v>5219</v>
      </c>
      <c r="X53" s="84">
        <f t="shared" si="11"/>
        <v>0.13729871840378213</v>
      </c>
      <c r="Y53" s="85">
        <f t="shared" si="12"/>
        <v>0.10526893973478482</v>
      </c>
      <c r="Z53" s="86">
        <v>11394</v>
      </c>
      <c r="AA53" s="77">
        <f t="shared" si="16"/>
        <v>0</v>
      </c>
      <c r="AB53" s="77">
        <f t="shared" si="9"/>
        <v>0</v>
      </c>
      <c r="AC53" s="150">
        <f t="shared" si="10"/>
        <v>0</v>
      </c>
      <c r="AD53" s="150">
        <f t="shared" si="17"/>
        <v>0</v>
      </c>
      <c r="AE53" s="150">
        <f t="shared" si="18"/>
        <v>0</v>
      </c>
      <c r="AF53" s="216">
        <f t="shared" si="13"/>
        <v>0</v>
      </c>
      <c r="AG53" s="216">
        <f t="shared" si="14"/>
        <v>0</v>
      </c>
      <c r="AH53" s="216">
        <f t="shared" si="15"/>
        <v>0</v>
      </c>
      <c r="AJ53" s="367"/>
    </row>
    <row r="54" spans="1:36" s="8" customFormat="1" x14ac:dyDescent="1.25">
      <c r="A54" s="210">
        <v>218</v>
      </c>
      <c r="B54" s="68">
        <v>11405</v>
      </c>
      <c r="C54" s="210">
        <v>218</v>
      </c>
      <c r="D54" s="19">
        <v>50</v>
      </c>
      <c r="E54" s="69" t="s">
        <v>412</v>
      </c>
      <c r="F54" s="20" t="s">
        <v>307</v>
      </c>
      <c r="G54" s="20" t="s">
        <v>274</v>
      </c>
      <c r="H54" s="21">
        <v>15</v>
      </c>
      <c r="I54" s="18">
        <v>20134608.580609001</v>
      </c>
      <c r="J54" s="18">
        <v>20140659.397843</v>
      </c>
      <c r="K54" s="18" t="s">
        <v>230</v>
      </c>
      <c r="L54" s="170">
        <v>54.233333333333334</v>
      </c>
      <c r="M54" s="56">
        <v>19900762</v>
      </c>
      <c r="N54" s="55">
        <v>20000000</v>
      </c>
      <c r="O54" s="56">
        <v>1012054</v>
      </c>
      <c r="P54" s="211">
        <v>2.08</v>
      </c>
      <c r="Q54" s="211">
        <v>5.25</v>
      </c>
      <c r="R54" s="211">
        <v>20.3</v>
      </c>
      <c r="S54" s="212">
        <v>19051</v>
      </c>
      <c r="T54" s="212">
        <v>0.6</v>
      </c>
      <c r="U54" s="212">
        <v>45</v>
      </c>
      <c r="V54" s="212">
        <v>0.4</v>
      </c>
      <c r="W54" s="18">
        <f t="shared" si="8"/>
        <v>19096</v>
      </c>
      <c r="X54" s="84">
        <f t="shared" si="11"/>
        <v>5.0831869416339964E-3</v>
      </c>
      <c r="Y54" s="85">
        <f t="shared" si="12"/>
        <v>3.8973539304702934E-3</v>
      </c>
      <c r="Z54" s="86">
        <v>11405</v>
      </c>
      <c r="AA54" s="77">
        <f t="shared" si="16"/>
        <v>0</v>
      </c>
      <c r="AB54" s="77">
        <f t="shared" si="9"/>
        <v>0</v>
      </c>
      <c r="AC54" s="150">
        <f t="shared" si="10"/>
        <v>1</v>
      </c>
      <c r="AD54" s="150">
        <f t="shared" si="17"/>
        <v>0</v>
      </c>
      <c r="AE54" s="150">
        <f t="shared" si="18"/>
        <v>0</v>
      </c>
      <c r="AF54" s="216">
        <f t="shared" si="13"/>
        <v>1.7621714730997853E-2</v>
      </c>
      <c r="AG54" s="216">
        <f t="shared" si="14"/>
        <v>4.4477885739297465E-2</v>
      </c>
      <c r="AH54" s="216">
        <f t="shared" si="15"/>
        <v>0.1719811581919502</v>
      </c>
      <c r="AJ54" s="367"/>
    </row>
    <row r="55" spans="1:36" s="5" customFormat="1" x14ac:dyDescent="1.25">
      <c r="A55" s="83">
        <v>220</v>
      </c>
      <c r="B55" s="68">
        <v>11411</v>
      </c>
      <c r="C55" s="83">
        <v>220</v>
      </c>
      <c r="D55" s="16">
        <v>51</v>
      </c>
      <c r="E55" s="68" t="s">
        <v>462</v>
      </c>
      <c r="F55" s="10" t="s">
        <v>232</v>
      </c>
      <c r="G55" s="10" t="s">
        <v>276</v>
      </c>
      <c r="H55" s="11" t="s">
        <v>24</v>
      </c>
      <c r="I55" s="12">
        <v>1055789.796358</v>
      </c>
      <c r="J55" s="12">
        <v>998572</v>
      </c>
      <c r="K55" s="12" t="s">
        <v>233</v>
      </c>
      <c r="L55" s="169">
        <v>53.566666666666663</v>
      </c>
      <c r="M55" s="54">
        <v>998572</v>
      </c>
      <c r="N55" s="54">
        <v>1000000</v>
      </c>
      <c r="O55" s="54">
        <v>1000000</v>
      </c>
      <c r="P55" s="201">
        <v>2.4900000000000002</v>
      </c>
      <c r="Q55" s="201">
        <v>26.43</v>
      </c>
      <c r="R55" s="201">
        <v>68.53</v>
      </c>
      <c r="S55" s="53">
        <v>426</v>
      </c>
      <c r="T55" s="53">
        <v>69</v>
      </c>
      <c r="U55" s="53">
        <v>9</v>
      </c>
      <c r="V55" s="53">
        <v>31</v>
      </c>
      <c r="W55" s="12">
        <f t="shared" si="8"/>
        <v>435</v>
      </c>
      <c r="X55" s="84">
        <f t="shared" si="11"/>
        <v>2.8982752043901314E-2</v>
      </c>
      <c r="Y55" s="85">
        <f t="shared" si="12"/>
        <v>2.2221500781129028E-2</v>
      </c>
      <c r="Z55" s="86">
        <v>11411</v>
      </c>
      <c r="AA55" s="77">
        <f t="shared" si="16"/>
        <v>0</v>
      </c>
      <c r="AB55" s="77">
        <f t="shared" si="9"/>
        <v>0</v>
      </c>
      <c r="AC55" s="150">
        <f t="shared" si="10"/>
        <v>0</v>
      </c>
      <c r="AD55" s="150">
        <f t="shared" si="17"/>
        <v>0</v>
      </c>
      <c r="AE55" s="150">
        <f t="shared" si="18"/>
        <v>0</v>
      </c>
      <c r="AF55" s="216">
        <f t="shared" si="13"/>
        <v>1.0458993128886127E-3</v>
      </c>
      <c r="AG55" s="216">
        <f t="shared" si="14"/>
        <v>1.1101654152468285E-2</v>
      </c>
      <c r="AH55" s="216">
        <f t="shared" si="15"/>
        <v>2.8785333298095031E-2</v>
      </c>
      <c r="AJ55" s="367"/>
    </row>
    <row r="56" spans="1:36" s="8" customFormat="1" x14ac:dyDescent="1.25">
      <c r="A56" s="210">
        <v>219</v>
      </c>
      <c r="B56" s="68">
        <v>11409</v>
      </c>
      <c r="C56" s="210">
        <v>219</v>
      </c>
      <c r="D56" s="19">
        <v>52</v>
      </c>
      <c r="E56" s="69" t="s">
        <v>463</v>
      </c>
      <c r="F56" s="20" t="s">
        <v>40</v>
      </c>
      <c r="G56" s="20" t="s">
        <v>291</v>
      </c>
      <c r="H56" s="21" t="s">
        <v>24</v>
      </c>
      <c r="I56" s="18">
        <v>8571143.4047350008</v>
      </c>
      <c r="J56" s="18">
        <v>13111424.250947</v>
      </c>
      <c r="K56" s="18" t="s">
        <v>233</v>
      </c>
      <c r="L56" s="170">
        <v>53.566666666666663</v>
      </c>
      <c r="M56" s="56">
        <v>461784042</v>
      </c>
      <c r="N56" s="55">
        <v>500000000</v>
      </c>
      <c r="O56" s="56">
        <v>28393</v>
      </c>
      <c r="P56" s="211">
        <v>1.22</v>
      </c>
      <c r="Q56" s="211">
        <v>11.16</v>
      </c>
      <c r="R56" s="211">
        <v>40.21</v>
      </c>
      <c r="S56" s="212">
        <v>2024</v>
      </c>
      <c r="T56" s="212">
        <v>35.763525000000001</v>
      </c>
      <c r="U56" s="212">
        <v>99</v>
      </c>
      <c r="V56" s="212">
        <v>64.236474999999999</v>
      </c>
      <c r="W56" s="18">
        <f t="shared" si="8"/>
        <v>2123</v>
      </c>
      <c r="X56" s="84">
        <f t="shared" si="11"/>
        <v>0.19724287976757546</v>
      </c>
      <c r="Y56" s="85">
        <f t="shared" si="12"/>
        <v>0.15122900683096502</v>
      </c>
      <c r="Z56" s="86">
        <v>11409</v>
      </c>
      <c r="AA56" s="77">
        <f t="shared" si="16"/>
        <v>0</v>
      </c>
      <c r="AB56" s="77">
        <f t="shared" si="9"/>
        <v>0</v>
      </c>
      <c r="AC56" s="150">
        <f t="shared" si="10"/>
        <v>0</v>
      </c>
      <c r="AD56" s="150">
        <f t="shared" si="17"/>
        <v>0</v>
      </c>
      <c r="AE56" s="150">
        <f t="shared" si="18"/>
        <v>0</v>
      </c>
      <c r="AF56" s="216">
        <f t="shared" si="13"/>
        <v>6.7285401345768365E-3</v>
      </c>
      <c r="AG56" s="216">
        <f t="shared" si="14"/>
        <v>6.1549596640883192E-2</v>
      </c>
      <c r="AH56" s="216">
        <f t="shared" si="15"/>
        <v>0.22176606459945458</v>
      </c>
      <c r="AJ56" s="367"/>
    </row>
    <row r="57" spans="1:36" s="5" customFormat="1" x14ac:dyDescent="1.25">
      <c r="A57" s="83">
        <v>223</v>
      </c>
      <c r="B57" s="68">
        <v>11420</v>
      </c>
      <c r="C57" s="83">
        <v>223</v>
      </c>
      <c r="D57" s="16">
        <v>53</v>
      </c>
      <c r="E57" s="68" t="s">
        <v>464</v>
      </c>
      <c r="F57" s="10" t="s">
        <v>155</v>
      </c>
      <c r="G57" s="10" t="s">
        <v>276</v>
      </c>
      <c r="H57" s="11" t="s">
        <v>24</v>
      </c>
      <c r="I57" s="12">
        <v>93499.805959999998</v>
      </c>
      <c r="J57" s="12">
        <v>337279.17012199998</v>
      </c>
      <c r="K57" s="12" t="s">
        <v>236</v>
      </c>
      <c r="L57" s="169">
        <v>52.633333333333333</v>
      </c>
      <c r="M57" s="54">
        <v>84071</v>
      </c>
      <c r="N57" s="54">
        <v>500000</v>
      </c>
      <c r="O57" s="54">
        <v>4011837</v>
      </c>
      <c r="P57" s="201">
        <v>3.43</v>
      </c>
      <c r="Q57" s="201">
        <v>18.920000000000002</v>
      </c>
      <c r="R57" s="201">
        <v>73.19</v>
      </c>
      <c r="S57" s="53">
        <v>215</v>
      </c>
      <c r="T57" s="53">
        <v>39</v>
      </c>
      <c r="U57" s="53">
        <v>6</v>
      </c>
      <c r="V57" s="53">
        <v>61</v>
      </c>
      <c r="W57" s="12">
        <f t="shared" si="8"/>
        <v>221</v>
      </c>
      <c r="X57" s="84">
        <f t="shared" si="11"/>
        <v>5.5330586531411874E-3</v>
      </c>
      <c r="Y57" s="85">
        <f t="shared" si="12"/>
        <v>4.242277165279822E-3</v>
      </c>
      <c r="Z57" s="86">
        <v>11420</v>
      </c>
      <c r="AA57" s="77">
        <f t="shared" si="16"/>
        <v>0</v>
      </c>
      <c r="AB57" s="77">
        <f t="shared" si="9"/>
        <v>0</v>
      </c>
      <c r="AC57" s="150">
        <f t="shared" si="10"/>
        <v>0</v>
      </c>
      <c r="AD57" s="150">
        <f t="shared" si="17"/>
        <v>0</v>
      </c>
      <c r="AE57" s="150">
        <f t="shared" si="18"/>
        <v>0</v>
      </c>
      <c r="AF57" s="216">
        <f t="shared" si="13"/>
        <v>4.8662541487882755E-4</v>
      </c>
      <c r="AG57" s="216">
        <f t="shared" si="14"/>
        <v>2.6842428132674684E-3</v>
      </c>
      <c r="AH57" s="216">
        <f t="shared" si="15"/>
        <v>1.0383706739061627E-2</v>
      </c>
      <c r="AJ57" s="367"/>
    </row>
    <row r="58" spans="1:36" s="8" customFormat="1" x14ac:dyDescent="1.25">
      <c r="A58" s="210">
        <v>225</v>
      </c>
      <c r="B58" s="68">
        <v>11421</v>
      </c>
      <c r="C58" s="210">
        <v>225</v>
      </c>
      <c r="D58" s="19">
        <v>54</v>
      </c>
      <c r="E58" s="69" t="s">
        <v>466</v>
      </c>
      <c r="F58" s="20" t="s">
        <v>40</v>
      </c>
      <c r="G58" s="20" t="s">
        <v>300</v>
      </c>
      <c r="H58" s="21" t="s">
        <v>24</v>
      </c>
      <c r="I58" s="18">
        <v>1951055.3763540001</v>
      </c>
      <c r="J58" s="18">
        <v>2001103.3432410001</v>
      </c>
      <c r="K58" s="18" t="s">
        <v>237</v>
      </c>
      <c r="L58" s="170">
        <v>52.233333333333334</v>
      </c>
      <c r="M58" s="56">
        <v>1997229</v>
      </c>
      <c r="N58" s="55">
        <v>2000000</v>
      </c>
      <c r="O58" s="56">
        <v>1001939</v>
      </c>
      <c r="P58" s="211">
        <v>2.15</v>
      </c>
      <c r="Q58" s="211">
        <v>7.37</v>
      </c>
      <c r="R58" s="211">
        <v>28.39</v>
      </c>
      <c r="S58" s="212">
        <v>1647</v>
      </c>
      <c r="T58" s="212">
        <v>58</v>
      </c>
      <c r="U58" s="212">
        <v>21</v>
      </c>
      <c r="V58" s="212">
        <v>42</v>
      </c>
      <c r="W58" s="18">
        <f t="shared" si="8"/>
        <v>1668</v>
      </c>
      <c r="X58" s="84">
        <f t="shared" si="11"/>
        <v>4.8821223325166294E-2</v>
      </c>
      <c r="Y58" s="85">
        <f t="shared" si="12"/>
        <v>3.7431947477332236E-2</v>
      </c>
      <c r="Z58" s="86">
        <v>11421</v>
      </c>
      <c r="AA58" s="77">
        <f t="shared" si="16"/>
        <v>0</v>
      </c>
      <c r="AB58" s="77">
        <f t="shared" si="9"/>
        <v>0</v>
      </c>
      <c r="AC58" s="150">
        <f t="shared" si="10"/>
        <v>0</v>
      </c>
      <c r="AD58" s="150">
        <f t="shared" si="17"/>
        <v>0</v>
      </c>
      <c r="AE58" s="150">
        <f t="shared" si="18"/>
        <v>0</v>
      </c>
      <c r="AF58" s="216">
        <f t="shared" si="13"/>
        <v>1.8097522439501298E-3</v>
      </c>
      <c r="AG58" s="216">
        <f t="shared" si="14"/>
        <v>6.2036623432150965E-3</v>
      </c>
      <c r="AH58" s="216">
        <f t="shared" si="15"/>
        <v>2.3897147072439159E-2</v>
      </c>
      <c r="AJ58" s="367"/>
    </row>
    <row r="59" spans="1:36" s="5" customFormat="1" x14ac:dyDescent="1.25">
      <c r="A59" s="83">
        <v>227</v>
      </c>
      <c r="B59" s="68">
        <v>11427</v>
      </c>
      <c r="C59" s="83">
        <v>227</v>
      </c>
      <c r="D59" s="16">
        <v>55</v>
      </c>
      <c r="E59" s="68" t="s">
        <v>467</v>
      </c>
      <c r="F59" s="10" t="s">
        <v>41</v>
      </c>
      <c r="G59" s="10" t="s">
        <v>300</v>
      </c>
      <c r="H59" s="11">
        <v>18</v>
      </c>
      <c r="I59" s="12">
        <v>96591.466880000007</v>
      </c>
      <c r="J59" s="12">
        <v>88886.985746000006</v>
      </c>
      <c r="K59" s="12" t="s">
        <v>251</v>
      </c>
      <c r="L59" s="169">
        <v>51.2</v>
      </c>
      <c r="M59" s="54">
        <v>86340</v>
      </c>
      <c r="N59" s="54">
        <v>500000</v>
      </c>
      <c r="O59" s="54">
        <v>1029499</v>
      </c>
      <c r="P59" s="201">
        <v>3.02</v>
      </c>
      <c r="Q59" s="201">
        <v>5.22</v>
      </c>
      <c r="R59" s="201">
        <v>40.79</v>
      </c>
      <c r="S59" s="53">
        <v>92</v>
      </c>
      <c r="T59" s="53">
        <v>0</v>
      </c>
      <c r="U59" s="53">
        <v>8</v>
      </c>
      <c r="V59" s="53">
        <v>100</v>
      </c>
      <c r="W59" s="12">
        <f t="shared" si="8"/>
        <v>100</v>
      </c>
      <c r="X59" s="84">
        <f t="shared" si="11"/>
        <v>0</v>
      </c>
      <c r="Y59" s="85">
        <f t="shared" si="12"/>
        <v>0</v>
      </c>
      <c r="Z59" s="86">
        <v>11427</v>
      </c>
      <c r="AA59" s="77">
        <f t="shared" si="16"/>
        <v>0</v>
      </c>
      <c r="AB59" s="77">
        <f t="shared" si="9"/>
        <v>0</v>
      </c>
      <c r="AC59" s="150">
        <f t="shared" si="10"/>
        <v>0</v>
      </c>
      <c r="AD59" s="150">
        <f t="shared" si="17"/>
        <v>0</v>
      </c>
      <c r="AE59" s="150">
        <f t="shared" si="18"/>
        <v>0</v>
      </c>
      <c r="AF59" s="216">
        <f t="shared" si="13"/>
        <v>1.1291620365439019E-4</v>
      </c>
      <c r="AG59" s="216">
        <f t="shared" si="14"/>
        <v>1.9517304075361482E-4</v>
      </c>
      <c r="AH59" s="216">
        <f t="shared" si="15"/>
        <v>1.5251165387624422E-3</v>
      </c>
      <c r="AJ59" s="367"/>
    </row>
    <row r="60" spans="1:36" s="8" customFormat="1" x14ac:dyDescent="1.25">
      <c r="A60" s="210">
        <v>230</v>
      </c>
      <c r="B60" s="68">
        <v>11442</v>
      </c>
      <c r="C60" s="210">
        <v>230</v>
      </c>
      <c r="D60" s="19">
        <v>56</v>
      </c>
      <c r="E60" s="69" t="s">
        <v>468</v>
      </c>
      <c r="F60" s="20" t="s">
        <v>260</v>
      </c>
      <c r="G60" s="20" t="s">
        <v>300</v>
      </c>
      <c r="H60" s="21" t="s">
        <v>24</v>
      </c>
      <c r="I60" s="18">
        <v>1163063.344726</v>
      </c>
      <c r="J60" s="18">
        <v>2807262.8064100002</v>
      </c>
      <c r="K60" s="18" t="s">
        <v>259</v>
      </c>
      <c r="L60" s="170">
        <v>49</v>
      </c>
      <c r="M60" s="56">
        <v>2733455</v>
      </c>
      <c r="N60" s="55">
        <v>4000000</v>
      </c>
      <c r="O60" s="56">
        <v>1000000</v>
      </c>
      <c r="P60" s="211">
        <v>2.36</v>
      </c>
      <c r="Q60" s="211">
        <v>13.26</v>
      </c>
      <c r="R60" s="211">
        <v>59.59</v>
      </c>
      <c r="S60" s="212">
        <v>4695</v>
      </c>
      <c r="T60" s="212">
        <v>100</v>
      </c>
      <c r="U60" s="212">
        <v>4</v>
      </c>
      <c r="V60" s="212">
        <v>0</v>
      </c>
      <c r="W60" s="18">
        <f t="shared" si="8"/>
        <v>4699</v>
      </c>
      <c r="X60" s="84">
        <f t="shared" si="11"/>
        <v>0.11808485973077901</v>
      </c>
      <c r="Y60" s="85">
        <f t="shared" si="12"/>
        <v>9.0537392680043169E-2</v>
      </c>
      <c r="Z60" s="86">
        <v>11442</v>
      </c>
      <c r="AA60" s="77">
        <f t="shared" si="16"/>
        <v>0</v>
      </c>
      <c r="AB60" s="77">
        <f t="shared" si="9"/>
        <v>0</v>
      </c>
      <c r="AC60" s="150">
        <f t="shared" si="10"/>
        <v>0</v>
      </c>
      <c r="AD60" s="150">
        <f t="shared" si="17"/>
        <v>0</v>
      </c>
      <c r="AE60" s="150">
        <f t="shared" si="18"/>
        <v>0</v>
      </c>
      <c r="AF60" s="216">
        <f t="shared" si="13"/>
        <v>2.7868026896463844E-3</v>
      </c>
      <c r="AG60" s="216">
        <f t="shared" si="14"/>
        <v>1.5658052400301294E-2</v>
      </c>
      <c r="AH60" s="216">
        <f t="shared" si="15"/>
        <v>7.0366767913571215E-2</v>
      </c>
      <c r="AJ60" s="367"/>
    </row>
    <row r="61" spans="1:36" s="5" customFormat="1" x14ac:dyDescent="1.25">
      <c r="A61" s="83">
        <v>231</v>
      </c>
      <c r="B61" s="68">
        <v>11416</v>
      </c>
      <c r="C61" s="83">
        <v>231</v>
      </c>
      <c r="D61" s="16">
        <v>57</v>
      </c>
      <c r="E61" s="68" t="s">
        <v>469</v>
      </c>
      <c r="F61" s="10" t="s">
        <v>213</v>
      </c>
      <c r="G61" s="10" t="s">
        <v>291</v>
      </c>
      <c r="H61" s="11" t="s">
        <v>24</v>
      </c>
      <c r="I61" s="12">
        <v>40633048.522862002</v>
      </c>
      <c r="J61" s="12">
        <v>57145244.439087003</v>
      </c>
      <c r="K61" s="12" t="s">
        <v>261</v>
      </c>
      <c r="L61" s="169">
        <v>48.7</v>
      </c>
      <c r="M61" s="54">
        <v>4844199999</v>
      </c>
      <c r="N61" s="54">
        <v>4950000000</v>
      </c>
      <c r="O61" s="54">
        <v>11797</v>
      </c>
      <c r="P61" s="201">
        <v>0.65</v>
      </c>
      <c r="Q61" s="201">
        <v>16.420000000000002</v>
      </c>
      <c r="R61" s="201">
        <v>39.81</v>
      </c>
      <c r="S61" s="53">
        <v>2472</v>
      </c>
      <c r="T61" s="53">
        <v>6.1246521010101009</v>
      </c>
      <c r="U61" s="53">
        <v>145</v>
      </c>
      <c r="V61" s="53">
        <v>93.875347898989901</v>
      </c>
      <c r="W61" s="12">
        <f t="shared" si="8"/>
        <v>2617</v>
      </c>
      <c r="X61" s="84">
        <f t="shared" si="11"/>
        <v>0.14722198382110502</v>
      </c>
      <c r="Y61" s="85">
        <f t="shared" si="12"/>
        <v>0.11287725277173784</v>
      </c>
      <c r="Z61" s="86">
        <v>11416</v>
      </c>
      <c r="AA61" s="77">
        <f t="shared" si="16"/>
        <v>0</v>
      </c>
      <c r="AB61" s="77">
        <f t="shared" si="9"/>
        <v>0</v>
      </c>
      <c r="AC61" s="150">
        <f t="shared" si="10"/>
        <v>0</v>
      </c>
      <c r="AD61" s="150">
        <f t="shared" si="17"/>
        <v>0</v>
      </c>
      <c r="AE61" s="150">
        <f t="shared" si="18"/>
        <v>0</v>
      </c>
      <c r="AF61" s="216">
        <f t="shared" si="13"/>
        <v>1.5624444932624991E-2</v>
      </c>
      <c r="AG61" s="216">
        <f t="shared" si="14"/>
        <v>0.39469751660569591</v>
      </c>
      <c r="AH61" s="216">
        <f t="shared" si="15"/>
        <v>0.95693715810430902</v>
      </c>
      <c r="AJ61" s="367"/>
    </row>
    <row r="62" spans="1:36" s="8" customFormat="1" x14ac:dyDescent="1.25">
      <c r="A62" s="210">
        <v>235</v>
      </c>
      <c r="B62" s="68">
        <v>11449</v>
      </c>
      <c r="C62" s="210">
        <v>235</v>
      </c>
      <c r="D62" s="19">
        <v>58</v>
      </c>
      <c r="E62" s="69" t="s">
        <v>470</v>
      </c>
      <c r="F62" s="20" t="s">
        <v>219</v>
      </c>
      <c r="G62" s="20" t="s">
        <v>274</v>
      </c>
      <c r="H62" s="21">
        <v>15</v>
      </c>
      <c r="I62" s="18">
        <v>2104490.4106800002</v>
      </c>
      <c r="J62" s="18">
        <v>3588182.5410879999</v>
      </c>
      <c r="K62" s="18" t="s">
        <v>267</v>
      </c>
      <c r="L62" s="170">
        <v>46.9</v>
      </c>
      <c r="M62" s="56">
        <v>3520427</v>
      </c>
      <c r="N62" s="55">
        <v>4500000</v>
      </c>
      <c r="O62" s="56">
        <v>1000000</v>
      </c>
      <c r="P62" s="211">
        <v>1.88</v>
      </c>
      <c r="Q62" s="211">
        <v>6.13</v>
      </c>
      <c r="R62" s="211">
        <v>26.23</v>
      </c>
      <c r="S62" s="212">
        <v>2656</v>
      </c>
      <c r="T62" s="212">
        <v>99</v>
      </c>
      <c r="U62" s="212">
        <v>5</v>
      </c>
      <c r="V62" s="212">
        <v>1</v>
      </c>
      <c r="W62" s="18">
        <f t="shared" si="8"/>
        <v>2661</v>
      </c>
      <c r="X62" s="84">
        <f t="shared" si="11"/>
        <v>0.14942417602458508</v>
      </c>
      <c r="Y62" s="85">
        <f t="shared" si="12"/>
        <v>0.11456570581083168</v>
      </c>
      <c r="Z62" s="86">
        <v>11449</v>
      </c>
      <c r="AA62" s="77">
        <f t="shared" si="16"/>
        <v>0</v>
      </c>
      <c r="AB62" s="77">
        <f t="shared" si="9"/>
        <v>0</v>
      </c>
      <c r="AC62" s="150">
        <f t="shared" si="10"/>
        <v>0</v>
      </c>
      <c r="AD62" s="150">
        <f t="shared" si="17"/>
        <v>0</v>
      </c>
      <c r="AE62" s="150">
        <f t="shared" si="18"/>
        <v>0</v>
      </c>
      <c r="AF62" s="216">
        <f t="shared" si="13"/>
        <v>2.8375500093557569E-3</v>
      </c>
      <c r="AG62" s="216">
        <f t="shared" si="14"/>
        <v>9.2522242326333985E-3</v>
      </c>
      <c r="AH62" s="216">
        <f t="shared" si="15"/>
        <v>3.9589859970958249E-2</v>
      </c>
      <c r="AJ62" s="367"/>
    </row>
    <row r="63" spans="1:36" s="5" customFormat="1" x14ac:dyDescent="1.25">
      <c r="A63" s="83">
        <v>241</v>
      </c>
      <c r="B63" s="68">
        <v>11459</v>
      </c>
      <c r="C63" s="83">
        <v>241</v>
      </c>
      <c r="D63" s="16">
        <v>59</v>
      </c>
      <c r="E63" s="68" t="s">
        <v>471</v>
      </c>
      <c r="F63" s="10" t="s">
        <v>340</v>
      </c>
      <c r="G63" s="10" t="s">
        <v>291</v>
      </c>
      <c r="H63" s="11" t="s">
        <v>24</v>
      </c>
      <c r="I63" s="12">
        <v>6177847.652454</v>
      </c>
      <c r="J63" s="12">
        <v>7473843.449023</v>
      </c>
      <c r="K63" s="12" t="s">
        <v>273</v>
      </c>
      <c r="L63" s="169">
        <v>44.066666666666663</v>
      </c>
      <c r="M63" s="54">
        <v>299906974</v>
      </c>
      <c r="N63" s="54">
        <v>300000000</v>
      </c>
      <c r="O63" s="54">
        <v>24921</v>
      </c>
      <c r="P63" s="201">
        <v>1.0900000000000001</v>
      </c>
      <c r="Q63" s="201">
        <v>12.05</v>
      </c>
      <c r="R63" s="201">
        <v>40.74</v>
      </c>
      <c r="S63" s="53">
        <v>1243</v>
      </c>
      <c r="T63" s="53">
        <v>19.277155333333333</v>
      </c>
      <c r="U63" s="53">
        <v>85</v>
      </c>
      <c r="V63" s="53">
        <v>80.722844666666674</v>
      </c>
      <c r="W63" s="12">
        <f t="shared" si="8"/>
        <v>1328</v>
      </c>
      <c r="X63" s="84">
        <f t="shared" si="11"/>
        <v>6.0603553503040461E-2</v>
      </c>
      <c r="Y63" s="85">
        <f t="shared" si="12"/>
        <v>4.6465632713798402E-2</v>
      </c>
      <c r="Z63" s="86">
        <v>11459</v>
      </c>
      <c r="AA63" s="77">
        <f t="shared" si="16"/>
        <v>0</v>
      </c>
      <c r="AB63" s="77">
        <f t="shared" si="9"/>
        <v>0</v>
      </c>
      <c r="AC63" s="150">
        <f t="shared" si="10"/>
        <v>0</v>
      </c>
      <c r="AD63" s="150">
        <f t="shared" si="17"/>
        <v>0</v>
      </c>
      <c r="AE63" s="150">
        <f t="shared" si="18"/>
        <v>0</v>
      </c>
      <c r="AF63" s="216">
        <f t="shared" si="13"/>
        <v>3.4267438414053398E-3</v>
      </c>
      <c r="AG63" s="216">
        <f t="shared" si="14"/>
        <v>3.78828103568205E-2</v>
      </c>
      <c r="AH63" s="216">
        <f t="shared" si="15"/>
        <v>0.12807848082463627</v>
      </c>
      <c r="AJ63" s="367"/>
    </row>
    <row r="64" spans="1:36" s="8" customFormat="1" x14ac:dyDescent="1.25">
      <c r="A64" s="210">
        <v>243</v>
      </c>
      <c r="B64" s="68">
        <v>11460</v>
      </c>
      <c r="C64" s="210">
        <v>243</v>
      </c>
      <c r="D64" s="19">
        <v>60</v>
      </c>
      <c r="E64" s="69" t="s">
        <v>472</v>
      </c>
      <c r="F64" s="20" t="s">
        <v>277</v>
      </c>
      <c r="G64" s="20" t="s">
        <v>291</v>
      </c>
      <c r="H64" s="21" t="s">
        <v>24</v>
      </c>
      <c r="I64" s="18">
        <v>19934821.783050001</v>
      </c>
      <c r="J64" s="18">
        <v>35970154.646059997</v>
      </c>
      <c r="K64" s="18" t="s">
        <v>278</v>
      </c>
      <c r="L64" s="170">
        <v>43.866666666666667</v>
      </c>
      <c r="M64" s="56">
        <v>3459999485</v>
      </c>
      <c r="N64" s="55">
        <v>4000000000</v>
      </c>
      <c r="O64" s="56">
        <v>10396</v>
      </c>
      <c r="P64" s="211">
        <v>0.81</v>
      </c>
      <c r="Q64" s="211">
        <v>11.89</v>
      </c>
      <c r="R64" s="211">
        <v>29.5</v>
      </c>
      <c r="S64" s="212">
        <v>7537</v>
      </c>
      <c r="T64" s="212">
        <v>20.965064124999998</v>
      </c>
      <c r="U64" s="212">
        <v>185</v>
      </c>
      <c r="V64" s="212">
        <v>79.034935875000002</v>
      </c>
      <c r="W64" s="18">
        <f t="shared" si="8"/>
        <v>7722</v>
      </c>
      <c r="X64" s="84">
        <f t="shared" si="11"/>
        <v>0.31721202795701314</v>
      </c>
      <c r="Y64" s="85">
        <f t="shared" si="12"/>
        <v>0.24321111108955434</v>
      </c>
      <c r="Z64" s="86">
        <v>11460</v>
      </c>
      <c r="AA64" s="77">
        <f t="shared" si="16"/>
        <v>0</v>
      </c>
      <c r="AB64" s="77">
        <f t="shared" si="9"/>
        <v>0</v>
      </c>
      <c r="AC64" s="150">
        <f t="shared" si="10"/>
        <v>0</v>
      </c>
      <c r="AD64" s="150">
        <f t="shared" si="17"/>
        <v>0</v>
      </c>
      <c r="AE64" s="150">
        <f t="shared" si="18"/>
        <v>0</v>
      </c>
      <c r="AF64" s="216">
        <f t="shared" si="13"/>
        <v>1.2255709837719406E-2</v>
      </c>
      <c r="AG64" s="216">
        <f t="shared" si="14"/>
        <v>0.17990171601294289</v>
      </c>
      <c r="AH64" s="216">
        <f t="shared" si="15"/>
        <v>0.44634992618854624</v>
      </c>
      <c r="AJ64" s="367"/>
    </row>
    <row r="65" spans="1:36" s="5" customFormat="1" x14ac:dyDescent="1.25">
      <c r="A65" s="83">
        <v>246</v>
      </c>
      <c r="B65" s="68">
        <v>11476</v>
      </c>
      <c r="C65" s="83">
        <v>246</v>
      </c>
      <c r="D65" s="16">
        <v>61</v>
      </c>
      <c r="E65" s="68" t="s">
        <v>473</v>
      </c>
      <c r="F65" s="10" t="s">
        <v>39</v>
      </c>
      <c r="G65" s="10" t="s">
        <v>274</v>
      </c>
      <c r="H65" s="11">
        <v>17</v>
      </c>
      <c r="I65" s="12">
        <v>128166.097629</v>
      </c>
      <c r="J65" s="12">
        <v>287183.69988899998</v>
      </c>
      <c r="K65" s="12" t="s">
        <v>287</v>
      </c>
      <c r="L65" s="169">
        <v>41</v>
      </c>
      <c r="M65" s="54">
        <v>277718</v>
      </c>
      <c r="N65" s="54">
        <v>1000000</v>
      </c>
      <c r="O65" s="54">
        <v>1034083</v>
      </c>
      <c r="P65" s="201">
        <v>-0.32</v>
      </c>
      <c r="Q65" s="201">
        <v>6.89</v>
      </c>
      <c r="R65" s="201">
        <v>54.15</v>
      </c>
      <c r="S65" s="53">
        <v>641</v>
      </c>
      <c r="T65" s="53">
        <v>33</v>
      </c>
      <c r="U65" s="53">
        <v>5</v>
      </c>
      <c r="V65" s="53">
        <v>67</v>
      </c>
      <c r="W65" s="12">
        <f t="shared" si="8"/>
        <v>646</v>
      </c>
      <c r="X65" s="84">
        <f t="shared" si="11"/>
        <v>3.9864367017955387E-3</v>
      </c>
      <c r="Y65" s="85">
        <f t="shared" si="12"/>
        <v>3.0564594469389382E-3</v>
      </c>
      <c r="Z65" s="86">
        <v>11476</v>
      </c>
      <c r="AA65" s="77">
        <f t="shared" si="16"/>
        <v>0</v>
      </c>
      <c r="AB65" s="77">
        <f t="shared" si="9"/>
        <v>0</v>
      </c>
      <c r="AC65" s="150">
        <f t="shared" si="10"/>
        <v>0</v>
      </c>
      <c r="AD65" s="150">
        <f t="shared" si="17"/>
        <v>0</v>
      </c>
      <c r="AE65" s="150">
        <f t="shared" si="18"/>
        <v>0</v>
      </c>
      <c r="AF65" s="216">
        <f t="shared" si="13"/>
        <v>-3.8656355896199166E-5</v>
      </c>
      <c r="AG65" s="216">
        <f t="shared" si="14"/>
        <v>8.323196628900382E-4</v>
      </c>
      <c r="AH65" s="216">
        <f t="shared" si="15"/>
        <v>6.541380224309952E-3</v>
      </c>
      <c r="AJ65" s="367"/>
    </row>
    <row r="66" spans="1:36" s="8" customFormat="1" x14ac:dyDescent="1.25">
      <c r="A66" s="210">
        <v>247</v>
      </c>
      <c r="B66" s="68">
        <v>11500</v>
      </c>
      <c r="C66" s="210">
        <v>247</v>
      </c>
      <c r="D66" s="19">
        <v>62</v>
      </c>
      <c r="E66" s="69" t="s">
        <v>474</v>
      </c>
      <c r="F66" s="20" t="s">
        <v>178</v>
      </c>
      <c r="G66" s="20" t="s">
        <v>274</v>
      </c>
      <c r="H66" s="21">
        <v>18</v>
      </c>
      <c r="I66" s="18">
        <v>4939405.6696990002</v>
      </c>
      <c r="J66" s="18">
        <v>4841094</v>
      </c>
      <c r="K66" s="18" t="s">
        <v>293</v>
      </c>
      <c r="L66" s="170">
        <v>40</v>
      </c>
      <c r="M66" s="56">
        <v>4841094</v>
      </c>
      <c r="N66" s="55">
        <v>5000000</v>
      </c>
      <c r="O66" s="56">
        <v>1000000</v>
      </c>
      <c r="P66" s="211">
        <v>1.65</v>
      </c>
      <c r="Q66" s="211">
        <v>5.0999999999999996</v>
      </c>
      <c r="R66" s="211">
        <v>27.37</v>
      </c>
      <c r="S66" s="212">
        <v>1884</v>
      </c>
      <c r="T66" s="212">
        <v>79</v>
      </c>
      <c r="U66" s="212">
        <v>9</v>
      </c>
      <c r="V66" s="212">
        <v>21</v>
      </c>
      <c r="W66" s="18">
        <f t="shared" si="8"/>
        <v>1893</v>
      </c>
      <c r="X66" s="84">
        <f t="shared" si="11"/>
        <v>0.16087247857816692</v>
      </c>
      <c r="Y66" s="85">
        <f t="shared" si="12"/>
        <v>0.12334328717203827</v>
      </c>
      <c r="Z66" s="86">
        <v>11500</v>
      </c>
      <c r="AA66" s="77">
        <f t="shared" si="16"/>
        <v>0</v>
      </c>
      <c r="AB66" s="77">
        <f t="shared" si="9"/>
        <v>0</v>
      </c>
      <c r="AC66" s="150">
        <f t="shared" si="10"/>
        <v>0</v>
      </c>
      <c r="AD66" s="150">
        <f t="shared" si="17"/>
        <v>0</v>
      </c>
      <c r="AE66" s="150">
        <f t="shared" si="18"/>
        <v>0</v>
      </c>
      <c r="AF66" s="216">
        <f t="shared" si="13"/>
        <v>3.359994805746524E-3</v>
      </c>
      <c r="AG66" s="216">
        <f t="shared" si="14"/>
        <v>1.0385438490489255E-2</v>
      </c>
      <c r="AH66" s="216">
        <f t="shared" si="15"/>
        <v>5.5735186565625677E-2</v>
      </c>
      <c r="AJ66" s="367"/>
    </row>
    <row r="67" spans="1:36" s="5" customFormat="1" x14ac:dyDescent="1.25">
      <c r="A67" s="83">
        <v>249</v>
      </c>
      <c r="B67" s="68">
        <v>11499</v>
      </c>
      <c r="C67" s="83">
        <v>249</v>
      </c>
      <c r="D67" s="16">
        <v>63</v>
      </c>
      <c r="E67" s="68" t="s">
        <v>475</v>
      </c>
      <c r="F67" s="10" t="s">
        <v>16</v>
      </c>
      <c r="G67" s="10" t="s">
        <v>579</v>
      </c>
      <c r="H67" s="11">
        <v>15</v>
      </c>
      <c r="I67" s="12">
        <v>133338.48000000001</v>
      </c>
      <c r="J67" s="12">
        <v>1401589.1740000001</v>
      </c>
      <c r="K67" s="12" t="s">
        <v>294</v>
      </c>
      <c r="L67" s="169">
        <v>40</v>
      </c>
      <c r="M67" s="54">
        <v>125872400</v>
      </c>
      <c r="N67" s="54">
        <v>1000000000</v>
      </c>
      <c r="O67" s="54">
        <v>11135</v>
      </c>
      <c r="P67" s="201">
        <v>1.81</v>
      </c>
      <c r="Q67" s="201">
        <v>5.75</v>
      </c>
      <c r="R67" s="201">
        <v>24.32</v>
      </c>
      <c r="S67" s="53">
        <v>28</v>
      </c>
      <c r="T67" s="53">
        <v>8</v>
      </c>
      <c r="U67" s="53">
        <v>3</v>
      </c>
      <c r="V67" s="53">
        <v>92</v>
      </c>
      <c r="W67" s="12">
        <f t="shared" si="8"/>
        <v>31</v>
      </c>
      <c r="X67" s="84">
        <f t="shared" si="11"/>
        <v>4.7165220337492325E-3</v>
      </c>
      <c r="Y67" s="85">
        <f t="shared" si="12"/>
        <v>3.6162265715282572E-3</v>
      </c>
      <c r="Z67" s="86">
        <v>11499</v>
      </c>
      <c r="AA67" s="77">
        <f t="shared" si="16"/>
        <v>0</v>
      </c>
      <c r="AB67" s="77">
        <f t="shared" si="9"/>
        <v>0</v>
      </c>
      <c r="AC67" s="150">
        <f t="shared" si="10"/>
        <v>0</v>
      </c>
      <c r="AD67" s="150">
        <f t="shared" si="17"/>
        <v>0</v>
      </c>
      <c r="AE67" s="150">
        <f t="shared" si="18"/>
        <v>0</v>
      </c>
      <c r="AF67" s="216">
        <f t="shared" si="13"/>
        <v>1.067113110135764E-3</v>
      </c>
      <c r="AG67" s="216">
        <f t="shared" si="14"/>
        <v>3.3900002117572608E-3</v>
      </c>
      <c r="AH67" s="216">
        <f t="shared" si="15"/>
        <v>1.4338226982597667E-2</v>
      </c>
      <c r="AJ67" s="367"/>
    </row>
    <row r="68" spans="1:36" s="8" customFormat="1" x14ac:dyDescent="1.25">
      <c r="A68" s="210">
        <v>248</v>
      </c>
      <c r="B68" s="68">
        <v>11495</v>
      </c>
      <c r="C68" s="210">
        <v>248</v>
      </c>
      <c r="D68" s="19">
        <v>64</v>
      </c>
      <c r="E68" s="69" t="s">
        <v>402</v>
      </c>
      <c r="F68" s="20" t="s">
        <v>292</v>
      </c>
      <c r="G68" s="20" t="s">
        <v>274</v>
      </c>
      <c r="H68" s="21">
        <v>15</v>
      </c>
      <c r="I68" s="18">
        <v>20491045.289517999</v>
      </c>
      <c r="J68" s="18">
        <v>47836504.785204001</v>
      </c>
      <c r="K68" s="18" t="s">
        <v>295</v>
      </c>
      <c r="L68" s="170">
        <v>40</v>
      </c>
      <c r="M68" s="56">
        <v>47687559</v>
      </c>
      <c r="N68" s="55">
        <v>50000000</v>
      </c>
      <c r="O68" s="56">
        <v>1003123</v>
      </c>
      <c r="P68" s="211">
        <v>1.95</v>
      </c>
      <c r="Q68" s="211">
        <v>5.81</v>
      </c>
      <c r="R68" s="211">
        <v>22.52</v>
      </c>
      <c r="S68" s="212">
        <v>9262</v>
      </c>
      <c r="T68" s="212">
        <v>0.51</v>
      </c>
      <c r="U68" s="212">
        <v>68</v>
      </c>
      <c r="V68" s="212">
        <v>0.49</v>
      </c>
      <c r="W68" s="18">
        <f t="shared" si="8"/>
        <v>9330</v>
      </c>
      <c r="X68" s="84">
        <f t="shared" si="11"/>
        <v>1.0262206807939097E-2</v>
      </c>
      <c r="Y68" s="85">
        <f t="shared" si="12"/>
        <v>7.868184368872308E-3</v>
      </c>
      <c r="Z68" s="86">
        <v>11495</v>
      </c>
      <c r="AA68" s="77">
        <f t="shared" si="16"/>
        <v>0</v>
      </c>
      <c r="AB68" s="77">
        <f t="shared" si="9"/>
        <v>0</v>
      </c>
      <c r="AC68" s="150">
        <f t="shared" si="10"/>
        <v>1</v>
      </c>
      <c r="AD68" s="150">
        <f t="shared" si="17"/>
        <v>0</v>
      </c>
      <c r="AE68" s="150">
        <f t="shared" si="18"/>
        <v>0</v>
      </c>
      <c r="AF68" s="216">
        <f t="shared" si="13"/>
        <v>3.9237849559767134E-2</v>
      </c>
      <c r="AG68" s="216">
        <f t="shared" si="14"/>
        <v>0.11690866971397285</v>
      </c>
      <c r="AH68" s="216">
        <f t="shared" si="15"/>
        <v>0.45314685747997741</v>
      </c>
      <c r="AJ68" s="367"/>
    </row>
    <row r="69" spans="1:36" s="5" customFormat="1" x14ac:dyDescent="1.25">
      <c r="A69" s="83">
        <v>250</v>
      </c>
      <c r="B69" s="68">
        <v>11517</v>
      </c>
      <c r="C69" s="83">
        <v>250</v>
      </c>
      <c r="D69" s="16">
        <v>65</v>
      </c>
      <c r="E69" s="68" t="s">
        <v>476</v>
      </c>
      <c r="F69" s="10" t="s">
        <v>44</v>
      </c>
      <c r="G69" s="10" t="s">
        <v>274</v>
      </c>
      <c r="H69" s="11">
        <v>15</v>
      </c>
      <c r="I69" s="12">
        <v>70748055.672101006</v>
      </c>
      <c r="J69" s="12">
        <v>77867588.116753995</v>
      </c>
      <c r="K69" s="12" t="s">
        <v>298</v>
      </c>
      <c r="L69" s="169">
        <v>37</v>
      </c>
      <c r="M69" s="54">
        <v>77226610</v>
      </c>
      <c r="N69" s="54">
        <v>100000000</v>
      </c>
      <c r="O69" s="54">
        <v>1008299</v>
      </c>
      <c r="P69" s="201">
        <v>1.56</v>
      </c>
      <c r="Q69" s="201">
        <v>9.35</v>
      </c>
      <c r="R69" s="201">
        <v>29.09</v>
      </c>
      <c r="S69" s="53">
        <v>35307</v>
      </c>
      <c r="T69" s="53">
        <v>82</v>
      </c>
      <c r="U69" s="53">
        <v>94</v>
      </c>
      <c r="V69" s="53">
        <v>18</v>
      </c>
      <c r="W69" s="12">
        <f t="shared" ref="W69:W84" si="19">S69+U69</f>
        <v>35401</v>
      </c>
      <c r="X69" s="84">
        <f t="shared" ref="X69:X84" si="20">T69*J69/$J$87</f>
        <v>2.6858497976973501</v>
      </c>
      <c r="Y69" s="85">
        <f t="shared" ref="Y69:Y84" si="21">T69*J69/$J$181</f>
        <v>2.0592804053639142</v>
      </c>
      <c r="Z69" s="86">
        <v>11517</v>
      </c>
      <c r="AA69" s="77">
        <f t="shared" ref="AA69:AA106" si="22">IF(M69&gt;N69,1,0)</f>
        <v>0</v>
      </c>
      <c r="AB69" s="77">
        <f t="shared" ref="AB69:AB109" si="23">IF(W69=0,1,0)</f>
        <v>0</v>
      </c>
      <c r="AC69" s="150">
        <f t="shared" ref="AC69:AC109" si="24">IF((T69+V69)=100,0,1)</f>
        <v>0</v>
      </c>
      <c r="AD69" s="150">
        <f t="shared" ref="AD69:AD106" si="25">IF(J69=0,1,0)</f>
        <v>0</v>
      </c>
      <c r="AE69" s="150">
        <f t="shared" ref="AE69:AE106" si="26">IF(M69=0,1,0)</f>
        <v>0</v>
      </c>
      <c r="AF69" s="216">
        <f t="shared" ref="AF69:AF84" si="27">$J69/$J$87*P69</f>
        <v>5.1096654687900818E-2</v>
      </c>
      <c r="AG69" s="216">
        <f t="shared" ref="AG69:AG84" si="28">$J69/$J$87*Q69</f>
        <v>0.30625238546914907</v>
      </c>
      <c r="AH69" s="216">
        <f t="shared" ref="AH69:AH84" si="29">$J69/$J$87*R69</f>
        <v>0.95282159286604784</v>
      </c>
      <c r="AJ69" s="367"/>
    </row>
    <row r="70" spans="1:36" s="8" customFormat="1" x14ac:dyDescent="1.25">
      <c r="A70" s="210">
        <v>254</v>
      </c>
      <c r="B70" s="68">
        <v>11513</v>
      </c>
      <c r="C70" s="210">
        <v>254</v>
      </c>
      <c r="D70" s="19">
        <v>66</v>
      </c>
      <c r="E70" s="69" t="s">
        <v>477</v>
      </c>
      <c r="F70" s="20" t="s">
        <v>41</v>
      </c>
      <c r="G70" s="20" t="s">
        <v>291</v>
      </c>
      <c r="H70" s="21" t="s">
        <v>24</v>
      </c>
      <c r="I70" s="18">
        <v>20457051.814746998</v>
      </c>
      <c r="J70" s="18">
        <v>61710978.629142001</v>
      </c>
      <c r="K70" s="18" t="s">
        <v>299</v>
      </c>
      <c r="L70" s="170">
        <v>36</v>
      </c>
      <c r="M70" s="56">
        <v>6125800000</v>
      </c>
      <c r="N70" s="55">
        <v>8000000000</v>
      </c>
      <c r="O70" s="56">
        <v>10074</v>
      </c>
      <c r="P70" s="211">
        <v>1.52</v>
      </c>
      <c r="Q70" s="211">
        <v>4.03</v>
      </c>
      <c r="R70" s="211">
        <v>21.1</v>
      </c>
      <c r="S70" s="212">
        <v>1723</v>
      </c>
      <c r="T70" s="212">
        <v>15.322486825</v>
      </c>
      <c r="U70" s="212">
        <v>178</v>
      </c>
      <c r="V70" s="212">
        <v>84.677513175000001</v>
      </c>
      <c r="W70" s="18">
        <f t="shared" si="19"/>
        <v>1901</v>
      </c>
      <c r="X70" s="84">
        <f t="shared" si="20"/>
        <v>0.39774326692347473</v>
      </c>
      <c r="Y70" s="85">
        <f t="shared" si="21"/>
        <v>0.30495559232059305</v>
      </c>
      <c r="Z70" s="86">
        <v>11513</v>
      </c>
      <c r="AA70" s="77">
        <f t="shared" si="22"/>
        <v>0</v>
      </c>
      <c r="AB70" s="77">
        <f t="shared" si="23"/>
        <v>0</v>
      </c>
      <c r="AC70" s="150">
        <f t="shared" si="24"/>
        <v>0</v>
      </c>
      <c r="AD70" s="150">
        <f t="shared" si="25"/>
        <v>0</v>
      </c>
      <c r="AE70" s="150">
        <f t="shared" si="26"/>
        <v>0</v>
      </c>
      <c r="AF70" s="216">
        <f t="shared" si="27"/>
        <v>3.9456373670184675E-2</v>
      </c>
      <c r="AG70" s="216">
        <f t="shared" si="28"/>
        <v>0.10461130650713438</v>
      </c>
      <c r="AH70" s="216">
        <f t="shared" si="29"/>
        <v>0.54771676607953734</v>
      </c>
      <c r="AJ70" s="367"/>
    </row>
    <row r="71" spans="1:36" s="5" customFormat="1" x14ac:dyDescent="1.25">
      <c r="A71" s="83">
        <v>255</v>
      </c>
      <c r="B71" s="68">
        <v>11521</v>
      </c>
      <c r="C71" s="83">
        <v>255</v>
      </c>
      <c r="D71" s="16">
        <v>67</v>
      </c>
      <c r="E71" s="68" t="s">
        <v>478</v>
      </c>
      <c r="F71" s="10" t="s">
        <v>173</v>
      </c>
      <c r="G71" s="10" t="s">
        <v>274</v>
      </c>
      <c r="H71" s="11">
        <v>18</v>
      </c>
      <c r="I71" s="12">
        <v>2947631.4762980002</v>
      </c>
      <c r="J71" s="12">
        <v>2694747.19808</v>
      </c>
      <c r="K71" s="12" t="s">
        <v>301</v>
      </c>
      <c r="L71" s="169">
        <v>35</v>
      </c>
      <c r="M71" s="54">
        <v>2659022</v>
      </c>
      <c r="N71" s="54">
        <v>3000000</v>
      </c>
      <c r="O71" s="54">
        <v>1013435</v>
      </c>
      <c r="P71" s="201">
        <v>0</v>
      </c>
      <c r="Q71" s="201">
        <v>0</v>
      </c>
      <c r="R71" s="201">
        <v>0</v>
      </c>
      <c r="S71" s="53">
        <v>3538</v>
      </c>
      <c r="T71" s="53">
        <v>91</v>
      </c>
      <c r="U71" s="53">
        <v>14</v>
      </c>
      <c r="V71" s="53">
        <v>9</v>
      </c>
      <c r="W71" s="12">
        <f t="shared" si="19"/>
        <v>3552</v>
      </c>
      <c r="X71" s="84">
        <f t="shared" si="20"/>
        <v>0.10315031716782133</v>
      </c>
      <c r="Y71" s="85">
        <f t="shared" si="21"/>
        <v>7.9086860007166734E-2</v>
      </c>
      <c r="Z71" s="86">
        <v>11521</v>
      </c>
      <c r="AA71" s="77">
        <f t="shared" si="22"/>
        <v>0</v>
      </c>
      <c r="AB71" s="77">
        <f t="shared" si="23"/>
        <v>0</v>
      </c>
      <c r="AC71" s="150">
        <f t="shared" si="24"/>
        <v>0</v>
      </c>
      <c r="AD71" s="150">
        <f t="shared" si="25"/>
        <v>0</v>
      </c>
      <c r="AE71" s="150">
        <f t="shared" si="26"/>
        <v>0</v>
      </c>
      <c r="AF71" s="216">
        <f t="shared" si="27"/>
        <v>0</v>
      </c>
      <c r="AG71" s="216">
        <f t="shared" si="28"/>
        <v>0</v>
      </c>
      <c r="AH71" s="216">
        <f t="shared" si="29"/>
        <v>0</v>
      </c>
      <c r="AJ71" s="367"/>
    </row>
    <row r="72" spans="1:36" s="8" customFormat="1" x14ac:dyDescent="1.25">
      <c r="A72" s="210">
        <v>259</v>
      </c>
      <c r="B72" s="68">
        <v>11518</v>
      </c>
      <c r="C72" s="210">
        <v>259</v>
      </c>
      <c r="D72" s="19">
        <v>68</v>
      </c>
      <c r="E72" s="69" t="s">
        <v>479</v>
      </c>
      <c r="F72" s="20" t="s">
        <v>598</v>
      </c>
      <c r="G72" s="20" t="s">
        <v>291</v>
      </c>
      <c r="H72" s="21" t="s">
        <v>24</v>
      </c>
      <c r="I72" s="18">
        <v>1659842.949303</v>
      </c>
      <c r="J72" s="18">
        <v>1888669.3309619999</v>
      </c>
      <c r="K72" s="18" t="s">
        <v>315</v>
      </c>
      <c r="L72" s="170">
        <v>32</v>
      </c>
      <c r="M72" s="56">
        <v>93202000</v>
      </c>
      <c r="N72" s="55">
        <v>300000000</v>
      </c>
      <c r="O72" s="56">
        <v>20265</v>
      </c>
      <c r="P72" s="211">
        <v>-14.32</v>
      </c>
      <c r="Q72" s="211">
        <v>4.47</v>
      </c>
      <c r="R72" s="211">
        <v>32.64</v>
      </c>
      <c r="S72" s="212">
        <v>687</v>
      </c>
      <c r="T72" s="212">
        <v>9.1136149999999994</v>
      </c>
      <c r="U72" s="212">
        <v>43</v>
      </c>
      <c r="V72" s="212">
        <v>90.886385000000004</v>
      </c>
      <c r="W72" s="18">
        <f t="shared" si="19"/>
        <v>730</v>
      </c>
      <c r="X72" s="84">
        <f t="shared" si="20"/>
        <v>7.2403198570207879E-3</v>
      </c>
      <c r="Y72" s="85">
        <f t="shared" si="21"/>
        <v>5.5512593529663387E-3</v>
      </c>
      <c r="Z72" s="86">
        <v>11518</v>
      </c>
      <c r="AA72" s="77">
        <f t="shared" si="22"/>
        <v>0</v>
      </c>
      <c r="AB72" s="77">
        <f t="shared" si="23"/>
        <v>0</v>
      </c>
      <c r="AC72" s="150">
        <f t="shared" si="24"/>
        <v>0</v>
      </c>
      <c r="AD72" s="150">
        <f t="shared" si="25"/>
        <v>0</v>
      </c>
      <c r="AE72" s="150">
        <f t="shared" si="26"/>
        <v>0</v>
      </c>
      <c r="AF72" s="216">
        <f t="shared" si="27"/>
        <v>-1.1376537230565226E-2</v>
      </c>
      <c r="AG72" s="216">
        <f t="shared" si="28"/>
        <v>3.551195629932022E-3</v>
      </c>
      <c r="AH72" s="216">
        <f t="shared" si="29"/>
        <v>2.5930878156819062E-2</v>
      </c>
      <c r="AJ72" s="367"/>
    </row>
    <row r="73" spans="1:36" s="5" customFormat="1" x14ac:dyDescent="1.25">
      <c r="A73" s="83">
        <v>262</v>
      </c>
      <c r="B73" s="68">
        <v>11551</v>
      </c>
      <c r="C73" s="83">
        <v>262</v>
      </c>
      <c r="D73" s="16">
        <v>69</v>
      </c>
      <c r="E73" s="68" t="s">
        <v>480</v>
      </c>
      <c r="F73" s="10" t="s">
        <v>33</v>
      </c>
      <c r="G73" s="10" t="s">
        <v>274</v>
      </c>
      <c r="H73" s="11">
        <v>20</v>
      </c>
      <c r="I73" s="12">
        <v>2856000.5000300002</v>
      </c>
      <c r="J73" s="12">
        <v>6974433.7060110001</v>
      </c>
      <c r="K73" s="12" t="s">
        <v>321</v>
      </c>
      <c r="L73" s="169">
        <v>30</v>
      </c>
      <c r="M73" s="54">
        <v>6905154</v>
      </c>
      <c r="N73" s="54">
        <v>15000000</v>
      </c>
      <c r="O73" s="54">
        <v>1010033</v>
      </c>
      <c r="P73" s="201">
        <v>2.12</v>
      </c>
      <c r="Q73" s="201">
        <v>7.81</v>
      </c>
      <c r="R73" s="201">
        <v>30.17</v>
      </c>
      <c r="S73" s="53">
        <v>2255</v>
      </c>
      <c r="T73" s="53">
        <v>76</v>
      </c>
      <c r="U73" s="53">
        <v>19</v>
      </c>
      <c r="V73" s="53">
        <v>24</v>
      </c>
      <c r="W73" s="12">
        <f t="shared" si="19"/>
        <v>2274</v>
      </c>
      <c r="X73" s="84">
        <f t="shared" si="20"/>
        <v>0.22296345687212044</v>
      </c>
      <c r="Y73" s="85">
        <f t="shared" si="21"/>
        <v>0.17094935027364383</v>
      </c>
      <c r="Z73" s="86">
        <v>11551</v>
      </c>
      <c r="AA73" s="77">
        <f t="shared" si="22"/>
        <v>0</v>
      </c>
      <c r="AB73" s="77">
        <f t="shared" si="23"/>
        <v>0</v>
      </c>
      <c r="AC73" s="150">
        <f t="shared" si="24"/>
        <v>0</v>
      </c>
      <c r="AD73" s="150">
        <f t="shared" si="25"/>
        <v>0</v>
      </c>
      <c r="AE73" s="150">
        <f t="shared" si="26"/>
        <v>0</v>
      </c>
      <c r="AF73" s="216">
        <f t="shared" si="27"/>
        <v>6.2195069548538857E-3</v>
      </c>
      <c r="AG73" s="216">
        <f t="shared" si="28"/>
        <v>2.2912428923306059E-2</v>
      </c>
      <c r="AH73" s="216">
        <f t="shared" si="29"/>
        <v>8.8510624918840444E-2</v>
      </c>
      <c r="AJ73" s="367"/>
    </row>
    <row r="74" spans="1:36" s="8" customFormat="1" x14ac:dyDescent="1.25">
      <c r="A74" s="210">
        <v>261</v>
      </c>
      <c r="B74" s="68">
        <v>11562</v>
      </c>
      <c r="C74" s="210">
        <v>261</v>
      </c>
      <c r="D74" s="19">
        <v>70</v>
      </c>
      <c r="E74" s="69" t="s">
        <v>481</v>
      </c>
      <c r="F74" s="20" t="s">
        <v>288</v>
      </c>
      <c r="G74" s="20" t="s">
        <v>300</v>
      </c>
      <c r="H74" s="21" t="s">
        <v>24</v>
      </c>
      <c r="I74" s="18">
        <v>1045568.350486</v>
      </c>
      <c r="J74" s="18">
        <v>1031555.25</v>
      </c>
      <c r="K74" s="18" t="s">
        <v>322</v>
      </c>
      <c r="L74" s="170">
        <v>30</v>
      </c>
      <c r="M74" s="56">
        <v>103155525</v>
      </c>
      <c r="N74" s="55">
        <v>300000000</v>
      </c>
      <c r="O74" s="56">
        <v>10000</v>
      </c>
      <c r="P74" s="211">
        <v>1.39</v>
      </c>
      <c r="Q74" s="211">
        <v>3.94</v>
      </c>
      <c r="R74" s="211">
        <v>27.21</v>
      </c>
      <c r="S74" s="212">
        <v>2519</v>
      </c>
      <c r="T74" s="212">
        <v>53</v>
      </c>
      <c r="U74" s="212">
        <v>9</v>
      </c>
      <c r="V74" s="212">
        <v>47</v>
      </c>
      <c r="W74" s="18">
        <f t="shared" si="19"/>
        <v>2528</v>
      </c>
      <c r="X74" s="84">
        <f t="shared" si="20"/>
        <v>2.2997440803550595E-2</v>
      </c>
      <c r="Y74" s="85">
        <f t="shared" si="21"/>
        <v>1.7632474928743112E-2</v>
      </c>
      <c r="Z74" s="86">
        <v>11562</v>
      </c>
      <c r="AA74" s="77">
        <f t="shared" si="22"/>
        <v>0</v>
      </c>
      <c r="AB74" s="77">
        <f t="shared" si="23"/>
        <v>0</v>
      </c>
      <c r="AC74" s="150">
        <f t="shared" si="24"/>
        <v>0</v>
      </c>
      <c r="AD74" s="150">
        <f t="shared" si="25"/>
        <v>0</v>
      </c>
      <c r="AE74" s="150">
        <f t="shared" si="26"/>
        <v>0</v>
      </c>
      <c r="AF74" s="216">
        <f t="shared" si="27"/>
        <v>6.0314042862142118E-4</v>
      </c>
      <c r="AG74" s="216">
        <f t="shared" si="28"/>
        <v>1.7096210710564027E-3</v>
      </c>
      <c r="AH74" s="216">
        <f t="shared" si="29"/>
        <v>1.1806799325747391E-2</v>
      </c>
      <c r="AJ74" s="367"/>
    </row>
    <row r="75" spans="1:36" s="5" customFormat="1" x14ac:dyDescent="1.25">
      <c r="A75" s="83">
        <v>263</v>
      </c>
      <c r="B75" s="68">
        <v>11569</v>
      </c>
      <c r="C75" s="83">
        <v>263</v>
      </c>
      <c r="D75" s="16">
        <v>71</v>
      </c>
      <c r="E75" s="68" t="s">
        <v>482</v>
      </c>
      <c r="F75" s="10" t="s">
        <v>269</v>
      </c>
      <c r="G75" s="10" t="s">
        <v>291</v>
      </c>
      <c r="H75" s="11" t="s">
        <v>24</v>
      </c>
      <c r="I75" s="12">
        <v>4541795.7047870001</v>
      </c>
      <c r="J75" s="12">
        <v>5018686.9585199999</v>
      </c>
      <c r="K75" s="12" t="s">
        <v>326</v>
      </c>
      <c r="L75" s="169">
        <v>27</v>
      </c>
      <c r="M75" s="54">
        <v>339955500</v>
      </c>
      <c r="N75" s="54">
        <v>500000000</v>
      </c>
      <c r="O75" s="54">
        <v>14763</v>
      </c>
      <c r="P75" s="201">
        <v>0.48</v>
      </c>
      <c r="Q75" s="201">
        <v>17.920000000000002</v>
      </c>
      <c r="R75" s="201"/>
      <c r="S75" s="53">
        <v>1296</v>
      </c>
      <c r="T75" s="53">
        <v>12.0538028</v>
      </c>
      <c r="U75" s="53">
        <v>60</v>
      </c>
      <c r="V75" s="53">
        <v>87.9461972</v>
      </c>
      <c r="W75" s="12">
        <f t="shared" si="19"/>
        <v>1356</v>
      </c>
      <c r="X75" s="84">
        <f t="shared" si="20"/>
        <v>2.5446340592976617E-2</v>
      </c>
      <c r="Y75" s="85">
        <f t="shared" si="21"/>
        <v>1.9510082289880097E-2</v>
      </c>
      <c r="Z75" s="86">
        <v>11569</v>
      </c>
      <c r="AA75" s="77">
        <f t="shared" si="22"/>
        <v>0</v>
      </c>
      <c r="AB75" s="77">
        <f t="shared" si="23"/>
        <v>0</v>
      </c>
      <c r="AC75" s="150">
        <f t="shared" si="24"/>
        <v>0</v>
      </c>
      <c r="AD75" s="150">
        <f t="shared" si="25"/>
        <v>0</v>
      </c>
      <c r="AE75" s="150">
        <f t="shared" si="26"/>
        <v>0</v>
      </c>
      <c r="AF75" s="216">
        <f t="shared" si="27"/>
        <v>1.0133103790804323E-3</v>
      </c>
      <c r="AG75" s="216">
        <f t="shared" si="28"/>
        <v>3.7830254152336144E-2</v>
      </c>
      <c r="AH75" s="216">
        <f t="shared" si="29"/>
        <v>0</v>
      </c>
      <c r="AJ75" s="367"/>
    </row>
    <row r="76" spans="1:36" s="8" customFormat="1" x14ac:dyDescent="1.25">
      <c r="A76" s="210">
        <v>253</v>
      </c>
      <c r="B76" s="68">
        <v>11588</v>
      </c>
      <c r="C76" s="210">
        <v>253</v>
      </c>
      <c r="D76" s="19">
        <v>72</v>
      </c>
      <c r="E76" s="69" t="s">
        <v>483</v>
      </c>
      <c r="F76" s="20" t="s">
        <v>215</v>
      </c>
      <c r="G76" s="20" t="s">
        <v>291</v>
      </c>
      <c r="H76" s="21" t="s">
        <v>24</v>
      </c>
      <c r="I76" s="18">
        <v>6472923.4021460004</v>
      </c>
      <c r="J76" s="18">
        <v>20548434.945542999</v>
      </c>
      <c r="K76" s="18" t="s">
        <v>328</v>
      </c>
      <c r="L76" s="170">
        <v>23</v>
      </c>
      <c r="M76" s="56">
        <v>1250198538</v>
      </c>
      <c r="N76" s="55">
        <v>1500000000</v>
      </c>
      <c r="O76" s="56">
        <v>16437</v>
      </c>
      <c r="P76" s="211">
        <v>1.46</v>
      </c>
      <c r="Q76" s="211">
        <v>7.86</v>
      </c>
      <c r="R76" s="211">
        <v>31.64</v>
      </c>
      <c r="S76" s="212">
        <v>532</v>
      </c>
      <c r="T76" s="212">
        <v>1.2172415333333333</v>
      </c>
      <c r="U76" s="212">
        <v>49</v>
      </c>
      <c r="V76" s="212">
        <v>98.782758466666664</v>
      </c>
      <c r="W76" s="18">
        <f t="shared" si="19"/>
        <v>581</v>
      </c>
      <c r="X76" s="84">
        <f t="shared" si="20"/>
        <v>1.052123348718237E-2</v>
      </c>
      <c r="Y76" s="85">
        <f t="shared" si="21"/>
        <v>8.0667839203027204E-3</v>
      </c>
      <c r="Z76" s="86">
        <v>11588</v>
      </c>
      <c r="AA76" s="77">
        <f t="shared" si="22"/>
        <v>0</v>
      </c>
      <c r="AB76" s="77">
        <f>IF(W76=0,1,0)</f>
        <v>0</v>
      </c>
      <c r="AC76" s="150">
        <f>IF((T76+V76)=100,0,1)</f>
        <v>0</v>
      </c>
      <c r="AD76" s="150">
        <f t="shared" si="25"/>
        <v>0</v>
      </c>
      <c r="AE76" s="150">
        <f t="shared" si="26"/>
        <v>0</v>
      </c>
      <c r="AF76" s="216">
        <f t="shared" si="27"/>
        <v>1.2619517549011989E-2</v>
      </c>
      <c r="AG76" s="216">
        <f t="shared" si="28"/>
        <v>6.7937950640571398E-2</v>
      </c>
      <c r="AH76" s="216">
        <f t="shared" si="29"/>
        <v>0.27348050359639681</v>
      </c>
      <c r="AJ76" s="367"/>
    </row>
    <row r="77" spans="1:36" s="5" customFormat="1" x14ac:dyDescent="1.25">
      <c r="A77" s="83">
        <v>271</v>
      </c>
      <c r="B77" s="68">
        <v>11621</v>
      </c>
      <c r="C77" s="83">
        <v>271</v>
      </c>
      <c r="D77" s="16">
        <v>73</v>
      </c>
      <c r="E77" s="68" t="s">
        <v>484</v>
      </c>
      <c r="F77" s="10" t="s">
        <v>232</v>
      </c>
      <c r="G77" s="10" t="s">
        <v>300</v>
      </c>
      <c r="H77" s="11" t="s">
        <v>24</v>
      </c>
      <c r="I77" s="12">
        <v>1010907.675326</v>
      </c>
      <c r="J77" s="12">
        <v>2325872.6594070001</v>
      </c>
      <c r="K77" s="12" t="s">
        <v>342</v>
      </c>
      <c r="L77" s="169">
        <v>19</v>
      </c>
      <c r="M77" s="54">
        <v>95201697</v>
      </c>
      <c r="N77" s="54">
        <v>100000000</v>
      </c>
      <c r="O77" s="54">
        <v>24431</v>
      </c>
      <c r="P77" s="201">
        <v>1.98</v>
      </c>
      <c r="Q77" s="201">
        <v>27.52</v>
      </c>
      <c r="R77" s="201">
        <v>85.77</v>
      </c>
      <c r="S77" s="53">
        <v>940</v>
      </c>
      <c r="T77" s="53">
        <v>44</v>
      </c>
      <c r="U77" s="53">
        <v>7</v>
      </c>
      <c r="V77" s="53">
        <v>56.000000000000007</v>
      </c>
      <c r="W77" s="12">
        <f t="shared" si="19"/>
        <v>947</v>
      </c>
      <c r="X77" s="84">
        <f t="shared" si="20"/>
        <v>4.3047680569366482E-2</v>
      </c>
      <c r="Y77" s="85">
        <f t="shared" si="21"/>
        <v>3.3005287625860878E-2</v>
      </c>
      <c r="Z77" s="86">
        <v>11621</v>
      </c>
      <c r="AA77" s="77">
        <f t="shared" si="22"/>
        <v>0</v>
      </c>
      <c r="AB77" s="77">
        <f>IF(W77=0,1,0)</f>
        <v>0</v>
      </c>
      <c r="AC77" s="150">
        <f>IF((T77+V77)=100,0,1)</f>
        <v>0</v>
      </c>
      <c r="AD77" s="150">
        <f t="shared" si="25"/>
        <v>0</v>
      </c>
      <c r="AE77" s="150">
        <f t="shared" si="26"/>
        <v>0</v>
      </c>
      <c r="AF77" s="216">
        <f t="shared" si="27"/>
        <v>1.9371456256214916E-3</v>
      </c>
      <c r="AG77" s="216">
        <f t="shared" si="28"/>
        <v>2.6924367483385583E-2</v>
      </c>
      <c r="AH77" s="216">
        <f t="shared" si="29"/>
        <v>8.3913626418967338E-2</v>
      </c>
      <c r="AJ77" s="367"/>
    </row>
    <row r="78" spans="1:36" s="8" customFormat="1" x14ac:dyDescent="1.25">
      <c r="A78" s="210">
        <v>272</v>
      </c>
      <c r="B78" s="68">
        <v>11626</v>
      </c>
      <c r="C78" s="210">
        <v>272</v>
      </c>
      <c r="D78" s="19">
        <v>74</v>
      </c>
      <c r="E78" s="69" t="s">
        <v>485</v>
      </c>
      <c r="F78" s="20" t="s">
        <v>190</v>
      </c>
      <c r="G78" s="20" t="s">
        <v>291</v>
      </c>
      <c r="H78" s="21">
        <v>16</v>
      </c>
      <c r="I78" s="18">
        <v>3712285.9103160002</v>
      </c>
      <c r="J78" s="18">
        <v>8717950.8982820008</v>
      </c>
      <c r="K78" s="18" t="s">
        <v>344</v>
      </c>
      <c r="L78" s="170">
        <v>18</v>
      </c>
      <c r="M78" s="56">
        <v>825016646</v>
      </c>
      <c r="N78" s="55">
        <v>1000000000</v>
      </c>
      <c r="O78" s="56">
        <v>10567</v>
      </c>
      <c r="P78" s="211">
        <v>1.1000000000000001</v>
      </c>
      <c r="Q78" s="211">
        <v>5.61</v>
      </c>
      <c r="R78" s="211">
        <v>25.04</v>
      </c>
      <c r="S78" s="212">
        <v>437</v>
      </c>
      <c r="T78" s="212">
        <v>9.0561306999999989</v>
      </c>
      <c r="U78" s="212">
        <v>67</v>
      </c>
      <c r="V78" s="212">
        <v>90.943869300000003</v>
      </c>
      <c r="W78" s="18">
        <f t="shared" si="19"/>
        <v>504</v>
      </c>
      <c r="X78" s="84">
        <f t="shared" si="20"/>
        <v>3.3209951907770027E-2</v>
      </c>
      <c r="Y78" s="85">
        <f t="shared" si="21"/>
        <v>2.5462556873202705E-2</v>
      </c>
      <c r="Z78" s="86">
        <v>11626</v>
      </c>
      <c r="AA78" s="77">
        <f>IF(M78&gt;N78,1,0)</f>
        <v>0</v>
      </c>
      <c r="AB78" s="77">
        <f>IF(W78=0,1,0)</f>
        <v>0</v>
      </c>
      <c r="AC78" s="150">
        <f>IF((T78+V78)=100,0,1)</f>
        <v>0</v>
      </c>
      <c r="AD78" s="150">
        <f>IF(J78=0,1,0)</f>
        <v>0</v>
      </c>
      <c r="AE78" s="150">
        <f>IF(M78=0,1,0)</f>
        <v>0</v>
      </c>
      <c r="AF78" s="216">
        <f t="shared" si="27"/>
        <v>4.0338361170678596E-3</v>
      </c>
      <c r="AG78" s="216">
        <f t="shared" si="28"/>
        <v>2.0572564197046086E-2</v>
      </c>
      <c r="AH78" s="216">
        <f t="shared" si="29"/>
        <v>9.1824778519435629E-2</v>
      </c>
      <c r="AJ78" s="367"/>
    </row>
    <row r="79" spans="1:36" s="5" customFormat="1" x14ac:dyDescent="1.25">
      <c r="A79" s="83">
        <v>277</v>
      </c>
      <c r="B79" s="68">
        <v>11661</v>
      </c>
      <c r="C79" s="83">
        <v>277</v>
      </c>
      <c r="D79" s="16">
        <v>75</v>
      </c>
      <c r="E79" s="68" t="s">
        <v>636</v>
      </c>
      <c r="F79" s="10" t="s">
        <v>396</v>
      </c>
      <c r="G79" s="10" t="s">
        <v>300</v>
      </c>
      <c r="H79" s="11" t="s">
        <v>24</v>
      </c>
      <c r="I79" s="12">
        <v>516766.07874700002</v>
      </c>
      <c r="J79" s="12">
        <v>967300.64932199998</v>
      </c>
      <c r="K79" s="12" t="s">
        <v>397</v>
      </c>
      <c r="L79" s="169">
        <v>11</v>
      </c>
      <c r="M79" s="54">
        <v>976853</v>
      </c>
      <c r="N79" s="54">
        <v>1000000</v>
      </c>
      <c r="O79" s="54">
        <v>990221</v>
      </c>
      <c r="P79" s="201">
        <v>0.23</v>
      </c>
      <c r="Q79" s="201">
        <v>10.23</v>
      </c>
      <c r="R79" s="201">
        <v>0</v>
      </c>
      <c r="S79" s="53">
        <v>440</v>
      </c>
      <c r="T79" s="53">
        <v>37</v>
      </c>
      <c r="U79" s="53">
        <v>19</v>
      </c>
      <c r="V79" s="53">
        <v>63</v>
      </c>
      <c r="W79" s="12">
        <f t="shared" si="19"/>
        <v>459</v>
      </c>
      <c r="X79" s="84">
        <f t="shared" si="20"/>
        <v>1.5054777791302758E-2</v>
      </c>
      <c r="Y79" s="85">
        <f t="shared" si="21"/>
        <v>1.1542718784690207E-2</v>
      </c>
      <c r="Z79" s="86">
        <v>11661</v>
      </c>
      <c r="AA79" s="77">
        <f>IF(M79&gt;N79,1,0)</f>
        <v>0</v>
      </c>
      <c r="AB79" s="77">
        <f>IF(W79=0,1,0)</f>
        <v>0</v>
      </c>
      <c r="AC79" s="150">
        <f>IF((T79+V79)=100,0,1)</f>
        <v>0</v>
      </c>
      <c r="AD79" s="150">
        <f>IF(J79=0,1,0)</f>
        <v>0</v>
      </c>
      <c r="AE79" s="150">
        <f>IF(M79=0,1,0)</f>
        <v>0</v>
      </c>
      <c r="AF79" s="216">
        <f t="shared" si="27"/>
        <v>9.3583753837827964E-5</v>
      </c>
      <c r="AG79" s="216">
        <f t="shared" si="28"/>
        <v>4.1624426163520871E-3</v>
      </c>
      <c r="AH79" s="216">
        <f t="shared" si="29"/>
        <v>0</v>
      </c>
      <c r="AJ79" s="367"/>
    </row>
    <row r="80" spans="1:36" s="8" customFormat="1" x14ac:dyDescent="1.25">
      <c r="A80" s="210">
        <v>279</v>
      </c>
      <c r="B80" s="68">
        <v>11660</v>
      </c>
      <c r="C80" s="210">
        <v>279</v>
      </c>
      <c r="D80" s="19">
        <v>76</v>
      </c>
      <c r="E80" s="69" t="s">
        <v>487</v>
      </c>
      <c r="F80" s="20" t="s">
        <v>331</v>
      </c>
      <c r="G80" s="20" t="s">
        <v>300</v>
      </c>
      <c r="H80" s="21" t="s">
        <v>24</v>
      </c>
      <c r="I80" s="18">
        <v>1317848.3359419999</v>
      </c>
      <c r="J80" s="18">
        <v>4883929.4083529999</v>
      </c>
      <c r="K80" s="18" t="s">
        <v>406</v>
      </c>
      <c r="L80" s="170">
        <v>11</v>
      </c>
      <c r="M80" s="56">
        <v>488429194</v>
      </c>
      <c r="N80" s="55">
        <v>500000000</v>
      </c>
      <c r="O80" s="56">
        <v>10000</v>
      </c>
      <c r="P80" s="211">
        <v>1.84</v>
      </c>
      <c r="Q80" s="211">
        <v>7.7</v>
      </c>
      <c r="R80" s="211">
        <v>0</v>
      </c>
      <c r="S80" s="212">
        <v>2057</v>
      </c>
      <c r="T80" s="212">
        <v>25.586676600000004</v>
      </c>
      <c r="U80" s="212">
        <v>35</v>
      </c>
      <c r="V80" s="212">
        <v>74.413323399999996</v>
      </c>
      <c r="W80" s="18">
        <f t="shared" si="19"/>
        <v>2092</v>
      </c>
      <c r="X80" s="84">
        <f t="shared" si="20"/>
        <v>5.2564725930182667E-2</v>
      </c>
      <c r="Y80" s="85">
        <f t="shared" si="21"/>
        <v>4.0302145791678796E-2</v>
      </c>
      <c r="Z80" s="86">
        <v>11660</v>
      </c>
      <c r="AA80" s="77">
        <f t="shared" ref="AA80" si="30">IF(M80&gt;N80,1,0)</f>
        <v>0</v>
      </c>
      <c r="AB80" s="77">
        <f t="shared" ref="AB80" si="31">IF(W80=0,1,0)</f>
        <v>0</v>
      </c>
      <c r="AC80" s="150">
        <f t="shared" ref="AC80" si="32">IF((T80+V80)=100,0,1)</f>
        <v>0</v>
      </c>
      <c r="AD80" s="150">
        <f t="shared" ref="AD80" si="33">IF(J80=0,1,0)</f>
        <v>0</v>
      </c>
      <c r="AE80" s="150">
        <f t="shared" ref="AE80" si="34">IF(M80=0,1,0)</f>
        <v>0</v>
      </c>
      <c r="AF80" s="216">
        <f t="shared" si="27"/>
        <v>3.7800569891728764E-3</v>
      </c>
      <c r="AG80" s="216">
        <f t="shared" si="28"/>
        <v>1.5818716748169103E-2</v>
      </c>
      <c r="AH80" s="216">
        <f t="shared" si="29"/>
        <v>0</v>
      </c>
      <c r="AJ80" s="367"/>
    </row>
    <row r="81" spans="1:36" s="5" customFormat="1" x14ac:dyDescent="1.25">
      <c r="A81" s="83">
        <v>280</v>
      </c>
      <c r="B81" s="68">
        <v>11665</v>
      </c>
      <c r="C81" s="83">
        <v>280</v>
      </c>
      <c r="D81" s="16">
        <v>77</v>
      </c>
      <c r="E81" s="68" t="s">
        <v>637</v>
      </c>
      <c r="F81" s="10" t="s">
        <v>405</v>
      </c>
      <c r="G81" s="10" t="s">
        <v>300</v>
      </c>
      <c r="H81" s="11">
        <v>18</v>
      </c>
      <c r="I81" s="12">
        <v>459478.08702799998</v>
      </c>
      <c r="J81" s="12">
        <v>1419383.5720009999</v>
      </c>
      <c r="K81" s="12" t="s">
        <v>407</v>
      </c>
      <c r="L81" s="169">
        <v>11</v>
      </c>
      <c r="M81" s="54">
        <v>1395221</v>
      </c>
      <c r="N81" s="54">
        <v>4000000</v>
      </c>
      <c r="O81" s="54">
        <v>1000000</v>
      </c>
      <c r="P81" s="201">
        <v>1.53</v>
      </c>
      <c r="Q81" s="201">
        <v>7.97</v>
      </c>
      <c r="R81" s="201">
        <v>0</v>
      </c>
      <c r="S81" s="53">
        <v>13417</v>
      </c>
      <c r="T81" s="53">
        <v>66</v>
      </c>
      <c r="U81" s="53">
        <v>11</v>
      </c>
      <c r="V81" s="53">
        <v>34</v>
      </c>
      <c r="W81" s="12">
        <f t="shared" si="19"/>
        <v>13428</v>
      </c>
      <c r="X81" s="84">
        <f t="shared" si="20"/>
        <v>3.9405319783382083E-2</v>
      </c>
      <c r="Y81" s="85">
        <f t="shared" si="21"/>
        <v>3.0212636226562947E-2</v>
      </c>
      <c r="Z81" s="86">
        <v>11665</v>
      </c>
      <c r="AA81" s="77">
        <f>IF(M81&gt;N81,1,0)</f>
        <v>0</v>
      </c>
      <c r="AB81" s="77">
        <f>IF(W81=0,1,0)</f>
        <v>0</v>
      </c>
      <c r="AC81" s="150">
        <f>IF((T81+V81)=100,0,1)</f>
        <v>0</v>
      </c>
      <c r="AD81" s="150">
        <f>IF(J81=0,1,0)</f>
        <v>0</v>
      </c>
      <c r="AE81" s="150">
        <f>IF(M81=0,1,0)</f>
        <v>0</v>
      </c>
      <c r="AF81" s="216">
        <f t="shared" si="27"/>
        <v>9.1348695861476648E-4</v>
      </c>
      <c r="AG81" s="216">
        <f t="shared" si="28"/>
        <v>4.7584908889932599E-3</v>
      </c>
      <c r="AH81" s="216">
        <f t="shared" si="29"/>
        <v>0</v>
      </c>
      <c r="AJ81" s="367"/>
    </row>
    <row r="82" spans="1:36" s="8" customFormat="1" x14ac:dyDescent="1.25">
      <c r="A82" s="210">
        <v>283</v>
      </c>
      <c r="B82" s="68">
        <v>11673</v>
      </c>
      <c r="C82" s="210">
        <v>283</v>
      </c>
      <c r="D82" s="19">
        <v>78</v>
      </c>
      <c r="E82" s="69" t="s">
        <v>489</v>
      </c>
      <c r="F82" s="20" t="s">
        <v>411</v>
      </c>
      <c r="G82" s="20" t="s">
        <v>291</v>
      </c>
      <c r="H82" s="21">
        <v>18</v>
      </c>
      <c r="I82" s="18">
        <v>1020145.76957</v>
      </c>
      <c r="J82" s="18">
        <v>4543591.2924030004</v>
      </c>
      <c r="K82" s="18" t="s">
        <v>413</v>
      </c>
      <c r="L82" s="170">
        <v>9</v>
      </c>
      <c r="M82" s="56">
        <v>454399990</v>
      </c>
      <c r="N82" s="55">
        <v>500000000</v>
      </c>
      <c r="O82" s="56">
        <v>10000</v>
      </c>
      <c r="P82" s="211">
        <v>1.81</v>
      </c>
      <c r="Q82" s="211">
        <v>6.64</v>
      </c>
      <c r="R82" s="211">
        <v>0</v>
      </c>
      <c r="S82" s="212">
        <v>515</v>
      </c>
      <c r="T82" s="212">
        <v>16.445233999999999</v>
      </c>
      <c r="U82" s="212">
        <v>34</v>
      </c>
      <c r="V82" s="212">
        <v>83.554766000000001</v>
      </c>
      <c r="W82" s="18">
        <f t="shared" si="19"/>
        <v>549</v>
      </c>
      <c r="X82" s="84">
        <f t="shared" si="20"/>
        <v>3.143044011131322E-2</v>
      </c>
      <c r="Y82" s="85">
        <f t="shared" si="21"/>
        <v>2.4098179097238041E-2</v>
      </c>
      <c r="Z82" s="86"/>
      <c r="AA82" s="77">
        <f>IF(M82&gt;N82,1,0)</f>
        <v>0</v>
      </c>
      <c r="AB82" s="77"/>
      <c r="AC82" s="150"/>
      <c r="AD82" s="150"/>
      <c r="AE82" s="150"/>
      <c r="AF82" s="216">
        <f t="shared" si="27"/>
        <v>3.4593059971951101E-3</v>
      </c>
      <c r="AG82" s="216">
        <f t="shared" si="28"/>
        <v>1.2690492718992006E-2</v>
      </c>
      <c r="AH82" s="216">
        <f t="shared" si="29"/>
        <v>0</v>
      </c>
      <c r="AJ82" s="367"/>
    </row>
    <row r="83" spans="1:36" s="5" customFormat="1" x14ac:dyDescent="1.25">
      <c r="A83" s="83">
        <v>300</v>
      </c>
      <c r="B83" s="68">
        <v>11692</v>
      </c>
      <c r="C83" s="83">
        <v>300</v>
      </c>
      <c r="D83" s="16">
        <v>79</v>
      </c>
      <c r="E83" s="68" t="s">
        <v>588</v>
      </c>
      <c r="F83" s="10" t="s">
        <v>580</v>
      </c>
      <c r="G83" s="10" t="s">
        <v>291</v>
      </c>
      <c r="H83" s="11"/>
      <c r="I83" s="12">
        <v>433189</v>
      </c>
      <c r="J83" s="12">
        <v>1671207.2325319999</v>
      </c>
      <c r="K83" s="12" t="s">
        <v>583</v>
      </c>
      <c r="L83" s="169">
        <v>5</v>
      </c>
      <c r="M83" s="54">
        <v>143724332</v>
      </c>
      <c r="N83" s="54">
        <v>250000000</v>
      </c>
      <c r="O83" s="54">
        <v>11628</v>
      </c>
      <c r="P83" s="201">
        <v>1</v>
      </c>
      <c r="Q83" s="201">
        <v>8.73</v>
      </c>
      <c r="R83" s="201">
        <v>0</v>
      </c>
      <c r="S83" s="53">
        <v>536</v>
      </c>
      <c r="T83" s="53">
        <v>11.8285476</v>
      </c>
      <c r="U83" s="53">
        <v>17</v>
      </c>
      <c r="V83" s="53">
        <v>88.171452400000007</v>
      </c>
      <c r="W83" s="12">
        <f t="shared" si="19"/>
        <v>553</v>
      </c>
      <c r="X83" s="84">
        <f t="shared" si="20"/>
        <v>8.315203354980533E-3</v>
      </c>
      <c r="Y83" s="85">
        <f t="shared" si="21"/>
        <v>6.3753882850068454E-3</v>
      </c>
      <c r="Z83" s="86"/>
      <c r="AA83" s="77"/>
      <c r="AB83" s="77"/>
      <c r="AC83" s="150"/>
      <c r="AD83" s="150"/>
      <c r="AE83" s="150"/>
      <c r="AF83" s="216">
        <f t="shared" si="27"/>
        <v>7.0297754518741868E-4</v>
      </c>
      <c r="AG83" s="216">
        <f t="shared" si="28"/>
        <v>6.1369939694861653E-3</v>
      </c>
      <c r="AH83" s="216">
        <f t="shared" si="29"/>
        <v>0</v>
      </c>
      <c r="AJ83" s="367"/>
    </row>
    <row r="84" spans="1:36" s="8" customFormat="1" x14ac:dyDescent="1.25">
      <c r="A84" s="210">
        <v>295</v>
      </c>
      <c r="B84" s="68">
        <v>11698</v>
      </c>
      <c r="C84" s="210">
        <v>295</v>
      </c>
      <c r="D84" s="19">
        <v>80</v>
      </c>
      <c r="E84" s="69" t="s">
        <v>638</v>
      </c>
      <c r="F84" s="20" t="s">
        <v>391</v>
      </c>
      <c r="G84" s="20" t="s">
        <v>291</v>
      </c>
      <c r="H84" s="21"/>
      <c r="I84" s="18">
        <v>0</v>
      </c>
      <c r="J84" s="18">
        <v>5405491.5464239996</v>
      </c>
      <c r="K84" s="18" t="s">
        <v>597</v>
      </c>
      <c r="L84" s="170">
        <v>4</v>
      </c>
      <c r="M84" s="56">
        <v>499900000</v>
      </c>
      <c r="N84" s="55">
        <v>500000000</v>
      </c>
      <c r="O84" s="56">
        <v>10814</v>
      </c>
      <c r="P84" s="211">
        <v>0.93</v>
      </c>
      <c r="Q84" s="211">
        <v>2.4500000000000002</v>
      </c>
      <c r="R84" s="211">
        <v>0</v>
      </c>
      <c r="S84" s="212">
        <v>760</v>
      </c>
      <c r="T84" s="212">
        <v>1.2217937999999999</v>
      </c>
      <c r="U84" s="212">
        <v>27</v>
      </c>
      <c r="V84" s="212">
        <v>98.7782062</v>
      </c>
      <c r="W84" s="18">
        <f t="shared" si="19"/>
        <v>787</v>
      </c>
      <c r="X84" s="84">
        <f t="shared" si="20"/>
        <v>2.7780768521589189E-3</v>
      </c>
      <c r="Y84" s="85">
        <f t="shared" si="21"/>
        <v>2.1299922397561288E-3</v>
      </c>
      <c r="Z84" s="86"/>
      <c r="AA84" s="77"/>
      <c r="AB84" s="77"/>
      <c r="AC84" s="150"/>
      <c r="AD84" s="150"/>
      <c r="AE84" s="150"/>
      <c r="AF84" s="216">
        <f t="shared" si="27"/>
        <v>2.1146051588310523E-3</v>
      </c>
      <c r="AG84" s="216">
        <f t="shared" si="28"/>
        <v>5.5707340205764276E-3</v>
      </c>
      <c r="AH84" s="216">
        <f t="shared" si="29"/>
        <v>0</v>
      </c>
      <c r="AJ84" s="367"/>
    </row>
    <row r="85" spans="1:36" s="5" customFormat="1" x14ac:dyDescent="1.25">
      <c r="A85" s="83"/>
      <c r="B85" s="68"/>
      <c r="C85" s="83"/>
      <c r="D85" s="16">
        <v>81</v>
      </c>
      <c r="E85" s="68" t="s">
        <v>617</v>
      </c>
      <c r="F85" s="10" t="s">
        <v>618</v>
      </c>
      <c r="G85" s="10" t="s">
        <v>291</v>
      </c>
      <c r="H85" s="11">
        <v>0</v>
      </c>
      <c r="I85" s="12">
        <v>0</v>
      </c>
      <c r="J85" s="12">
        <v>985465</v>
      </c>
      <c r="K85" s="12" t="s">
        <v>619</v>
      </c>
      <c r="L85" s="169">
        <v>1</v>
      </c>
      <c r="M85" s="54">
        <v>100000000</v>
      </c>
      <c r="N85" s="54">
        <v>100000000</v>
      </c>
      <c r="O85" s="54">
        <v>9855</v>
      </c>
      <c r="P85" s="201">
        <v>0</v>
      </c>
      <c r="Q85" s="201">
        <v>0</v>
      </c>
      <c r="R85" s="201">
        <v>0</v>
      </c>
      <c r="S85" s="53">
        <v>875</v>
      </c>
      <c r="T85" s="53">
        <v>21</v>
      </c>
      <c r="U85" s="53">
        <v>24</v>
      </c>
      <c r="V85" s="53">
        <v>79</v>
      </c>
      <c r="W85" s="12">
        <f t="shared" ref="W85" si="35">S85+U85</f>
        <v>899</v>
      </c>
      <c r="X85" s="84">
        <f t="shared" ref="X85:X86" si="36">T85*J85/$J$87</f>
        <v>8.7050575265218942E-3</v>
      </c>
      <c r="Y85" s="85"/>
      <c r="Z85" s="86"/>
      <c r="AA85" s="77"/>
      <c r="AB85" s="77"/>
      <c r="AC85" s="150"/>
      <c r="AD85" s="150"/>
      <c r="AE85" s="150"/>
      <c r="AF85" s="216">
        <f t="shared" ref="AF85:AF86" si="37">$J85/$J$87*P85</f>
        <v>0</v>
      </c>
      <c r="AG85" s="216">
        <f t="shared" ref="AG85:AG86" si="38">$J85/$J$87*Q85</f>
        <v>0</v>
      </c>
      <c r="AH85" s="216">
        <f t="shared" ref="AH85:AH86" si="39">$J85/$J$87*R85</f>
        <v>0</v>
      </c>
      <c r="AJ85" s="367"/>
    </row>
    <row r="86" spans="1:36" s="8" customFormat="1" x14ac:dyDescent="1.25">
      <c r="A86" s="210"/>
      <c r="B86" s="68"/>
      <c r="C86" s="210"/>
      <c r="D86" s="19">
        <v>82</v>
      </c>
      <c r="E86" s="69" t="s">
        <v>630</v>
      </c>
      <c r="F86" s="20" t="s">
        <v>631</v>
      </c>
      <c r="G86" s="20" t="s">
        <v>300</v>
      </c>
      <c r="H86" s="21"/>
      <c r="I86" s="18">
        <v>0</v>
      </c>
      <c r="J86" s="18">
        <v>103002</v>
      </c>
      <c r="K86" s="18" t="s">
        <v>632</v>
      </c>
      <c r="L86" s="170">
        <v>0</v>
      </c>
      <c r="M86" s="56">
        <v>103295</v>
      </c>
      <c r="N86" s="55">
        <v>1000000</v>
      </c>
      <c r="O86" s="56">
        <v>997170</v>
      </c>
      <c r="P86" s="211">
        <v>0</v>
      </c>
      <c r="Q86" s="211">
        <v>0</v>
      </c>
      <c r="R86" s="211">
        <v>0</v>
      </c>
      <c r="S86" s="212">
        <v>0</v>
      </c>
      <c r="T86" s="212">
        <v>0</v>
      </c>
      <c r="U86" s="212">
        <v>0</v>
      </c>
      <c r="V86" s="212">
        <v>0</v>
      </c>
      <c r="W86" s="18">
        <v>0</v>
      </c>
      <c r="X86" s="84">
        <f t="shared" si="36"/>
        <v>0</v>
      </c>
      <c r="Y86" s="85"/>
      <c r="Z86" s="86"/>
      <c r="AA86" s="77"/>
      <c r="AB86" s="77"/>
      <c r="AC86" s="150"/>
      <c r="AD86" s="150"/>
      <c r="AE86" s="150"/>
      <c r="AF86" s="216">
        <f t="shared" si="37"/>
        <v>0</v>
      </c>
      <c r="AG86" s="216">
        <f t="shared" si="38"/>
        <v>0</v>
      </c>
      <c r="AH86" s="216">
        <f t="shared" si="39"/>
        <v>0</v>
      </c>
      <c r="AJ86" s="367"/>
    </row>
    <row r="87" spans="1:36" s="98" customFormat="1" ht="67.5" x14ac:dyDescent="1.25">
      <c r="A87" s="95"/>
      <c r="B87" s="68"/>
      <c r="C87" s="95"/>
      <c r="D87" s="16"/>
      <c r="E87" s="332" t="s">
        <v>336</v>
      </c>
      <c r="F87" s="325" t="s">
        <v>24</v>
      </c>
      <c r="G87" s="325" t="s">
        <v>24</v>
      </c>
      <c r="H87" s="326" t="s">
        <v>24</v>
      </c>
      <c r="I87" s="327">
        <f>SUM(I5:I86)</f>
        <v>1832835646.146915</v>
      </c>
      <c r="J87" s="328">
        <f>SUM(J5:J86)</f>
        <v>2377326621.558651</v>
      </c>
      <c r="K87" s="329" t="s">
        <v>24</v>
      </c>
      <c r="L87" s="329" t="s">
        <v>24</v>
      </c>
      <c r="M87" s="327">
        <f>SUM(M5:M86)</f>
        <v>26904648400</v>
      </c>
      <c r="N87" s="327" t="s">
        <v>24</v>
      </c>
      <c r="O87" s="327" t="s">
        <v>24</v>
      </c>
      <c r="P87" s="330">
        <f>AF87</f>
        <v>1.7922322753195039</v>
      </c>
      <c r="Q87" s="330">
        <f>AG87</f>
        <v>8.0587355094027942</v>
      </c>
      <c r="R87" s="330">
        <f>AH87</f>
        <v>27.462452327977104</v>
      </c>
      <c r="S87" s="331">
        <f>SUM(S5:S86)</f>
        <v>5118306</v>
      </c>
      <c r="T87" s="346">
        <f>X87</f>
        <v>60.75309538688483</v>
      </c>
      <c r="U87" s="346">
        <f>SUM(U5:U86)</f>
        <v>5692</v>
      </c>
      <c r="V87" s="346">
        <f>100-T87</f>
        <v>39.24690461311517</v>
      </c>
      <c r="W87" s="346">
        <f>SUM(W5:W86)</f>
        <v>5123998</v>
      </c>
      <c r="X87" s="84">
        <f>SUM(X5:X86)</f>
        <v>60.75309538688483</v>
      </c>
      <c r="Y87" s="85" t="s">
        <v>24</v>
      </c>
      <c r="Z87" s="86"/>
      <c r="AA87" s="77"/>
      <c r="AB87" s="77"/>
      <c r="AC87" s="150"/>
      <c r="AD87" s="150"/>
      <c r="AE87" s="150"/>
      <c r="AF87" s="219">
        <f>SUM(AF5:AF86)</f>
        <v>1.7922322753195039</v>
      </c>
      <c r="AG87" s="219">
        <f>SUM(AG5:AG86)</f>
        <v>8.0587355094027942</v>
      </c>
      <c r="AH87" s="219">
        <f>SUM(AH5:AH86)</f>
        <v>27.462452327977104</v>
      </c>
      <c r="AJ87" s="367"/>
    </row>
    <row r="88" spans="1:36" s="5" customFormat="1" x14ac:dyDescent="1.25">
      <c r="A88" s="83">
        <v>65</v>
      </c>
      <c r="B88" s="68">
        <v>10615</v>
      </c>
      <c r="C88" s="83">
        <v>65</v>
      </c>
      <c r="D88" s="16">
        <v>83</v>
      </c>
      <c r="E88" s="68" t="s">
        <v>30</v>
      </c>
      <c r="F88" s="10" t="s">
        <v>30</v>
      </c>
      <c r="G88" s="10" t="s">
        <v>25</v>
      </c>
      <c r="H88" s="11" t="s">
        <v>24</v>
      </c>
      <c r="I88" s="12">
        <v>482219.03378</v>
      </c>
      <c r="J88" s="12">
        <v>996918.43478100002</v>
      </c>
      <c r="K88" s="12" t="s">
        <v>120</v>
      </c>
      <c r="L88" s="169">
        <v>145.76666666666665</v>
      </c>
      <c r="M88" s="54">
        <v>13470</v>
      </c>
      <c r="N88" s="54">
        <v>50000</v>
      </c>
      <c r="O88" s="54">
        <v>74010277</v>
      </c>
      <c r="P88" s="201">
        <v>0.42</v>
      </c>
      <c r="Q88" s="201">
        <v>35.18</v>
      </c>
      <c r="R88" s="201">
        <v>233.53</v>
      </c>
      <c r="S88" s="53">
        <v>192</v>
      </c>
      <c r="T88" s="53">
        <v>24</v>
      </c>
      <c r="U88" s="53">
        <v>8</v>
      </c>
      <c r="V88" s="53">
        <v>76</v>
      </c>
      <c r="W88" s="12">
        <f t="shared" ref="W88:W107" si="40">S88+U88</f>
        <v>200</v>
      </c>
      <c r="X88" s="84">
        <f>T88*J88/$J$109</f>
        <v>0.47645997989080097</v>
      </c>
      <c r="Y88" s="85">
        <f t="shared" ref="Y88:Y107" si="41">T88*J88/$J$181</f>
        <v>7.7164186204710487E-3</v>
      </c>
      <c r="Z88" s="86">
        <v>10615</v>
      </c>
      <c r="AA88" s="77">
        <f t="shared" si="22"/>
        <v>0</v>
      </c>
      <c r="AB88" s="77">
        <f t="shared" si="23"/>
        <v>0</v>
      </c>
      <c r="AC88" s="150">
        <f t="shared" si="24"/>
        <v>0</v>
      </c>
      <c r="AD88" s="150">
        <f t="shared" si="25"/>
        <v>0</v>
      </c>
      <c r="AE88" s="150">
        <f t="shared" si="26"/>
        <v>0</v>
      </c>
      <c r="AF88" s="216">
        <f t="shared" ref="AF88:AF108" si="42">$J88/$J$109*P88</f>
        <v>8.3380496480890149E-3</v>
      </c>
      <c r="AG88" s="216">
        <f t="shared" ref="AG88:AG108" si="43">$J88/$J$109*Q88</f>
        <v>0.6984109205232657</v>
      </c>
      <c r="AH88" s="216">
        <f t="shared" ref="AH88:AH108" si="44">$J88/$J$109*R88</f>
        <v>4.636154129329114</v>
      </c>
      <c r="AJ88" s="367"/>
    </row>
    <row r="89" spans="1:36" s="8" customFormat="1" x14ac:dyDescent="1.25">
      <c r="A89" s="210">
        <v>10</v>
      </c>
      <c r="B89" s="68">
        <v>10762</v>
      </c>
      <c r="C89" s="210">
        <v>10</v>
      </c>
      <c r="D89" s="19">
        <v>84</v>
      </c>
      <c r="E89" s="69" t="s">
        <v>490</v>
      </c>
      <c r="F89" s="20" t="s">
        <v>288</v>
      </c>
      <c r="G89" s="20" t="s">
        <v>25</v>
      </c>
      <c r="H89" s="21" t="s">
        <v>24</v>
      </c>
      <c r="I89" s="18">
        <v>1668410.686884</v>
      </c>
      <c r="J89" s="18">
        <v>2768209.929128</v>
      </c>
      <c r="K89" s="18" t="s">
        <v>108</v>
      </c>
      <c r="L89" s="170">
        <v>127.3</v>
      </c>
      <c r="M89" s="56">
        <v>17080546</v>
      </c>
      <c r="N89" s="55">
        <v>200000000</v>
      </c>
      <c r="O89" s="56">
        <v>162068</v>
      </c>
      <c r="P89" s="211">
        <v>-0.89</v>
      </c>
      <c r="Q89" s="211">
        <v>36.97</v>
      </c>
      <c r="R89" s="211">
        <v>219.37</v>
      </c>
      <c r="S89" s="212">
        <v>2134</v>
      </c>
      <c r="T89" s="212">
        <v>82</v>
      </c>
      <c r="U89" s="212">
        <v>13</v>
      </c>
      <c r="V89" s="212">
        <v>18</v>
      </c>
      <c r="W89" s="18">
        <f t="shared" si="40"/>
        <v>2147</v>
      </c>
      <c r="X89" s="84">
        <f t="shared" ref="X89:X108" si="45">T89*J89/$J$109</f>
        <v>4.520312231434704</v>
      </c>
      <c r="Y89" s="85">
        <f t="shared" si="41"/>
        <v>7.3207872528937304E-2</v>
      </c>
      <c r="Z89" s="86">
        <v>10762</v>
      </c>
      <c r="AA89" s="77">
        <f t="shared" si="22"/>
        <v>0</v>
      </c>
      <c r="AB89" s="77">
        <f t="shared" si="23"/>
        <v>0</v>
      </c>
      <c r="AC89" s="150">
        <f t="shared" si="24"/>
        <v>0</v>
      </c>
      <c r="AD89" s="150">
        <f t="shared" si="25"/>
        <v>0</v>
      </c>
      <c r="AE89" s="150">
        <f t="shared" si="26"/>
        <v>0</v>
      </c>
      <c r="AF89" s="216">
        <f t="shared" si="42"/>
        <v>-4.9061925438742521E-2</v>
      </c>
      <c r="AG89" s="216">
        <f t="shared" si="43"/>
        <v>2.0379993072700122</v>
      </c>
      <c r="AH89" s="216">
        <f t="shared" si="44"/>
        <v>12.092937734266233</v>
      </c>
      <c r="AJ89" s="367"/>
    </row>
    <row r="90" spans="1:36" s="5" customFormat="1" x14ac:dyDescent="1.25">
      <c r="A90" s="83">
        <v>32</v>
      </c>
      <c r="B90" s="68">
        <v>10767</v>
      </c>
      <c r="C90" s="83">
        <v>32</v>
      </c>
      <c r="D90" s="16">
        <v>85</v>
      </c>
      <c r="E90" s="68" t="s">
        <v>491</v>
      </c>
      <c r="F90" s="10" t="s">
        <v>400</v>
      </c>
      <c r="G90" s="10" t="s">
        <v>25</v>
      </c>
      <c r="H90" s="11" t="s">
        <v>24</v>
      </c>
      <c r="I90" s="12">
        <v>225557.50727999999</v>
      </c>
      <c r="J90" s="12">
        <v>548205.961992</v>
      </c>
      <c r="K90" s="12" t="s">
        <v>99</v>
      </c>
      <c r="L90" s="169">
        <v>126.4</v>
      </c>
      <c r="M90" s="54">
        <v>9012</v>
      </c>
      <c r="N90" s="54">
        <v>200000</v>
      </c>
      <c r="O90" s="54">
        <v>60830666</v>
      </c>
      <c r="P90" s="201">
        <v>-4.8499999999999996</v>
      </c>
      <c r="Q90" s="201">
        <v>62.45</v>
      </c>
      <c r="R90" s="201">
        <v>268.79000000000002</v>
      </c>
      <c r="S90" s="53">
        <v>162</v>
      </c>
      <c r="T90" s="53">
        <v>77</v>
      </c>
      <c r="U90" s="53">
        <v>5</v>
      </c>
      <c r="V90" s="53">
        <v>23</v>
      </c>
      <c r="W90" s="12">
        <f t="shared" si="40"/>
        <v>167</v>
      </c>
      <c r="X90" s="84">
        <f t="shared" si="45"/>
        <v>0.84060126450549189</v>
      </c>
      <c r="Y90" s="85">
        <f t="shared" si="41"/>
        <v>1.3613800788280898E-2</v>
      </c>
      <c r="Z90" s="86">
        <v>10767</v>
      </c>
      <c r="AA90" s="77">
        <f t="shared" si="22"/>
        <v>0</v>
      </c>
      <c r="AB90" s="77">
        <f t="shared" si="23"/>
        <v>0</v>
      </c>
      <c r="AC90" s="150">
        <f t="shared" si="24"/>
        <v>0</v>
      </c>
      <c r="AD90" s="150">
        <f t="shared" si="25"/>
        <v>0</v>
      </c>
      <c r="AE90" s="150">
        <f t="shared" si="26"/>
        <v>0</v>
      </c>
      <c r="AF90" s="216">
        <f t="shared" si="42"/>
        <v>-5.2946962764306944E-2</v>
      </c>
      <c r="AG90" s="216">
        <f t="shared" si="43"/>
        <v>0.68176037621257102</v>
      </c>
      <c r="AH90" s="216">
        <f t="shared" si="44"/>
        <v>2.9343534270965086</v>
      </c>
      <c r="AJ90" s="367"/>
    </row>
    <row r="91" spans="1:36" s="8" customFormat="1" x14ac:dyDescent="1.25">
      <c r="A91" s="210">
        <v>37</v>
      </c>
      <c r="B91" s="68">
        <v>10763</v>
      </c>
      <c r="C91" s="210">
        <v>37</v>
      </c>
      <c r="D91" s="19">
        <v>86</v>
      </c>
      <c r="E91" s="69" t="s">
        <v>492</v>
      </c>
      <c r="F91" s="20" t="s">
        <v>36</v>
      </c>
      <c r="G91" s="20" t="s">
        <v>25</v>
      </c>
      <c r="H91" s="21" t="s">
        <v>24</v>
      </c>
      <c r="I91" s="18">
        <v>58410.467810000002</v>
      </c>
      <c r="J91" s="18">
        <v>254324.60875099999</v>
      </c>
      <c r="K91" s="18" t="s">
        <v>128</v>
      </c>
      <c r="L91" s="170">
        <v>124.76666666666667</v>
      </c>
      <c r="M91" s="56">
        <v>16308</v>
      </c>
      <c r="N91" s="55">
        <v>50000</v>
      </c>
      <c r="O91" s="56">
        <v>15595082</v>
      </c>
      <c r="P91" s="211">
        <v>0</v>
      </c>
      <c r="Q91" s="211">
        <v>0</v>
      </c>
      <c r="R91" s="211">
        <v>0</v>
      </c>
      <c r="S91" s="212">
        <v>119</v>
      </c>
      <c r="T91" s="212">
        <v>57</v>
      </c>
      <c r="U91" s="212">
        <v>8</v>
      </c>
      <c r="V91" s="212">
        <v>43</v>
      </c>
      <c r="W91" s="18">
        <f t="shared" si="40"/>
        <v>127</v>
      </c>
      <c r="X91" s="84">
        <f t="shared" si="45"/>
        <v>0.28868139823787065</v>
      </c>
      <c r="Y91" s="85">
        <f t="shared" si="41"/>
        <v>4.6752856709116677E-3</v>
      </c>
      <c r="Z91" s="86">
        <v>10763</v>
      </c>
      <c r="AA91" s="77">
        <f t="shared" si="22"/>
        <v>0</v>
      </c>
      <c r="AB91" s="77">
        <f>IF(W91=0,1,0)</f>
        <v>0</v>
      </c>
      <c r="AC91" s="150">
        <f>IF((T91+V91)=100,0,1)</f>
        <v>0</v>
      </c>
      <c r="AD91" s="150">
        <f t="shared" si="25"/>
        <v>0</v>
      </c>
      <c r="AE91" s="150">
        <f t="shared" si="26"/>
        <v>0</v>
      </c>
      <c r="AF91" s="216">
        <f t="shared" si="42"/>
        <v>0</v>
      </c>
      <c r="AG91" s="216">
        <f t="shared" si="43"/>
        <v>0</v>
      </c>
      <c r="AH91" s="216">
        <f t="shared" si="44"/>
        <v>0</v>
      </c>
      <c r="AJ91" s="367"/>
    </row>
    <row r="92" spans="1:36" s="5" customFormat="1" x14ac:dyDescent="1.25">
      <c r="A92" s="83">
        <v>17</v>
      </c>
      <c r="B92" s="68">
        <v>10885</v>
      </c>
      <c r="C92" s="83">
        <v>17</v>
      </c>
      <c r="D92" s="16">
        <v>87</v>
      </c>
      <c r="E92" s="68" t="s">
        <v>493</v>
      </c>
      <c r="F92" s="10" t="s">
        <v>203</v>
      </c>
      <c r="G92" s="10" t="s">
        <v>25</v>
      </c>
      <c r="H92" s="11" t="s">
        <v>24</v>
      </c>
      <c r="I92" s="12">
        <v>3213924.8936910001</v>
      </c>
      <c r="J92" s="12">
        <v>20592375.151772998</v>
      </c>
      <c r="K92" s="12" t="s">
        <v>100</v>
      </c>
      <c r="L92" s="169">
        <v>109.76666666666667</v>
      </c>
      <c r="M92" s="54">
        <v>782484</v>
      </c>
      <c r="N92" s="54">
        <v>5000000</v>
      </c>
      <c r="O92" s="54">
        <v>26316672</v>
      </c>
      <c r="P92" s="201">
        <v>0.19</v>
      </c>
      <c r="Q92" s="201">
        <v>41.23</v>
      </c>
      <c r="R92" s="201">
        <v>237.95</v>
      </c>
      <c r="S92" s="53">
        <v>7084</v>
      </c>
      <c r="T92" s="53">
        <v>89</v>
      </c>
      <c r="U92" s="53">
        <v>11</v>
      </c>
      <c r="V92" s="53">
        <v>11</v>
      </c>
      <c r="W92" s="12">
        <f t="shared" si="40"/>
        <v>7095</v>
      </c>
      <c r="X92" s="84">
        <f t="shared" si="45"/>
        <v>36.496566379311815</v>
      </c>
      <c r="Y92" s="85">
        <f t="shared" si="41"/>
        <v>0.59107332468326923</v>
      </c>
      <c r="Z92" s="86">
        <v>10885</v>
      </c>
      <c r="AA92" s="77">
        <f t="shared" si="22"/>
        <v>0</v>
      </c>
      <c r="AB92" s="77">
        <f t="shared" si="23"/>
        <v>0</v>
      </c>
      <c r="AC92" s="150">
        <f t="shared" si="24"/>
        <v>0</v>
      </c>
      <c r="AD92" s="150">
        <f t="shared" si="25"/>
        <v>0</v>
      </c>
      <c r="AE92" s="150">
        <f t="shared" si="26"/>
        <v>0</v>
      </c>
      <c r="AF92" s="216">
        <f t="shared" si="42"/>
        <v>7.7914018113137584E-2</v>
      </c>
      <c r="AG92" s="216">
        <f t="shared" si="43"/>
        <v>16.907341930550853</v>
      </c>
      <c r="AH92" s="216">
        <f t="shared" si="44"/>
        <v>97.57705584221624</v>
      </c>
      <c r="AJ92" s="367"/>
    </row>
    <row r="93" spans="1:36" s="8" customFormat="1" x14ac:dyDescent="1.25">
      <c r="A93" s="210">
        <v>101</v>
      </c>
      <c r="B93" s="68">
        <v>10897</v>
      </c>
      <c r="C93" s="210">
        <v>101</v>
      </c>
      <c r="D93" s="19">
        <v>88</v>
      </c>
      <c r="E93" s="69" t="s">
        <v>494</v>
      </c>
      <c r="F93" s="20" t="s">
        <v>225</v>
      </c>
      <c r="G93" s="20" t="s">
        <v>25</v>
      </c>
      <c r="H93" s="21" t="s">
        <v>24</v>
      </c>
      <c r="I93" s="18">
        <v>390504.50554699998</v>
      </c>
      <c r="J93" s="18">
        <v>1461488.711846</v>
      </c>
      <c r="K93" s="18" t="s">
        <v>80</v>
      </c>
      <c r="L93" s="170">
        <v>109.4</v>
      </c>
      <c r="M93" s="56">
        <v>132282</v>
      </c>
      <c r="N93" s="55">
        <v>200000</v>
      </c>
      <c r="O93" s="56">
        <v>11048281</v>
      </c>
      <c r="P93" s="211">
        <v>6.48</v>
      </c>
      <c r="Q93" s="211">
        <v>72.87</v>
      </c>
      <c r="R93" s="211">
        <v>268.64999999999998</v>
      </c>
      <c r="S93" s="212">
        <v>317</v>
      </c>
      <c r="T93" s="212">
        <v>21</v>
      </c>
      <c r="U93" s="212">
        <v>13</v>
      </c>
      <c r="V93" s="212">
        <v>79</v>
      </c>
      <c r="W93" s="18">
        <f t="shared" si="40"/>
        <v>330</v>
      </c>
      <c r="X93" s="84">
        <f t="shared" si="45"/>
        <v>0.61118166814572883</v>
      </c>
      <c r="Y93" s="85">
        <f t="shared" si="41"/>
        <v>9.8982785619290449E-3</v>
      </c>
      <c r="Z93" s="86">
        <v>10897</v>
      </c>
      <c r="AA93" s="77">
        <f t="shared" si="22"/>
        <v>0</v>
      </c>
      <c r="AB93" s="77">
        <f t="shared" si="23"/>
        <v>0</v>
      </c>
      <c r="AC93" s="150">
        <f t="shared" si="24"/>
        <v>0</v>
      </c>
      <c r="AD93" s="150">
        <f t="shared" si="25"/>
        <v>0</v>
      </c>
      <c r="AE93" s="150">
        <f t="shared" si="26"/>
        <v>0</v>
      </c>
      <c r="AF93" s="216">
        <f t="shared" si="42"/>
        <v>0.18859320045639633</v>
      </c>
      <c r="AG93" s="216">
        <f t="shared" si="43"/>
        <v>2.1208003884656792</v>
      </c>
      <c r="AH93" s="216">
        <f t="shared" si="44"/>
        <v>7.8187597689214297</v>
      </c>
      <c r="AJ93" s="367"/>
    </row>
    <row r="94" spans="1:36" s="5" customFormat="1" x14ac:dyDescent="1.25">
      <c r="A94" s="83">
        <v>111</v>
      </c>
      <c r="B94" s="68">
        <v>10934</v>
      </c>
      <c r="C94" s="83">
        <v>111</v>
      </c>
      <c r="D94" s="16">
        <v>89</v>
      </c>
      <c r="E94" s="68" t="s">
        <v>495</v>
      </c>
      <c r="F94" s="10" t="s">
        <v>391</v>
      </c>
      <c r="G94" s="10" t="s">
        <v>25</v>
      </c>
      <c r="H94" s="11" t="s">
        <v>24</v>
      </c>
      <c r="I94" s="12">
        <v>47778.207002000003</v>
      </c>
      <c r="J94" s="12">
        <v>161012.62880000001</v>
      </c>
      <c r="K94" s="12" t="s">
        <v>101</v>
      </c>
      <c r="L94" s="169">
        <v>105.83333333333334</v>
      </c>
      <c r="M94" s="54">
        <v>10577</v>
      </c>
      <c r="N94" s="54">
        <v>500000</v>
      </c>
      <c r="O94" s="54">
        <v>15222901</v>
      </c>
      <c r="P94" s="201">
        <v>5.28</v>
      </c>
      <c r="Q94" s="201">
        <v>80.290000000000006</v>
      </c>
      <c r="R94" s="201">
        <v>406.14</v>
      </c>
      <c r="S94" s="53">
        <v>581</v>
      </c>
      <c r="T94" s="53">
        <v>22</v>
      </c>
      <c r="U94" s="53">
        <v>44</v>
      </c>
      <c r="V94" s="53">
        <v>78</v>
      </c>
      <c r="W94" s="12">
        <f t="shared" si="40"/>
        <v>625</v>
      </c>
      <c r="X94" s="84">
        <f t="shared" si="45"/>
        <v>7.0540442698280456E-2</v>
      </c>
      <c r="Y94" s="85">
        <f t="shared" si="41"/>
        <v>1.1424245655595965E-3</v>
      </c>
      <c r="Z94" s="86">
        <v>10934</v>
      </c>
      <c r="AA94" s="77">
        <f t="shared" si="22"/>
        <v>0</v>
      </c>
      <c r="AB94" s="77">
        <f t="shared" si="23"/>
        <v>0</v>
      </c>
      <c r="AC94" s="150">
        <f t="shared" si="24"/>
        <v>0</v>
      </c>
      <c r="AD94" s="150">
        <f t="shared" si="25"/>
        <v>0</v>
      </c>
      <c r="AE94" s="150">
        <f t="shared" si="26"/>
        <v>0</v>
      </c>
      <c r="AF94" s="216">
        <f t="shared" si="42"/>
        <v>1.6929706247587311E-2</v>
      </c>
      <c r="AG94" s="216">
        <f t="shared" si="43"/>
        <v>0.25744055201113358</v>
      </c>
      <c r="AH94" s="216">
        <f t="shared" si="44"/>
        <v>1.3022406998854374</v>
      </c>
      <c r="AJ94" s="367"/>
    </row>
    <row r="95" spans="1:36" s="8" customFormat="1" x14ac:dyDescent="1.25">
      <c r="A95" s="210">
        <v>112</v>
      </c>
      <c r="B95" s="68">
        <v>10980</v>
      </c>
      <c r="C95" s="210">
        <v>112</v>
      </c>
      <c r="D95" s="19">
        <v>90</v>
      </c>
      <c r="E95" s="69" t="s">
        <v>496</v>
      </c>
      <c r="F95" s="20" t="s">
        <v>20</v>
      </c>
      <c r="G95" s="20" t="s">
        <v>25</v>
      </c>
      <c r="H95" s="21" t="s">
        <v>24</v>
      </c>
      <c r="I95" s="18">
        <v>0</v>
      </c>
      <c r="J95" s="18">
        <v>0</v>
      </c>
      <c r="K95" s="18" t="s">
        <v>102</v>
      </c>
      <c r="L95" s="170">
        <v>103.93333333333334</v>
      </c>
      <c r="M95" s="56">
        <v>0</v>
      </c>
      <c r="N95" s="55">
        <v>200000</v>
      </c>
      <c r="O95" s="56">
        <v>0</v>
      </c>
      <c r="P95" s="211">
        <v>0</v>
      </c>
      <c r="Q95" s="211">
        <v>0</v>
      </c>
      <c r="R95" s="211">
        <v>0</v>
      </c>
      <c r="S95" s="212">
        <v>0</v>
      </c>
      <c r="T95" s="212">
        <v>0</v>
      </c>
      <c r="U95" s="212">
        <v>0</v>
      </c>
      <c r="V95" s="212">
        <v>0</v>
      </c>
      <c r="W95" s="18">
        <f t="shared" si="40"/>
        <v>0</v>
      </c>
      <c r="X95" s="84">
        <f t="shared" si="45"/>
        <v>0</v>
      </c>
      <c r="Y95" s="85">
        <f t="shared" si="41"/>
        <v>0</v>
      </c>
      <c r="Z95" s="86">
        <v>10980</v>
      </c>
      <c r="AA95" s="77">
        <f t="shared" si="22"/>
        <v>0</v>
      </c>
      <c r="AB95" s="77">
        <f t="shared" si="23"/>
        <v>1</v>
      </c>
      <c r="AC95" s="150">
        <f t="shared" si="24"/>
        <v>1</v>
      </c>
      <c r="AD95" s="150">
        <f t="shared" si="25"/>
        <v>1</v>
      </c>
      <c r="AE95" s="150">
        <f t="shared" si="26"/>
        <v>1</v>
      </c>
      <c r="AF95" s="216">
        <f t="shared" si="42"/>
        <v>0</v>
      </c>
      <c r="AG95" s="216">
        <f t="shared" si="43"/>
        <v>0</v>
      </c>
      <c r="AH95" s="216">
        <f t="shared" si="44"/>
        <v>0</v>
      </c>
      <c r="AJ95" s="367"/>
    </row>
    <row r="96" spans="1:36" s="5" customFormat="1" x14ac:dyDescent="1.25">
      <c r="A96" s="83">
        <v>128</v>
      </c>
      <c r="B96" s="68">
        <v>11131</v>
      </c>
      <c r="C96" s="83">
        <v>128</v>
      </c>
      <c r="D96" s="16">
        <v>91</v>
      </c>
      <c r="E96" s="68" t="s">
        <v>497</v>
      </c>
      <c r="F96" s="10" t="s">
        <v>31</v>
      </c>
      <c r="G96" s="10" t="s">
        <v>25</v>
      </c>
      <c r="H96" s="11" t="s">
        <v>24</v>
      </c>
      <c r="I96" s="12">
        <v>992954.47466599999</v>
      </c>
      <c r="J96" s="12">
        <v>3786377.8925319999</v>
      </c>
      <c r="K96" s="12" t="s">
        <v>104</v>
      </c>
      <c r="L96" s="169">
        <v>90.433333333333337</v>
      </c>
      <c r="M96" s="54">
        <v>493876</v>
      </c>
      <c r="N96" s="54">
        <v>1000000</v>
      </c>
      <c r="O96" s="54">
        <v>7666657</v>
      </c>
      <c r="P96" s="201">
        <v>-0.43</v>
      </c>
      <c r="Q96" s="201">
        <v>26.64</v>
      </c>
      <c r="R96" s="201">
        <v>163.13</v>
      </c>
      <c r="S96" s="53">
        <v>706</v>
      </c>
      <c r="T96" s="53">
        <v>20</v>
      </c>
      <c r="U96" s="53">
        <v>18</v>
      </c>
      <c r="V96" s="53">
        <v>80</v>
      </c>
      <c r="W96" s="12">
        <f t="shared" si="40"/>
        <v>724</v>
      </c>
      <c r="X96" s="84">
        <f t="shared" si="45"/>
        <v>1.508028366542578</v>
      </c>
      <c r="Y96" s="85">
        <f t="shared" si="41"/>
        <v>2.4422991770378395E-2</v>
      </c>
      <c r="Z96" s="86">
        <v>11131</v>
      </c>
      <c r="AA96" s="77">
        <f t="shared" si="22"/>
        <v>0</v>
      </c>
      <c r="AB96" s="77">
        <f t="shared" si="23"/>
        <v>0</v>
      </c>
      <c r="AC96" s="150">
        <f t="shared" si="24"/>
        <v>0</v>
      </c>
      <c r="AD96" s="150">
        <f t="shared" si="25"/>
        <v>0</v>
      </c>
      <c r="AE96" s="150">
        <f t="shared" si="26"/>
        <v>0</v>
      </c>
      <c r="AF96" s="216">
        <f t="shared" si="42"/>
        <v>-3.2422609880665421E-2</v>
      </c>
      <c r="AG96" s="216">
        <f t="shared" si="43"/>
        <v>2.0086937842347137</v>
      </c>
      <c r="AH96" s="216">
        <f t="shared" si="44"/>
        <v>12.300233371704536</v>
      </c>
      <c r="AJ96" s="367"/>
    </row>
    <row r="97" spans="1:36" s="8" customFormat="1" x14ac:dyDescent="1.25">
      <c r="A97" s="210">
        <v>135</v>
      </c>
      <c r="B97" s="68">
        <v>11157</v>
      </c>
      <c r="C97" s="210">
        <v>135</v>
      </c>
      <c r="D97" s="19">
        <v>92</v>
      </c>
      <c r="E97" s="69" t="s">
        <v>498</v>
      </c>
      <c r="F97" s="20" t="s">
        <v>47</v>
      </c>
      <c r="G97" s="20" t="s">
        <v>25</v>
      </c>
      <c r="H97" s="21" t="s">
        <v>24</v>
      </c>
      <c r="I97" s="18">
        <v>681488.67492000002</v>
      </c>
      <c r="J97" s="18">
        <v>1118611.329077</v>
      </c>
      <c r="K97" s="18" t="s">
        <v>106</v>
      </c>
      <c r="L97" s="170">
        <v>86.2</v>
      </c>
      <c r="M97" s="56">
        <v>34501</v>
      </c>
      <c r="N97" s="55">
        <v>500000</v>
      </c>
      <c r="O97" s="56">
        <v>32422577</v>
      </c>
      <c r="P97" s="211">
        <v>-3.77</v>
      </c>
      <c r="Q97" s="211">
        <v>34.72</v>
      </c>
      <c r="R97" s="211">
        <v>217.07</v>
      </c>
      <c r="S97" s="212">
        <v>408</v>
      </c>
      <c r="T97" s="212">
        <v>46</v>
      </c>
      <c r="U97" s="212">
        <v>6</v>
      </c>
      <c r="V97" s="212">
        <v>54</v>
      </c>
      <c r="W97" s="18">
        <f t="shared" si="40"/>
        <v>414</v>
      </c>
      <c r="X97" s="84">
        <f t="shared" si="45"/>
        <v>1.0246902516084333</v>
      </c>
      <c r="Y97" s="85">
        <f t="shared" si="41"/>
        <v>1.6595179598376038E-2</v>
      </c>
      <c r="Z97" s="86">
        <v>11157</v>
      </c>
      <c r="AA97" s="77">
        <f t="shared" si="22"/>
        <v>0</v>
      </c>
      <c r="AB97" s="77">
        <f t="shared" si="23"/>
        <v>0</v>
      </c>
      <c r="AC97" s="150">
        <f t="shared" si="24"/>
        <v>0</v>
      </c>
      <c r="AD97" s="150">
        <f t="shared" si="25"/>
        <v>0</v>
      </c>
      <c r="AE97" s="150">
        <f t="shared" si="26"/>
        <v>0</v>
      </c>
      <c r="AF97" s="216">
        <f t="shared" si="42"/>
        <v>-8.398004888182159E-2</v>
      </c>
      <c r="AG97" s="216">
        <f t="shared" si="43"/>
        <v>0.7734183812140174</v>
      </c>
      <c r="AH97" s="216">
        <f t="shared" si="44"/>
        <v>4.8354241938400566</v>
      </c>
      <c r="AJ97" s="367"/>
    </row>
    <row r="98" spans="1:36" s="5" customFormat="1" x14ac:dyDescent="1.25">
      <c r="A98" s="83">
        <v>143</v>
      </c>
      <c r="B98" s="68">
        <v>11172</v>
      </c>
      <c r="C98" s="83">
        <v>143</v>
      </c>
      <c r="D98" s="16">
        <v>93</v>
      </c>
      <c r="E98" s="68" t="s">
        <v>499</v>
      </c>
      <c r="F98" s="10" t="s">
        <v>40</v>
      </c>
      <c r="G98" s="10" t="s">
        <v>45</v>
      </c>
      <c r="H98" s="11" t="s">
        <v>24</v>
      </c>
      <c r="I98" s="12">
        <v>305275.86044999998</v>
      </c>
      <c r="J98" s="12">
        <v>3270451.7868300001</v>
      </c>
      <c r="K98" s="12" t="s">
        <v>150</v>
      </c>
      <c r="L98" s="169">
        <v>84.1</v>
      </c>
      <c r="M98" s="54">
        <v>25682630</v>
      </c>
      <c r="N98" s="54">
        <v>50000000</v>
      </c>
      <c r="O98" s="54">
        <v>127341</v>
      </c>
      <c r="P98" s="201">
        <v>-4.0599999999999996</v>
      </c>
      <c r="Q98" s="201">
        <v>60.86</v>
      </c>
      <c r="R98" s="201">
        <v>255.86</v>
      </c>
      <c r="S98" s="53">
        <v>1587</v>
      </c>
      <c r="T98" s="53">
        <v>2.8087</v>
      </c>
      <c r="U98" s="53">
        <v>20</v>
      </c>
      <c r="V98" s="53">
        <v>97.191299999999998</v>
      </c>
      <c r="W98" s="12">
        <f t="shared" si="40"/>
        <v>1607</v>
      </c>
      <c r="X98" s="84">
        <f t="shared" si="45"/>
        <v>0.18292314718974251</v>
      </c>
      <c r="Y98" s="85">
        <f t="shared" si="41"/>
        <v>2.9624976675136439E-3</v>
      </c>
      <c r="Z98" s="86">
        <v>11172</v>
      </c>
      <c r="AA98" s="77">
        <f t="shared" si="22"/>
        <v>0</v>
      </c>
      <c r="AB98" s="77">
        <f t="shared" si="23"/>
        <v>0</v>
      </c>
      <c r="AC98" s="150">
        <f t="shared" si="24"/>
        <v>0</v>
      </c>
      <c r="AD98" s="150">
        <f t="shared" si="25"/>
        <v>0</v>
      </c>
      <c r="AE98" s="150">
        <f t="shared" si="26"/>
        <v>0</v>
      </c>
      <c r="AF98" s="216">
        <f t="shared" si="42"/>
        <v>-0.26441698208792486</v>
      </c>
      <c r="AG98" s="216">
        <f t="shared" si="43"/>
        <v>3.9636496378992878</v>
      </c>
      <c r="AH98" s="216">
        <f t="shared" si="44"/>
        <v>16.66348005837844</v>
      </c>
      <c r="AJ98" s="367"/>
    </row>
    <row r="99" spans="1:36" s="8" customFormat="1" x14ac:dyDescent="1.25">
      <c r="A99" s="210">
        <v>145</v>
      </c>
      <c r="B99" s="68">
        <v>11188</v>
      </c>
      <c r="C99" s="210">
        <v>145</v>
      </c>
      <c r="D99" s="19">
        <v>94</v>
      </c>
      <c r="E99" s="69" t="s">
        <v>500</v>
      </c>
      <c r="F99" s="20" t="s">
        <v>307</v>
      </c>
      <c r="G99" s="20" t="s">
        <v>25</v>
      </c>
      <c r="H99" s="21" t="s">
        <v>24</v>
      </c>
      <c r="I99" s="18">
        <v>1107920.3126340001</v>
      </c>
      <c r="J99" s="18">
        <v>4788171.2500539999</v>
      </c>
      <c r="K99" s="18" t="s">
        <v>107</v>
      </c>
      <c r="L99" s="170">
        <v>82.133333333333326</v>
      </c>
      <c r="M99" s="56">
        <v>299403</v>
      </c>
      <c r="N99" s="55">
        <v>500000</v>
      </c>
      <c r="O99" s="56">
        <v>15992395</v>
      </c>
      <c r="P99" s="211">
        <v>1.1499999999999999</v>
      </c>
      <c r="Q99" s="211">
        <v>48.09</v>
      </c>
      <c r="R99" s="211">
        <v>245.94</v>
      </c>
      <c r="S99" s="212">
        <v>7841</v>
      </c>
      <c r="T99" s="212">
        <v>63</v>
      </c>
      <c r="U99" s="212">
        <v>4</v>
      </c>
      <c r="V99" s="212">
        <v>37</v>
      </c>
      <c r="W99" s="18">
        <f t="shared" si="40"/>
        <v>7845</v>
      </c>
      <c r="X99" s="84">
        <f t="shared" si="45"/>
        <v>6.0071127506945565</v>
      </c>
      <c r="Y99" s="85">
        <f t="shared" si="41"/>
        <v>9.7287072663169299E-2</v>
      </c>
      <c r="Z99" s="86">
        <v>11188</v>
      </c>
      <c r="AA99" s="77">
        <f t="shared" si="22"/>
        <v>0</v>
      </c>
      <c r="AB99" s="77">
        <f t="shared" si="23"/>
        <v>0</v>
      </c>
      <c r="AC99" s="150">
        <f t="shared" si="24"/>
        <v>0</v>
      </c>
      <c r="AD99" s="150">
        <f t="shared" si="25"/>
        <v>0</v>
      </c>
      <c r="AE99" s="150">
        <f t="shared" si="26"/>
        <v>0</v>
      </c>
      <c r="AF99" s="216">
        <f t="shared" si="42"/>
        <v>0.10965364544918633</v>
      </c>
      <c r="AG99" s="216">
        <f t="shared" si="43"/>
        <v>4.5854293996968449</v>
      </c>
      <c r="AH99" s="216">
        <f t="shared" si="44"/>
        <v>23.450623966759036</v>
      </c>
      <c r="AJ99" s="367"/>
    </row>
    <row r="100" spans="1:36" s="5" customFormat="1" x14ac:dyDescent="1.25">
      <c r="A100" s="83">
        <v>151</v>
      </c>
      <c r="B100" s="68">
        <v>11196</v>
      </c>
      <c r="C100" s="83">
        <v>151</v>
      </c>
      <c r="D100" s="16">
        <v>95</v>
      </c>
      <c r="E100" s="68" t="s">
        <v>501</v>
      </c>
      <c r="F100" s="10" t="s">
        <v>17</v>
      </c>
      <c r="G100" s="10" t="s">
        <v>45</v>
      </c>
      <c r="H100" s="11" t="s">
        <v>24</v>
      </c>
      <c r="I100" s="12">
        <v>623502.83824199997</v>
      </c>
      <c r="J100" s="12">
        <v>2003106.8394009999</v>
      </c>
      <c r="K100" s="12" t="s">
        <v>210</v>
      </c>
      <c r="L100" s="169">
        <v>79.333333333333343</v>
      </c>
      <c r="M100" s="54">
        <v>16857539</v>
      </c>
      <c r="N100" s="54">
        <v>100000000</v>
      </c>
      <c r="O100" s="54">
        <v>118826</v>
      </c>
      <c r="P100" s="201">
        <v>0.93</v>
      </c>
      <c r="Q100" s="201">
        <v>77.349999999999994</v>
      </c>
      <c r="R100" s="201">
        <v>289.17</v>
      </c>
      <c r="S100" s="53">
        <v>7439</v>
      </c>
      <c r="T100" s="53">
        <v>3.3615219999999999</v>
      </c>
      <c r="U100" s="53">
        <v>20</v>
      </c>
      <c r="V100" s="53">
        <v>96.638478000000006</v>
      </c>
      <c r="W100" s="12">
        <f t="shared" si="40"/>
        <v>7459</v>
      </c>
      <c r="X100" s="84">
        <f t="shared" si="45"/>
        <v>0.13408976545844525</v>
      </c>
      <c r="Y100" s="85">
        <f t="shared" si="41"/>
        <v>2.1716257538257088E-3</v>
      </c>
      <c r="Z100" s="86">
        <v>11196</v>
      </c>
      <c r="AA100" s="77">
        <f t="shared" si="22"/>
        <v>0</v>
      </c>
      <c r="AB100" s="77">
        <f t="shared" si="23"/>
        <v>0</v>
      </c>
      <c r="AC100" s="150">
        <f t="shared" si="24"/>
        <v>0</v>
      </c>
      <c r="AD100" s="150">
        <f t="shared" si="25"/>
        <v>0</v>
      </c>
      <c r="AE100" s="150">
        <f t="shared" si="26"/>
        <v>0</v>
      </c>
      <c r="AF100" s="216">
        <f t="shared" si="42"/>
        <v>3.7097327304820286E-2</v>
      </c>
      <c r="AG100" s="216">
        <f t="shared" si="43"/>
        <v>3.0854605021804828</v>
      </c>
      <c r="AH100" s="216">
        <f t="shared" si="44"/>
        <v>11.53487541584396</v>
      </c>
      <c r="AJ100" s="367"/>
    </row>
    <row r="101" spans="1:36" s="8" customFormat="1" x14ac:dyDescent="1.25">
      <c r="A101" s="210">
        <v>153</v>
      </c>
      <c r="B101" s="68">
        <v>11222</v>
      </c>
      <c r="C101" s="210">
        <v>153</v>
      </c>
      <c r="D101" s="19">
        <v>96</v>
      </c>
      <c r="E101" s="69" t="s">
        <v>502</v>
      </c>
      <c r="F101" s="20" t="s">
        <v>70</v>
      </c>
      <c r="G101" s="20" t="s">
        <v>25</v>
      </c>
      <c r="H101" s="21" t="s">
        <v>24</v>
      </c>
      <c r="I101" s="18">
        <v>318421.39140000002</v>
      </c>
      <c r="J101" s="18">
        <v>551031.91113599995</v>
      </c>
      <c r="K101" s="18" t="s">
        <v>208</v>
      </c>
      <c r="L101" s="170">
        <v>79.266666666666666</v>
      </c>
      <c r="M101" s="56">
        <v>64554</v>
      </c>
      <c r="N101" s="55">
        <v>700000</v>
      </c>
      <c r="O101" s="56">
        <v>8535984</v>
      </c>
      <c r="P101" s="211">
        <v>-5.04</v>
      </c>
      <c r="Q101" s="211">
        <v>27.55</v>
      </c>
      <c r="R101" s="211">
        <v>185.17</v>
      </c>
      <c r="S101" s="212">
        <v>110</v>
      </c>
      <c r="T101" s="212">
        <v>1</v>
      </c>
      <c r="U101" s="212">
        <v>5</v>
      </c>
      <c r="V101" s="212">
        <v>99</v>
      </c>
      <c r="W101" s="18">
        <f t="shared" si="40"/>
        <v>115</v>
      </c>
      <c r="X101" s="84">
        <f t="shared" si="45"/>
        <v>1.097317510888454E-2</v>
      </c>
      <c r="Y101" s="85">
        <f t="shared" si="41"/>
        <v>1.7771400812150541E-4</v>
      </c>
      <c r="Z101" s="86">
        <v>11222</v>
      </c>
      <c r="AA101" s="77">
        <f t="shared" si="22"/>
        <v>0</v>
      </c>
      <c r="AB101" s="77">
        <f t="shared" si="23"/>
        <v>0</v>
      </c>
      <c r="AC101" s="150">
        <f t="shared" si="24"/>
        <v>0</v>
      </c>
      <c r="AD101" s="150">
        <f t="shared" si="25"/>
        <v>0</v>
      </c>
      <c r="AE101" s="150">
        <f t="shared" si="26"/>
        <v>0</v>
      </c>
      <c r="AF101" s="216">
        <f t="shared" si="42"/>
        <v>-5.5304802548778086E-2</v>
      </c>
      <c r="AG101" s="216">
        <f t="shared" si="43"/>
        <v>0.3023109742497691</v>
      </c>
      <c r="AH101" s="216">
        <f t="shared" si="44"/>
        <v>2.0319028349121502</v>
      </c>
      <c r="AJ101" s="367"/>
    </row>
    <row r="102" spans="1:36" s="5" customFormat="1" x14ac:dyDescent="1.25">
      <c r="A102" s="83">
        <v>166</v>
      </c>
      <c r="B102" s="68">
        <v>11258</v>
      </c>
      <c r="C102" s="83">
        <v>166</v>
      </c>
      <c r="D102" s="16">
        <v>97</v>
      </c>
      <c r="E102" s="68" t="s">
        <v>503</v>
      </c>
      <c r="F102" s="10" t="s">
        <v>155</v>
      </c>
      <c r="G102" s="10" t="s">
        <v>25</v>
      </c>
      <c r="H102" s="11" t="s">
        <v>24</v>
      </c>
      <c r="I102" s="12">
        <v>113557</v>
      </c>
      <c r="J102" s="12">
        <v>305163.99874800001</v>
      </c>
      <c r="K102" s="12" t="s">
        <v>167</v>
      </c>
      <c r="L102" s="169">
        <v>75.066666666666663</v>
      </c>
      <c r="M102" s="54">
        <v>43012</v>
      </c>
      <c r="N102" s="54">
        <v>200000</v>
      </c>
      <c r="O102" s="54">
        <v>7094857</v>
      </c>
      <c r="P102" s="201">
        <v>-4.62</v>
      </c>
      <c r="Q102" s="201">
        <v>45.63</v>
      </c>
      <c r="R102" s="201">
        <v>231.03</v>
      </c>
      <c r="S102" s="53">
        <v>120</v>
      </c>
      <c r="T102" s="53">
        <v>17</v>
      </c>
      <c r="U102" s="53">
        <v>6</v>
      </c>
      <c r="V102" s="53">
        <v>83</v>
      </c>
      <c r="W102" s="12">
        <f t="shared" si="40"/>
        <v>126</v>
      </c>
      <c r="X102" s="84">
        <f t="shared" si="45"/>
        <v>0.10330890964346863</v>
      </c>
      <c r="Y102" s="85">
        <f t="shared" si="41"/>
        <v>1.6731201521188108E-3</v>
      </c>
      <c r="Z102" s="86">
        <v>11258</v>
      </c>
      <c r="AA102" s="77">
        <f t="shared" si="22"/>
        <v>0</v>
      </c>
      <c r="AB102" s="77">
        <f t="shared" si="23"/>
        <v>0</v>
      </c>
      <c r="AC102" s="150">
        <f t="shared" si="24"/>
        <v>0</v>
      </c>
      <c r="AD102" s="150">
        <f t="shared" si="25"/>
        <v>0</v>
      </c>
      <c r="AE102" s="150">
        <f t="shared" si="26"/>
        <v>0</v>
      </c>
      <c r="AF102" s="216">
        <f t="shared" si="42"/>
        <v>-2.8075715444283833E-2</v>
      </c>
      <c r="AG102" s="216">
        <f t="shared" si="43"/>
        <v>0.27729326747243965</v>
      </c>
      <c r="AH102" s="216">
        <f t="shared" si="44"/>
        <v>1.4039680820547389</v>
      </c>
      <c r="AJ102" s="367"/>
    </row>
    <row r="103" spans="1:36" s="8" customFormat="1" x14ac:dyDescent="1.25">
      <c r="A103" s="210">
        <v>179</v>
      </c>
      <c r="B103" s="68">
        <v>11304</v>
      </c>
      <c r="C103" s="210">
        <v>179</v>
      </c>
      <c r="D103" s="19">
        <v>98</v>
      </c>
      <c r="E103" s="69" t="s">
        <v>504</v>
      </c>
      <c r="F103" s="20" t="s">
        <v>38</v>
      </c>
      <c r="G103" s="20" t="s">
        <v>25</v>
      </c>
      <c r="H103" s="21" t="s">
        <v>24</v>
      </c>
      <c r="I103" s="18">
        <v>465382.34104099998</v>
      </c>
      <c r="J103" s="18">
        <v>1111251.017341</v>
      </c>
      <c r="K103" s="18" t="s">
        <v>170</v>
      </c>
      <c r="L103" s="170">
        <v>67.333333333333329</v>
      </c>
      <c r="M103" s="56">
        <v>185739</v>
      </c>
      <c r="N103" s="55">
        <v>300000</v>
      </c>
      <c r="O103" s="56">
        <v>5982863</v>
      </c>
      <c r="P103" s="211">
        <v>-4.66</v>
      </c>
      <c r="Q103" s="211">
        <v>51.51</v>
      </c>
      <c r="R103" s="211">
        <v>269.19</v>
      </c>
      <c r="S103" s="212">
        <v>114</v>
      </c>
      <c r="T103" s="212">
        <v>0</v>
      </c>
      <c r="U103" s="212">
        <v>18</v>
      </c>
      <c r="V103" s="212">
        <v>100</v>
      </c>
      <c r="W103" s="18">
        <f t="shared" si="40"/>
        <v>132</v>
      </c>
      <c r="X103" s="84">
        <f t="shared" si="45"/>
        <v>0</v>
      </c>
      <c r="Y103" s="85">
        <f t="shared" si="41"/>
        <v>0</v>
      </c>
      <c r="Z103" s="86">
        <v>11304</v>
      </c>
      <c r="AA103" s="77">
        <f t="shared" si="22"/>
        <v>0</v>
      </c>
      <c r="AB103" s="77">
        <f t="shared" si="23"/>
        <v>0</v>
      </c>
      <c r="AC103" s="150">
        <f t="shared" si="24"/>
        <v>0</v>
      </c>
      <c r="AD103" s="150">
        <f t="shared" si="25"/>
        <v>0</v>
      </c>
      <c r="AE103" s="150">
        <f t="shared" si="26"/>
        <v>0</v>
      </c>
      <c r="AF103" s="216">
        <f t="shared" si="42"/>
        <v>-0.10312255095681518</v>
      </c>
      <c r="AG103" s="216">
        <f t="shared" si="43"/>
        <v>1.139880386220075</v>
      </c>
      <c r="AH103" s="216">
        <f t="shared" si="44"/>
        <v>5.956987015464609</v>
      </c>
      <c r="AJ103" s="367"/>
    </row>
    <row r="104" spans="1:36" s="5" customFormat="1" x14ac:dyDescent="1.25">
      <c r="A104" s="83">
        <v>180</v>
      </c>
      <c r="B104" s="68">
        <v>11305</v>
      </c>
      <c r="C104" s="83">
        <v>180</v>
      </c>
      <c r="D104" s="16">
        <v>99</v>
      </c>
      <c r="E104" s="68" t="s">
        <v>505</v>
      </c>
      <c r="F104" s="10" t="s">
        <v>173</v>
      </c>
      <c r="G104" s="10" t="s">
        <v>25</v>
      </c>
      <c r="H104" s="11" t="s">
        <v>24</v>
      </c>
      <c r="I104" s="12">
        <v>179713.247699</v>
      </c>
      <c r="J104" s="12">
        <v>397695.55424999999</v>
      </c>
      <c r="K104" s="12" t="s">
        <v>174</v>
      </c>
      <c r="L104" s="169">
        <v>66.966666666666669</v>
      </c>
      <c r="M104" s="54">
        <v>29782</v>
      </c>
      <c r="N104" s="54">
        <v>200000</v>
      </c>
      <c r="O104" s="54">
        <v>13353554</v>
      </c>
      <c r="P104" s="201">
        <v>7.07</v>
      </c>
      <c r="Q104" s="201">
        <v>56.85</v>
      </c>
      <c r="R104" s="201">
        <v>294.13</v>
      </c>
      <c r="S104" s="53">
        <v>1104</v>
      </c>
      <c r="T104" s="53">
        <v>87</v>
      </c>
      <c r="U104" s="53">
        <v>3</v>
      </c>
      <c r="V104" s="53">
        <v>13</v>
      </c>
      <c r="W104" s="12">
        <f t="shared" si="40"/>
        <v>1107</v>
      </c>
      <c r="X104" s="84">
        <f t="shared" si="45"/>
        <v>0.68901003656896564</v>
      </c>
      <c r="Y104" s="85">
        <f t="shared" si="41"/>
        <v>1.115873336747134E-2</v>
      </c>
      <c r="Z104" s="86">
        <v>11305</v>
      </c>
      <c r="AA104" s="77">
        <f t="shared" si="22"/>
        <v>0</v>
      </c>
      <c r="AB104" s="77">
        <f t="shared" si="23"/>
        <v>0</v>
      </c>
      <c r="AC104" s="150">
        <f t="shared" si="24"/>
        <v>0</v>
      </c>
      <c r="AD104" s="150">
        <f t="shared" si="25"/>
        <v>0</v>
      </c>
      <c r="AE104" s="150">
        <f t="shared" si="26"/>
        <v>0</v>
      </c>
      <c r="AF104" s="216">
        <f t="shared" si="42"/>
        <v>5.5991965040719391E-2</v>
      </c>
      <c r="AG104" s="216">
        <f t="shared" si="43"/>
        <v>0.45023242044765166</v>
      </c>
      <c r="AH104" s="216">
        <f t="shared" si="44"/>
        <v>2.3294082994945962</v>
      </c>
      <c r="AJ104" s="367"/>
    </row>
    <row r="105" spans="1:36" s="8" customFormat="1" x14ac:dyDescent="1.25">
      <c r="A105" s="210">
        <v>165</v>
      </c>
      <c r="B105" s="68">
        <v>11239</v>
      </c>
      <c r="C105" s="210">
        <v>165</v>
      </c>
      <c r="D105" s="19">
        <v>100</v>
      </c>
      <c r="E105" s="69" t="s">
        <v>506</v>
      </c>
      <c r="F105" s="20" t="s">
        <v>213</v>
      </c>
      <c r="G105" s="20" t="s">
        <v>25</v>
      </c>
      <c r="H105" s="21" t="s">
        <v>24</v>
      </c>
      <c r="I105" s="18">
        <v>240445.403296</v>
      </c>
      <c r="J105" s="18">
        <v>612704.47091999999</v>
      </c>
      <c r="K105" s="18" t="s">
        <v>154</v>
      </c>
      <c r="L105" s="170">
        <v>75.133333333333326</v>
      </c>
      <c r="M105" s="56">
        <v>170416</v>
      </c>
      <c r="N105" s="55">
        <v>500000</v>
      </c>
      <c r="O105" s="56">
        <v>3595345</v>
      </c>
      <c r="P105" s="211">
        <v>-3.53</v>
      </c>
      <c r="Q105" s="211">
        <v>38.15</v>
      </c>
      <c r="R105" s="211">
        <v>201.31</v>
      </c>
      <c r="S105" s="212">
        <v>401</v>
      </c>
      <c r="T105" s="212">
        <v>35</v>
      </c>
      <c r="U105" s="212">
        <v>12</v>
      </c>
      <c r="V105" s="212">
        <v>65</v>
      </c>
      <c r="W105" s="18">
        <f t="shared" si="40"/>
        <v>413</v>
      </c>
      <c r="X105" s="84">
        <f t="shared" si="45"/>
        <v>0.42704599492964451</v>
      </c>
      <c r="Y105" s="85">
        <f t="shared" si="41"/>
        <v>6.9161436556076129E-3</v>
      </c>
      <c r="Z105" s="86">
        <v>11239</v>
      </c>
      <c r="AA105" s="77">
        <f t="shared" si="22"/>
        <v>0</v>
      </c>
      <c r="AB105" s="77">
        <f t="shared" si="23"/>
        <v>0</v>
      </c>
      <c r="AC105" s="150">
        <f t="shared" si="24"/>
        <v>0</v>
      </c>
      <c r="AD105" s="150">
        <f t="shared" si="25"/>
        <v>0</v>
      </c>
      <c r="AE105" s="150">
        <f t="shared" si="26"/>
        <v>0</v>
      </c>
      <c r="AF105" s="216">
        <f t="shared" si="42"/>
        <v>-4.307063891718986E-2</v>
      </c>
      <c r="AG105" s="216">
        <f t="shared" si="43"/>
        <v>0.46548013447331249</v>
      </c>
      <c r="AH105" s="216">
        <f t="shared" si="44"/>
        <v>2.456246549693907</v>
      </c>
      <c r="AJ105" s="367"/>
    </row>
    <row r="106" spans="1:36" s="5" customFormat="1" x14ac:dyDescent="1.25">
      <c r="A106" s="83">
        <v>204</v>
      </c>
      <c r="B106" s="68">
        <v>11327</v>
      </c>
      <c r="C106" s="83">
        <v>204</v>
      </c>
      <c r="D106" s="16">
        <v>101</v>
      </c>
      <c r="E106" s="68" t="s">
        <v>507</v>
      </c>
      <c r="F106" s="10" t="s">
        <v>39</v>
      </c>
      <c r="G106" s="10" t="s">
        <v>45</v>
      </c>
      <c r="H106" s="11" t="s">
        <v>24</v>
      </c>
      <c r="I106" s="12">
        <v>1507349.5040460001</v>
      </c>
      <c r="J106" s="12">
        <v>4045610.4278759998</v>
      </c>
      <c r="K106" s="12" t="s">
        <v>205</v>
      </c>
      <c r="L106" s="169">
        <v>60.2</v>
      </c>
      <c r="M106" s="54">
        <v>38060000</v>
      </c>
      <c r="N106" s="54">
        <v>50000000</v>
      </c>
      <c r="O106" s="54">
        <v>106296</v>
      </c>
      <c r="P106" s="201">
        <v>-2.68</v>
      </c>
      <c r="Q106" s="201">
        <v>43.41</v>
      </c>
      <c r="R106" s="201">
        <v>223.08</v>
      </c>
      <c r="S106" s="53">
        <v>1808</v>
      </c>
      <c r="T106" s="53">
        <v>5.9482599999999994</v>
      </c>
      <c r="U106" s="53">
        <v>8</v>
      </c>
      <c r="V106" s="53">
        <v>94.051739999999995</v>
      </c>
      <c r="W106" s="12">
        <f t="shared" si="40"/>
        <v>1816</v>
      </c>
      <c r="X106" s="84">
        <f t="shared" si="45"/>
        <v>0.47921407238330654</v>
      </c>
      <c r="Y106" s="85">
        <f t="shared" si="41"/>
        <v>7.7610220110780424E-3</v>
      </c>
      <c r="Z106" s="86">
        <v>11327</v>
      </c>
      <c r="AA106" s="77">
        <f t="shared" si="22"/>
        <v>0</v>
      </c>
      <c r="AB106" s="77">
        <f t="shared" si="23"/>
        <v>0</v>
      </c>
      <c r="AC106" s="150">
        <f t="shared" si="24"/>
        <v>0</v>
      </c>
      <c r="AD106" s="150">
        <f t="shared" si="25"/>
        <v>0</v>
      </c>
      <c r="AE106" s="150">
        <f t="shared" si="26"/>
        <v>0</v>
      </c>
      <c r="AF106" s="216">
        <f t="shared" si="42"/>
        <v>-0.21591082333106854</v>
      </c>
      <c r="AG106" s="216">
        <f t="shared" si="43"/>
        <v>3.4972719555230163</v>
      </c>
      <c r="AH106" s="216">
        <f t="shared" si="44"/>
        <v>17.97215913010999</v>
      </c>
      <c r="AJ106" s="367"/>
    </row>
    <row r="107" spans="1:36" s="8" customFormat="1" x14ac:dyDescent="1.25">
      <c r="A107" s="210">
        <v>213</v>
      </c>
      <c r="B107" s="68">
        <v>11381</v>
      </c>
      <c r="C107" s="210">
        <v>213</v>
      </c>
      <c r="D107" s="19">
        <v>102</v>
      </c>
      <c r="E107" s="69" t="s">
        <v>508</v>
      </c>
      <c r="F107" s="20" t="s">
        <v>234</v>
      </c>
      <c r="G107" s="20" t="s">
        <v>25</v>
      </c>
      <c r="H107" s="21" t="s">
        <v>24</v>
      </c>
      <c r="I107" s="18">
        <v>581263.06530200003</v>
      </c>
      <c r="J107" s="18">
        <v>1400759.434257</v>
      </c>
      <c r="K107" s="18" t="s">
        <v>221</v>
      </c>
      <c r="L107" s="170">
        <v>56.3</v>
      </c>
      <c r="M107" s="56">
        <v>236215</v>
      </c>
      <c r="N107" s="55">
        <v>500000</v>
      </c>
      <c r="O107" s="56">
        <v>5930018</v>
      </c>
      <c r="P107" s="211">
        <v>-5.4</v>
      </c>
      <c r="Q107" s="211">
        <v>50.55</v>
      </c>
      <c r="R107" s="211">
        <v>298.74</v>
      </c>
      <c r="S107" s="212">
        <v>99</v>
      </c>
      <c r="T107" s="212">
        <v>0</v>
      </c>
      <c r="U107" s="212">
        <v>11</v>
      </c>
      <c r="V107" s="212">
        <v>100</v>
      </c>
      <c r="W107" s="18">
        <f t="shared" si="40"/>
        <v>110</v>
      </c>
      <c r="X107" s="84">
        <f t="shared" si="45"/>
        <v>0</v>
      </c>
      <c r="Y107" s="85">
        <f t="shared" si="41"/>
        <v>0</v>
      </c>
      <c r="Z107" s="86">
        <v>11381</v>
      </c>
      <c r="AA107" s="77">
        <f>IF(M107&gt;N107,1,0)</f>
        <v>0</v>
      </c>
      <c r="AB107" s="77">
        <f>IF(W107=0,1,0)</f>
        <v>0</v>
      </c>
      <c r="AC107" s="150">
        <f>IF((T107+V107)=100,0,1)</f>
        <v>0</v>
      </c>
      <c r="AD107" s="150">
        <f>IF(J107=0,1,0)</f>
        <v>0</v>
      </c>
      <c r="AE107" s="150">
        <f>IF(M107=0,1,0)</f>
        <v>0</v>
      </c>
      <c r="AF107" s="216">
        <f t="shared" si="42"/>
        <v>-0.1506304853370723</v>
      </c>
      <c r="AG107" s="216">
        <f t="shared" si="43"/>
        <v>1.4100687099609266</v>
      </c>
      <c r="AH107" s="216">
        <f t="shared" si="44"/>
        <v>8.3332131832586995</v>
      </c>
      <c r="AJ107" s="367"/>
    </row>
    <row r="108" spans="1:36" s="5" customFormat="1" x14ac:dyDescent="1.25">
      <c r="A108" s="83">
        <v>291</v>
      </c>
      <c r="B108" s="68">
        <v>11691</v>
      </c>
      <c r="C108" s="83">
        <v>291</v>
      </c>
      <c r="D108" s="16">
        <v>103</v>
      </c>
      <c r="E108" s="68" t="s">
        <v>608</v>
      </c>
      <c r="F108" s="10" t="s">
        <v>288</v>
      </c>
      <c r="G108" s="10" t="s">
        <v>25</v>
      </c>
      <c r="H108" s="11"/>
      <c r="I108" s="12">
        <v>0</v>
      </c>
      <c r="J108" s="12">
        <v>42797.485912999997</v>
      </c>
      <c r="K108" s="12" t="s">
        <v>609</v>
      </c>
      <c r="L108" s="169">
        <v>2</v>
      </c>
      <c r="M108" s="54">
        <v>3102841</v>
      </c>
      <c r="N108" s="54">
        <v>20000000</v>
      </c>
      <c r="O108" s="54">
        <v>13793</v>
      </c>
      <c r="P108" s="201">
        <v>-2.93</v>
      </c>
      <c r="Q108" s="201">
        <v>0</v>
      </c>
      <c r="R108" s="201">
        <v>0</v>
      </c>
      <c r="S108" s="53">
        <v>107</v>
      </c>
      <c r="T108" s="53">
        <v>37</v>
      </c>
      <c r="U108" s="53">
        <v>6</v>
      </c>
      <c r="V108" s="53">
        <v>63</v>
      </c>
      <c r="W108" s="12">
        <f>S108+U108</f>
        <v>113</v>
      </c>
      <c r="X108" s="84">
        <f t="shared" si="45"/>
        <v>3.1533744258989096E-2</v>
      </c>
      <c r="Y108" s="85"/>
      <c r="Z108" s="86"/>
      <c r="AA108" s="77"/>
      <c r="AB108" s="77">
        <f>IF(W108=0,1,0)</f>
        <v>0</v>
      </c>
      <c r="AC108" s="150"/>
      <c r="AD108" s="150"/>
      <c r="AE108" s="150"/>
      <c r="AF108" s="216">
        <f t="shared" si="42"/>
        <v>-2.497131639968596E-3</v>
      </c>
      <c r="AG108" s="216">
        <f t="shared" si="43"/>
        <v>0</v>
      </c>
      <c r="AH108" s="216">
        <f t="shared" si="44"/>
        <v>0</v>
      </c>
      <c r="AJ108" s="367"/>
    </row>
    <row r="109" spans="1:36" s="98" customFormat="1" x14ac:dyDescent="1.25">
      <c r="A109" s="102"/>
      <c r="B109" s="68"/>
      <c r="C109" s="102"/>
      <c r="D109" s="208"/>
      <c r="E109" s="390" t="s">
        <v>26</v>
      </c>
      <c r="F109" s="96"/>
      <c r="G109" s="97" t="s">
        <v>24</v>
      </c>
      <c r="H109" s="105" t="s">
        <v>22</v>
      </c>
      <c r="I109" s="101">
        <f>SUM(I88:I108)</f>
        <v>13204079.415690001</v>
      </c>
      <c r="J109" s="99">
        <f>SUM(J88:J108)</f>
        <v>50216268.825406007</v>
      </c>
      <c r="K109" s="374" t="s">
        <v>24</v>
      </c>
      <c r="L109" s="374" t="s">
        <v>24</v>
      </c>
      <c r="M109" s="101">
        <f>SUM(M88:M108)</f>
        <v>103305187</v>
      </c>
      <c r="N109" s="375" t="s">
        <v>24</v>
      </c>
      <c r="O109" s="375" t="s">
        <v>24</v>
      </c>
      <c r="P109" s="376">
        <f>AF109</f>
        <v>-0.58692276496870144</v>
      </c>
      <c r="Q109" s="376">
        <f>AG109</f>
        <v>44.662943028606051</v>
      </c>
      <c r="R109" s="376">
        <f>AH109</f>
        <v>235.63002370322965</v>
      </c>
      <c r="S109" s="101">
        <f>SUM(S88:S108)</f>
        <v>32433</v>
      </c>
      <c r="T109" s="101">
        <f>X109</f>
        <v>53.902273578611705</v>
      </c>
      <c r="U109" s="101">
        <f>SUM(U88:U108)</f>
        <v>239</v>
      </c>
      <c r="V109" s="101">
        <f>100-T109</f>
        <v>46.097726421388295</v>
      </c>
      <c r="W109" s="101">
        <f>SUM(W88:W108)</f>
        <v>32672</v>
      </c>
      <c r="X109" s="84">
        <f>SUM(X88:X108)</f>
        <v>53.902273578611705</v>
      </c>
      <c r="Y109" s="85" t="s">
        <v>24</v>
      </c>
      <c r="Z109" s="86">
        <v>0</v>
      </c>
      <c r="AA109" s="77">
        <f t="shared" ref="AA109" si="46">IF(M109&gt;N109,1,0)</f>
        <v>0</v>
      </c>
      <c r="AB109" s="77">
        <f t="shared" si="23"/>
        <v>0</v>
      </c>
      <c r="AC109" s="150">
        <f t="shared" si="24"/>
        <v>0</v>
      </c>
      <c r="AD109" s="150">
        <f t="shared" ref="AD109" si="47">IF(J109=0,1,0)</f>
        <v>0</v>
      </c>
      <c r="AE109" s="150">
        <f t="shared" ref="AE109" si="48">IF(M109=0,1,0)</f>
        <v>0</v>
      </c>
      <c r="AF109" s="218">
        <f>SUM(AF88:AF108)</f>
        <v>-0.58692276496870144</v>
      </c>
      <c r="AG109" s="218">
        <f t="shared" ref="AG109:AH109" si="49">SUM(AG88:AG108)</f>
        <v>44.662943028606051</v>
      </c>
      <c r="AH109" s="218">
        <f t="shared" si="49"/>
        <v>235.63002370322965</v>
      </c>
      <c r="AJ109" s="367"/>
    </row>
    <row r="110" spans="1:36" s="5" customFormat="1" x14ac:dyDescent="1.25">
      <c r="A110" s="83">
        <v>26</v>
      </c>
      <c r="B110" s="68">
        <v>10589</v>
      </c>
      <c r="C110" s="83">
        <v>26</v>
      </c>
      <c r="D110" s="16">
        <v>104</v>
      </c>
      <c r="E110" s="68" t="s">
        <v>509</v>
      </c>
      <c r="F110" s="10" t="s">
        <v>341</v>
      </c>
      <c r="G110" s="10" t="s">
        <v>229</v>
      </c>
      <c r="H110" s="11" t="s">
        <v>24</v>
      </c>
      <c r="I110" s="12">
        <v>776444.54888599995</v>
      </c>
      <c r="J110" s="12">
        <v>3409194.4076410001</v>
      </c>
      <c r="K110" s="12" t="s">
        <v>116</v>
      </c>
      <c r="L110" s="169">
        <v>150.43333333333334</v>
      </c>
      <c r="M110" s="54">
        <v>15218</v>
      </c>
      <c r="N110" s="54">
        <v>50000</v>
      </c>
      <c r="O110" s="54">
        <v>224023814</v>
      </c>
      <c r="P110" s="201">
        <v>-10.82</v>
      </c>
      <c r="Q110" s="201">
        <v>78.010000000000005</v>
      </c>
      <c r="R110" s="201">
        <v>500.16</v>
      </c>
      <c r="S110" s="53">
        <v>235</v>
      </c>
      <c r="T110" s="53">
        <v>95</v>
      </c>
      <c r="U110" s="53">
        <v>5</v>
      </c>
      <c r="V110" s="53">
        <v>5</v>
      </c>
      <c r="W110" s="12">
        <f t="shared" ref="W110:W141" si="50">S110+U110</f>
        <v>240</v>
      </c>
      <c r="X110" s="84">
        <f t="shared" ref="X110:X141" si="51">T110*J110/$J$180</f>
        <v>0.48114990613596331</v>
      </c>
      <c r="Y110" s="85">
        <f t="shared" ref="Y110:Y141" si="52">T110*J110/$J$181</f>
        <v>0.10445284762698298</v>
      </c>
      <c r="Z110" s="86">
        <v>10589</v>
      </c>
      <c r="AA110" s="77">
        <f t="shared" ref="AA110:AA141" si="53">IF(M110&gt;N110,1,0)</f>
        <v>0</v>
      </c>
      <c r="AB110" s="77">
        <f t="shared" ref="AB110:AB141" si="54">IF(W110=0,1,0)</f>
        <v>0</v>
      </c>
      <c r="AC110" s="150">
        <f t="shared" ref="AC110:AC141" si="55">IF((T110+V110)=100,0,1)</f>
        <v>0</v>
      </c>
      <c r="AD110" s="150">
        <f t="shared" ref="AD110:AD141" si="56">IF(J110=0,1,0)</f>
        <v>0</v>
      </c>
      <c r="AE110" s="150">
        <f t="shared" ref="AE110:AE141" si="57">IF(M110=0,1,0)</f>
        <v>0</v>
      </c>
      <c r="AF110" s="216">
        <f t="shared" ref="AF110:AF141" si="58">$J110/$J$180*P110</f>
        <v>-5.4800441940959191E-2</v>
      </c>
      <c r="AG110" s="216">
        <f t="shared" ref="AG110:AG141" si="59">$J110/$J$180*Q110</f>
        <v>0.39510004397543685</v>
      </c>
      <c r="AH110" s="216">
        <f t="shared" ref="AH110:AH141" si="60">$J110/$J$180*R110</f>
        <v>2.5331782847680362</v>
      </c>
      <c r="AJ110" s="367"/>
    </row>
    <row r="111" spans="1:36" s="8" customFormat="1" x14ac:dyDescent="1.25">
      <c r="A111" s="210">
        <v>44</v>
      </c>
      <c r="B111" s="68">
        <v>10591</v>
      </c>
      <c r="C111" s="210">
        <v>44</v>
      </c>
      <c r="D111" s="19">
        <v>105</v>
      </c>
      <c r="E111" s="69" t="s">
        <v>510</v>
      </c>
      <c r="F111" s="20" t="s">
        <v>318</v>
      </c>
      <c r="G111" s="20" t="s">
        <v>229</v>
      </c>
      <c r="H111" s="21" t="s">
        <v>24</v>
      </c>
      <c r="I111" s="18">
        <v>536553.15578799997</v>
      </c>
      <c r="J111" s="18">
        <v>3715393.7083140002</v>
      </c>
      <c r="K111" s="18" t="s">
        <v>116</v>
      </c>
      <c r="L111" s="170">
        <v>150.43333333333334</v>
      </c>
      <c r="M111" s="56">
        <v>229632</v>
      </c>
      <c r="N111" s="55">
        <v>500000</v>
      </c>
      <c r="O111" s="56">
        <v>16179773</v>
      </c>
      <c r="P111" s="211">
        <v>-1.1000000000000001</v>
      </c>
      <c r="Q111" s="211">
        <v>82.68</v>
      </c>
      <c r="R111" s="211">
        <v>540.86</v>
      </c>
      <c r="S111" s="212">
        <v>1509</v>
      </c>
      <c r="T111" s="212">
        <v>45</v>
      </c>
      <c r="U111" s="212">
        <v>14</v>
      </c>
      <c r="V111" s="212">
        <v>55</v>
      </c>
      <c r="W111" s="18">
        <f t="shared" si="50"/>
        <v>1523</v>
      </c>
      <c r="X111" s="84">
        <f t="shared" si="51"/>
        <v>0.24838329717797122</v>
      </c>
      <c r="Y111" s="85">
        <f t="shared" si="52"/>
        <v>5.3921537471706187E-2</v>
      </c>
      <c r="Z111" s="86">
        <v>10591</v>
      </c>
      <c r="AA111" s="77">
        <f t="shared" si="53"/>
        <v>0</v>
      </c>
      <c r="AB111" s="77">
        <f t="shared" si="54"/>
        <v>0</v>
      </c>
      <c r="AC111" s="150">
        <f t="shared" si="55"/>
        <v>0</v>
      </c>
      <c r="AD111" s="150">
        <f t="shared" si="56"/>
        <v>0</v>
      </c>
      <c r="AE111" s="150">
        <f t="shared" si="57"/>
        <v>0</v>
      </c>
      <c r="AF111" s="216">
        <f t="shared" si="58"/>
        <v>-6.071591708794853E-3</v>
      </c>
      <c r="AG111" s="216">
        <f t="shared" si="59"/>
        <v>0.45636291134832585</v>
      </c>
      <c r="AH111" s="216">
        <f t="shared" si="60"/>
        <v>2.985346446926167</v>
      </c>
      <c r="AJ111" s="367"/>
    </row>
    <row r="112" spans="1:36" s="5" customFormat="1" x14ac:dyDescent="1.25">
      <c r="A112" s="83">
        <v>36</v>
      </c>
      <c r="B112" s="68">
        <v>10596</v>
      </c>
      <c r="C112" s="83">
        <v>36</v>
      </c>
      <c r="D112" s="16">
        <v>106</v>
      </c>
      <c r="E112" s="68" t="s">
        <v>511</v>
      </c>
      <c r="F112" s="10" t="s">
        <v>44</v>
      </c>
      <c r="G112" s="10" t="s">
        <v>229</v>
      </c>
      <c r="H112" s="11" t="s">
        <v>24</v>
      </c>
      <c r="I112" s="12">
        <v>1513042.3271029999</v>
      </c>
      <c r="J112" s="12">
        <v>6903625.7184990002</v>
      </c>
      <c r="K112" s="12" t="s">
        <v>117</v>
      </c>
      <c r="L112" s="169">
        <v>148.86666666666667</v>
      </c>
      <c r="M112" s="54">
        <v>19448</v>
      </c>
      <c r="N112" s="54">
        <v>50000</v>
      </c>
      <c r="O112" s="54">
        <v>354978697</v>
      </c>
      <c r="P112" s="201">
        <v>-8.1</v>
      </c>
      <c r="Q112" s="201">
        <v>47.56</v>
      </c>
      <c r="R112" s="201">
        <v>418.25</v>
      </c>
      <c r="S112" s="53">
        <v>1154</v>
      </c>
      <c r="T112" s="53">
        <v>62</v>
      </c>
      <c r="U112" s="53">
        <v>12</v>
      </c>
      <c r="V112" s="53">
        <v>38</v>
      </c>
      <c r="W112" s="12">
        <f t="shared" si="50"/>
        <v>1166</v>
      </c>
      <c r="X112" s="84">
        <f t="shared" si="51"/>
        <v>0.63587823519567643</v>
      </c>
      <c r="Y112" s="85">
        <f t="shared" si="52"/>
        <v>0.13804282524673311</v>
      </c>
      <c r="Z112" s="86">
        <v>10596</v>
      </c>
      <c r="AA112" s="77">
        <f t="shared" si="53"/>
        <v>0</v>
      </c>
      <c r="AB112" s="77">
        <f t="shared" si="54"/>
        <v>0</v>
      </c>
      <c r="AC112" s="150">
        <f t="shared" si="55"/>
        <v>0</v>
      </c>
      <c r="AD112" s="150">
        <f t="shared" si="56"/>
        <v>0</v>
      </c>
      <c r="AE112" s="150">
        <f t="shared" si="57"/>
        <v>0</v>
      </c>
      <c r="AF112" s="216">
        <f t="shared" si="58"/>
        <v>-8.3074414598144811E-2</v>
      </c>
      <c r="AG112" s="216">
        <f t="shared" si="59"/>
        <v>0.48778014299848987</v>
      </c>
      <c r="AH112" s="216">
        <f t="shared" si="60"/>
        <v>4.2896140624288979</v>
      </c>
      <c r="AJ112" s="367"/>
    </row>
    <row r="113" spans="1:36" s="8" customFormat="1" x14ac:dyDescent="1.25">
      <c r="A113" s="210">
        <v>20</v>
      </c>
      <c r="B113" s="68">
        <v>10600</v>
      </c>
      <c r="C113" s="210">
        <v>20</v>
      </c>
      <c r="D113" s="19">
        <v>107</v>
      </c>
      <c r="E113" s="69" t="s">
        <v>512</v>
      </c>
      <c r="F113" s="20" t="s">
        <v>288</v>
      </c>
      <c r="G113" s="20" t="s">
        <v>229</v>
      </c>
      <c r="H113" s="21" t="s">
        <v>24</v>
      </c>
      <c r="I113" s="18">
        <v>7585980.252084</v>
      </c>
      <c r="J113" s="18">
        <v>19261367.236928999</v>
      </c>
      <c r="K113" s="18" t="s">
        <v>118</v>
      </c>
      <c r="L113" s="170">
        <v>148.76666666666665</v>
      </c>
      <c r="M113" s="56">
        <v>76533</v>
      </c>
      <c r="N113" s="55">
        <v>500000</v>
      </c>
      <c r="O113" s="56">
        <v>251674013</v>
      </c>
      <c r="P113" s="211">
        <v>-4.5599999999999996</v>
      </c>
      <c r="Q113" s="211">
        <v>53.57</v>
      </c>
      <c r="R113" s="211">
        <v>373.93</v>
      </c>
      <c r="S113" s="212">
        <v>3424</v>
      </c>
      <c r="T113" s="212">
        <v>61</v>
      </c>
      <c r="U113" s="212">
        <v>14</v>
      </c>
      <c r="V113" s="212">
        <v>39</v>
      </c>
      <c r="W113" s="18">
        <f t="shared" si="50"/>
        <v>3438</v>
      </c>
      <c r="X113" s="84">
        <f t="shared" si="51"/>
        <v>1.7455085455069299</v>
      </c>
      <c r="Y113" s="85">
        <f t="shared" si="52"/>
        <v>0.37893250276123114</v>
      </c>
      <c r="Z113" s="86">
        <v>10600</v>
      </c>
      <c r="AA113" s="77">
        <f t="shared" si="53"/>
        <v>0</v>
      </c>
      <c r="AB113" s="77">
        <f t="shared" si="54"/>
        <v>0</v>
      </c>
      <c r="AC113" s="150">
        <f t="shared" si="55"/>
        <v>0</v>
      </c>
      <c r="AD113" s="150">
        <f t="shared" si="56"/>
        <v>0</v>
      </c>
      <c r="AE113" s="150">
        <f t="shared" si="57"/>
        <v>0</v>
      </c>
      <c r="AF113" s="216">
        <f t="shared" si="58"/>
        <v>-0.13048391750019014</v>
      </c>
      <c r="AG113" s="216">
        <f t="shared" si="59"/>
        <v>1.5328998816853481</v>
      </c>
      <c r="AH113" s="216">
        <f t="shared" si="60"/>
        <v>10.69996738395748</v>
      </c>
      <c r="AJ113" s="367"/>
    </row>
    <row r="114" spans="1:36" s="5" customFormat="1" x14ac:dyDescent="1.25">
      <c r="A114" s="83">
        <v>25</v>
      </c>
      <c r="B114" s="68">
        <v>10616</v>
      </c>
      <c r="C114" s="83">
        <v>25</v>
      </c>
      <c r="D114" s="16">
        <v>108</v>
      </c>
      <c r="E114" s="68" t="s">
        <v>513</v>
      </c>
      <c r="F114" s="10" t="s">
        <v>391</v>
      </c>
      <c r="G114" s="10" t="s">
        <v>229</v>
      </c>
      <c r="H114" s="11" t="s">
        <v>24</v>
      </c>
      <c r="I114" s="12">
        <v>3754388.2463830002</v>
      </c>
      <c r="J114" s="12">
        <v>16910060.683003999</v>
      </c>
      <c r="K114" s="12" t="s">
        <v>119</v>
      </c>
      <c r="L114" s="169">
        <v>145.93333333333334</v>
      </c>
      <c r="M114" s="54">
        <v>44025</v>
      </c>
      <c r="N114" s="54">
        <v>100000</v>
      </c>
      <c r="O114" s="54">
        <v>384101321</v>
      </c>
      <c r="P114" s="201">
        <v>-8.3000000000000007</v>
      </c>
      <c r="Q114" s="201">
        <v>55.57</v>
      </c>
      <c r="R114" s="201">
        <v>432.76</v>
      </c>
      <c r="S114" s="53">
        <v>5180</v>
      </c>
      <c r="T114" s="53">
        <v>93</v>
      </c>
      <c r="U114" s="53">
        <v>9</v>
      </c>
      <c r="V114" s="53">
        <v>7</v>
      </c>
      <c r="W114" s="12">
        <f t="shared" si="50"/>
        <v>5189</v>
      </c>
      <c r="X114" s="84">
        <f t="shared" si="51"/>
        <v>2.336324414723252</v>
      </c>
      <c r="Y114" s="85">
        <f t="shared" si="52"/>
        <v>0.50719273761913286</v>
      </c>
      <c r="Z114" s="86">
        <v>10616</v>
      </c>
      <c r="AA114" s="77">
        <f t="shared" si="53"/>
        <v>0</v>
      </c>
      <c r="AB114" s="77">
        <f t="shared" si="54"/>
        <v>0</v>
      </c>
      <c r="AC114" s="150">
        <f t="shared" si="55"/>
        <v>0</v>
      </c>
      <c r="AD114" s="150">
        <f t="shared" si="56"/>
        <v>0</v>
      </c>
      <c r="AE114" s="150">
        <f t="shared" si="57"/>
        <v>0</v>
      </c>
      <c r="AF114" s="216">
        <f t="shared" si="58"/>
        <v>-0.20851067357207517</v>
      </c>
      <c r="AG114" s="216">
        <f t="shared" si="59"/>
        <v>1.3960166422168936</v>
      </c>
      <c r="AH114" s="216">
        <f t="shared" si="60"/>
        <v>10.871696276512198</v>
      </c>
      <c r="AJ114" s="367"/>
    </row>
    <row r="115" spans="1:36" s="8" customFormat="1" x14ac:dyDescent="1.25">
      <c r="A115" s="210">
        <v>19</v>
      </c>
      <c r="B115" s="68">
        <v>10630</v>
      </c>
      <c r="C115" s="210">
        <v>19</v>
      </c>
      <c r="D115" s="19">
        <v>109</v>
      </c>
      <c r="E115" s="69" t="s">
        <v>514</v>
      </c>
      <c r="F115" s="20" t="s">
        <v>385</v>
      </c>
      <c r="G115" s="20" t="s">
        <v>229</v>
      </c>
      <c r="H115" s="21" t="s">
        <v>24</v>
      </c>
      <c r="I115" s="18">
        <v>274777.51949999999</v>
      </c>
      <c r="J115" s="18">
        <v>649166.01365700003</v>
      </c>
      <c r="K115" s="18" t="s">
        <v>121</v>
      </c>
      <c r="L115" s="170">
        <v>141.33333333333331</v>
      </c>
      <c r="M115" s="56">
        <v>115983</v>
      </c>
      <c r="N115" s="55">
        <v>500000</v>
      </c>
      <c r="O115" s="56">
        <v>5597079</v>
      </c>
      <c r="P115" s="211">
        <v>-10.25</v>
      </c>
      <c r="Q115" s="211">
        <v>52.6</v>
      </c>
      <c r="R115" s="211">
        <v>379.17</v>
      </c>
      <c r="S115" s="212">
        <v>330</v>
      </c>
      <c r="T115" s="212">
        <v>44</v>
      </c>
      <c r="U115" s="212">
        <v>15</v>
      </c>
      <c r="V115" s="212">
        <v>56.000000000000007</v>
      </c>
      <c r="W115" s="18">
        <f t="shared" si="50"/>
        <v>345</v>
      </c>
      <c r="X115" s="84">
        <f t="shared" si="51"/>
        <v>4.2433952313924092E-2</v>
      </c>
      <c r="Y115" s="85">
        <f t="shared" si="52"/>
        <v>9.2119879869715336E-3</v>
      </c>
      <c r="Z115" s="86">
        <v>10630</v>
      </c>
      <c r="AA115" s="77">
        <f t="shared" si="53"/>
        <v>0</v>
      </c>
      <c r="AB115" s="77">
        <f t="shared" si="54"/>
        <v>0</v>
      </c>
      <c r="AC115" s="150">
        <f t="shared" si="55"/>
        <v>0</v>
      </c>
      <c r="AD115" s="150">
        <f t="shared" si="56"/>
        <v>0</v>
      </c>
      <c r="AE115" s="150">
        <f t="shared" si="57"/>
        <v>0</v>
      </c>
      <c r="AF115" s="216">
        <f t="shared" si="58"/>
        <v>-9.885182073130043E-3</v>
      </c>
      <c r="AG115" s="216">
        <f t="shared" si="59"/>
        <v>5.0727861175281982E-2</v>
      </c>
      <c r="AH115" s="216">
        <f t="shared" si="60"/>
        <v>0.36567458406524084</v>
      </c>
      <c r="AJ115" s="367"/>
    </row>
    <row r="116" spans="1:36" s="5" customFormat="1" x14ac:dyDescent="1.25">
      <c r="A116" s="83">
        <v>27</v>
      </c>
      <c r="B116" s="68">
        <v>10706</v>
      </c>
      <c r="C116" s="83">
        <v>27</v>
      </c>
      <c r="D116" s="16">
        <v>110</v>
      </c>
      <c r="E116" s="68" t="s">
        <v>515</v>
      </c>
      <c r="F116" s="10" t="s">
        <v>346</v>
      </c>
      <c r="G116" s="10" t="s">
        <v>229</v>
      </c>
      <c r="H116" s="11" t="s">
        <v>24</v>
      </c>
      <c r="I116" s="12">
        <v>8127050.134451</v>
      </c>
      <c r="J116" s="12">
        <v>31998125.362925</v>
      </c>
      <c r="K116" s="12" t="s">
        <v>122</v>
      </c>
      <c r="L116" s="169">
        <v>136.5</v>
      </c>
      <c r="M116" s="54">
        <v>184428</v>
      </c>
      <c r="N116" s="54">
        <v>200000</v>
      </c>
      <c r="O116" s="54">
        <v>173499280</v>
      </c>
      <c r="P116" s="201">
        <v>2.96</v>
      </c>
      <c r="Q116" s="201">
        <v>69.599999999999994</v>
      </c>
      <c r="R116" s="201">
        <v>788.76</v>
      </c>
      <c r="S116" s="53">
        <v>4721</v>
      </c>
      <c r="T116" s="53">
        <v>66</v>
      </c>
      <c r="U116" s="53">
        <v>25</v>
      </c>
      <c r="V116" s="53">
        <v>34</v>
      </c>
      <c r="W116" s="12">
        <f t="shared" si="50"/>
        <v>4746</v>
      </c>
      <c r="X116" s="84">
        <f t="shared" si="51"/>
        <v>3.1374260910616987</v>
      </c>
      <c r="Y116" s="85">
        <f t="shared" si="52"/>
        <v>0.68110392468409475</v>
      </c>
      <c r="Z116" s="86">
        <v>10706</v>
      </c>
      <c r="AA116" s="77">
        <f t="shared" si="53"/>
        <v>0</v>
      </c>
      <c r="AB116" s="77">
        <f t="shared" si="54"/>
        <v>0</v>
      </c>
      <c r="AC116" s="150">
        <f t="shared" si="55"/>
        <v>0</v>
      </c>
      <c r="AD116" s="150">
        <f t="shared" si="56"/>
        <v>0</v>
      </c>
      <c r="AE116" s="150">
        <f t="shared" si="57"/>
        <v>0</v>
      </c>
      <c r="AF116" s="216">
        <f t="shared" si="58"/>
        <v>0.14070880650822162</v>
      </c>
      <c r="AG116" s="216">
        <f t="shared" si="59"/>
        <v>3.3085584233014269</v>
      </c>
      <c r="AH116" s="216">
        <f t="shared" si="60"/>
        <v>37.495093993724623</v>
      </c>
      <c r="AJ116" s="367"/>
    </row>
    <row r="117" spans="1:36" s="8" customFormat="1" x14ac:dyDescent="1.25">
      <c r="A117" s="210">
        <v>22</v>
      </c>
      <c r="B117" s="68">
        <v>10719</v>
      </c>
      <c r="C117" s="210">
        <v>22</v>
      </c>
      <c r="D117" s="19">
        <v>111</v>
      </c>
      <c r="E117" s="69" t="s">
        <v>516</v>
      </c>
      <c r="F117" s="20" t="s">
        <v>614</v>
      </c>
      <c r="G117" s="20" t="s">
        <v>229</v>
      </c>
      <c r="H117" s="21" t="s">
        <v>24</v>
      </c>
      <c r="I117" s="18">
        <v>7637573.8909750003</v>
      </c>
      <c r="J117" s="18">
        <v>21493004.371679001</v>
      </c>
      <c r="K117" s="18" t="s">
        <v>124</v>
      </c>
      <c r="L117" s="170">
        <v>134.4</v>
      </c>
      <c r="M117" s="56">
        <v>64816</v>
      </c>
      <c r="N117" s="55">
        <v>500000</v>
      </c>
      <c r="O117" s="56">
        <v>331600289</v>
      </c>
      <c r="P117" s="211">
        <v>-8.93</v>
      </c>
      <c r="Q117" s="211">
        <v>59.27</v>
      </c>
      <c r="R117" s="211">
        <v>566.72</v>
      </c>
      <c r="S117" s="212">
        <v>693</v>
      </c>
      <c r="T117" s="212">
        <v>94</v>
      </c>
      <c r="U117" s="212">
        <v>15</v>
      </c>
      <c r="V117" s="212">
        <v>6</v>
      </c>
      <c r="W117" s="18">
        <f t="shared" si="50"/>
        <v>708</v>
      </c>
      <c r="X117" s="84">
        <f t="shared" si="51"/>
        <v>3.0014424003589846</v>
      </c>
      <c r="Y117" s="85">
        <f t="shared" si="52"/>
        <v>0.65158322117030953</v>
      </c>
      <c r="Z117" s="86">
        <v>10719</v>
      </c>
      <c r="AA117" s="77">
        <f t="shared" si="53"/>
        <v>0</v>
      </c>
      <c r="AB117" s="77">
        <f t="shared" si="54"/>
        <v>0</v>
      </c>
      <c r="AC117" s="150">
        <f t="shared" si="55"/>
        <v>0</v>
      </c>
      <c r="AD117" s="150">
        <f t="shared" si="56"/>
        <v>0</v>
      </c>
      <c r="AE117" s="150">
        <f t="shared" si="57"/>
        <v>0</v>
      </c>
      <c r="AF117" s="216">
        <f t="shared" si="58"/>
        <v>-0.28513702803410351</v>
      </c>
      <c r="AG117" s="216">
        <f t="shared" si="59"/>
        <v>1.892505224141245</v>
      </c>
      <c r="AH117" s="216">
        <f t="shared" si="60"/>
        <v>18.095504650334508</v>
      </c>
      <c r="AJ117" s="367"/>
    </row>
    <row r="118" spans="1:36" s="5" customFormat="1" x14ac:dyDescent="1.25">
      <c r="A118" s="83">
        <v>21</v>
      </c>
      <c r="B118" s="68">
        <v>10743</v>
      </c>
      <c r="C118" s="83">
        <v>21</v>
      </c>
      <c r="D118" s="16">
        <v>112</v>
      </c>
      <c r="E118" s="68" t="s">
        <v>517</v>
      </c>
      <c r="F118" s="10" t="s">
        <v>33</v>
      </c>
      <c r="G118" s="10" t="s">
        <v>229</v>
      </c>
      <c r="H118" s="11" t="s">
        <v>24</v>
      </c>
      <c r="I118" s="12">
        <v>2251128.0405120002</v>
      </c>
      <c r="J118" s="12">
        <v>8199517.6879160004</v>
      </c>
      <c r="K118" s="12" t="s">
        <v>125</v>
      </c>
      <c r="L118" s="169">
        <v>130.13333333333333</v>
      </c>
      <c r="M118" s="54">
        <v>55318</v>
      </c>
      <c r="N118" s="54">
        <v>100000</v>
      </c>
      <c r="O118" s="54">
        <v>148225129</v>
      </c>
      <c r="P118" s="201">
        <v>-7.37</v>
      </c>
      <c r="Q118" s="201">
        <v>72.599999999999994</v>
      </c>
      <c r="R118" s="201">
        <v>404.72</v>
      </c>
      <c r="S118" s="53">
        <v>2663</v>
      </c>
      <c r="T118" s="53">
        <v>85</v>
      </c>
      <c r="U118" s="53">
        <v>10</v>
      </c>
      <c r="V118" s="53">
        <v>15</v>
      </c>
      <c r="W118" s="12">
        <f t="shared" si="50"/>
        <v>2673</v>
      </c>
      <c r="X118" s="84">
        <f t="shared" si="51"/>
        <v>1.0354097864848328</v>
      </c>
      <c r="Y118" s="85">
        <f t="shared" si="52"/>
        <v>0.22477714175969468</v>
      </c>
      <c r="Z118" s="86">
        <v>10743</v>
      </c>
      <c r="AA118" s="77">
        <f t="shared" si="53"/>
        <v>0</v>
      </c>
      <c r="AB118" s="77">
        <f t="shared" si="54"/>
        <v>0</v>
      </c>
      <c r="AC118" s="150">
        <f t="shared" si="55"/>
        <v>0</v>
      </c>
      <c r="AD118" s="150">
        <f t="shared" si="56"/>
        <v>0</v>
      </c>
      <c r="AE118" s="150">
        <f t="shared" si="57"/>
        <v>0</v>
      </c>
      <c r="AF118" s="216">
        <f t="shared" si="58"/>
        <v>-8.9776119134037866E-2</v>
      </c>
      <c r="AG118" s="216">
        <f t="shared" si="59"/>
        <v>0.88436177057410426</v>
      </c>
      <c r="AH118" s="216">
        <f t="shared" si="60"/>
        <v>4.9300123386604895</v>
      </c>
      <c r="AJ118" s="367"/>
    </row>
    <row r="119" spans="1:36" s="8" customFormat="1" x14ac:dyDescent="1.25">
      <c r="A119" s="210">
        <v>60</v>
      </c>
      <c r="B119" s="68">
        <v>10753</v>
      </c>
      <c r="C119" s="210">
        <v>60</v>
      </c>
      <c r="D119" s="19">
        <v>113</v>
      </c>
      <c r="E119" s="69" t="s">
        <v>518</v>
      </c>
      <c r="F119" s="20" t="s">
        <v>348</v>
      </c>
      <c r="G119" s="20" t="s">
        <v>229</v>
      </c>
      <c r="H119" s="21" t="s">
        <v>24</v>
      </c>
      <c r="I119" s="18">
        <v>436671.95871600002</v>
      </c>
      <c r="J119" s="18">
        <v>1968354.752664</v>
      </c>
      <c r="K119" s="18" t="s">
        <v>126</v>
      </c>
      <c r="L119" s="170">
        <v>127.26666666666667</v>
      </c>
      <c r="M119" s="56">
        <v>48749</v>
      </c>
      <c r="N119" s="55">
        <v>100000</v>
      </c>
      <c r="O119" s="56">
        <v>40377336</v>
      </c>
      <c r="P119" s="211">
        <v>-9.73</v>
      </c>
      <c r="Q119" s="211">
        <v>47.33</v>
      </c>
      <c r="R119" s="211">
        <v>476.65</v>
      </c>
      <c r="S119" s="212">
        <v>1024</v>
      </c>
      <c r="T119" s="212">
        <v>80</v>
      </c>
      <c r="U119" s="212">
        <v>6</v>
      </c>
      <c r="V119" s="212">
        <v>20</v>
      </c>
      <c r="W119" s="18">
        <f t="shared" si="50"/>
        <v>1030</v>
      </c>
      <c r="X119" s="84">
        <f t="shared" si="51"/>
        <v>0.23393671811706226</v>
      </c>
      <c r="Y119" s="85">
        <f t="shared" si="52"/>
        <v>5.0785329187891456E-2</v>
      </c>
      <c r="Z119" s="86">
        <v>10753</v>
      </c>
      <c r="AA119" s="77">
        <f t="shared" si="53"/>
        <v>0</v>
      </c>
      <c r="AB119" s="77">
        <f t="shared" si="54"/>
        <v>0</v>
      </c>
      <c r="AC119" s="150">
        <f t="shared" si="55"/>
        <v>0</v>
      </c>
      <c r="AD119" s="150">
        <f t="shared" si="56"/>
        <v>0</v>
      </c>
      <c r="AE119" s="150">
        <f t="shared" si="57"/>
        <v>0</v>
      </c>
      <c r="AF119" s="216">
        <f t="shared" si="58"/>
        <v>-2.8452553340987698E-2</v>
      </c>
      <c r="AG119" s="216">
        <f t="shared" si="59"/>
        <v>0.13840281085600695</v>
      </c>
      <c r="AH119" s="216">
        <f t="shared" si="60"/>
        <v>1.3938242086312214</v>
      </c>
      <c r="AJ119" s="367"/>
    </row>
    <row r="120" spans="1:36" s="5" customFormat="1" x14ac:dyDescent="1.25">
      <c r="A120" s="83">
        <v>45</v>
      </c>
      <c r="B120" s="68">
        <v>10782</v>
      </c>
      <c r="C120" s="83">
        <v>45</v>
      </c>
      <c r="D120" s="16">
        <v>114</v>
      </c>
      <c r="E120" s="68" t="s">
        <v>519</v>
      </c>
      <c r="F120" s="10" t="s">
        <v>18</v>
      </c>
      <c r="G120" s="10" t="s">
        <v>229</v>
      </c>
      <c r="H120" s="11" t="s">
        <v>24</v>
      </c>
      <c r="I120" s="12">
        <v>460272.94515500002</v>
      </c>
      <c r="J120" s="12">
        <v>2358241.3265729998</v>
      </c>
      <c r="K120" s="12" t="s">
        <v>127</v>
      </c>
      <c r="L120" s="169">
        <v>126.66666666666667</v>
      </c>
      <c r="M120" s="54">
        <v>38581</v>
      </c>
      <c r="N120" s="54">
        <v>50000</v>
      </c>
      <c r="O120" s="54">
        <v>61124422</v>
      </c>
      <c r="P120" s="201">
        <v>-7.07</v>
      </c>
      <c r="Q120" s="201">
        <v>81.86</v>
      </c>
      <c r="R120" s="201">
        <v>551.71</v>
      </c>
      <c r="S120" s="53">
        <v>831</v>
      </c>
      <c r="T120" s="53">
        <v>49</v>
      </c>
      <c r="U120" s="53">
        <v>11</v>
      </c>
      <c r="V120" s="53">
        <v>51</v>
      </c>
      <c r="W120" s="12">
        <f t="shared" si="50"/>
        <v>842</v>
      </c>
      <c r="X120" s="84">
        <f t="shared" si="51"/>
        <v>0.17166800439728497</v>
      </c>
      <c r="Y120" s="85">
        <f t="shared" si="52"/>
        <v>3.7267412249418271E-2</v>
      </c>
      <c r="Z120" s="86">
        <v>10782</v>
      </c>
      <c r="AA120" s="77">
        <f t="shared" si="53"/>
        <v>0</v>
      </c>
      <c r="AB120" s="77">
        <f t="shared" si="54"/>
        <v>0</v>
      </c>
      <c r="AC120" s="150">
        <f t="shared" si="55"/>
        <v>0</v>
      </c>
      <c r="AD120" s="150">
        <f t="shared" si="56"/>
        <v>0</v>
      </c>
      <c r="AE120" s="150">
        <f t="shared" si="57"/>
        <v>0</v>
      </c>
      <c r="AF120" s="216">
        <f t="shared" si="58"/>
        <v>-2.4769240634465402E-2</v>
      </c>
      <c r="AG120" s="216">
        <f t="shared" si="59"/>
        <v>0.28679067020330096</v>
      </c>
      <c r="AH120" s="216">
        <f t="shared" si="60"/>
        <v>1.9328766266535937</v>
      </c>
      <c r="AJ120" s="367"/>
    </row>
    <row r="121" spans="1:36" s="8" customFormat="1" x14ac:dyDescent="1.25">
      <c r="A121" s="210">
        <v>33</v>
      </c>
      <c r="B121" s="68">
        <v>10764</v>
      </c>
      <c r="C121" s="210">
        <v>33</v>
      </c>
      <c r="D121" s="19">
        <v>115</v>
      </c>
      <c r="E121" s="69" t="s">
        <v>520</v>
      </c>
      <c r="F121" s="20" t="s">
        <v>215</v>
      </c>
      <c r="G121" s="20" t="s">
        <v>229</v>
      </c>
      <c r="H121" s="21" t="s">
        <v>24</v>
      </c>
      <c r="I121" s="18">
        <v>722285.73456000001</v>
      </c>
      <c r="J121" s="18">
        <v>1842356.0852719999</v>
      </c>
      <c r="K121" s="18" t="s">
        <v>99</v>
      </c>
      <c r="L121" s="170">
        <v>126.4</v>
      </c>
      <c r="M121" s="56">
        <v>36794</v>
      </c>
      <c r="N121" s="55">
        <v>100000</v>
      </c>
      <c r="O121" s="56">
        <v>50072188</v>
      </c>
      <c r="P121" s="211">
        <v>-6.79</v>
      </c>
      <c r="Q121" s="211">
        <v>67.22</v>
      </c>
      <c r="R121" s="211">
        <v>475.4</v>
      </c>
      <c r="S121" s="212">
        <v>124</v>
      </c>
      <c r="T121" s="212">
        <v>10</v>
      </c>
      <c r="U121" s="212">
        <v>7</v>
      </c>
      <c r="V121" s="212">
        <v>90</v>
      </c>
      <c r="W121" s="18">
        <f t="shared" si="50"/>
        <v>131</v>
      </c>
      <c r="X121" s="84">
        <f t="shared" si="51"/>
        <v>2.7370240019502046E-2</v>
      </c>
      <c r="Y121" s="85">
        <f t="shared" si="52"/>
        <v>5.9418062308904023E-3</v>
      </c>
      <c r="Z121" s="86">
        <v>10764</v>
      </c>
      <c r="AA121" s="77">
        <f t="shared" si="53"/>
        <v>0</v>
      </c>
      <c r="AB121" s="77">
        <f t="shared" si="54"/>
        <v>0</v>
      </c>
      <c r="AC121" s="150">
        <f t="shared" si="55"/>
        <v>0</v>
      </c>
      <c r="AD121" s="150">
        <f t="shared" si="56"/>
        <v>0</v>
      </c>
      <c r="AE121" s="150">
        <f t="shared" si="57"/>
        <v>0</v>
      </c>
      <c r="AF121" s="216">
        <f t="shared" si="58"/>
        <v>-1.8584392973241888E-2</v>
      </c>
      <c r="AG121" s="216">
        <f t="shared" si="59"/>
        <v>0.18398275341109274</v>
      </c>
      <c r="AH121" s="216">
        <f t="shared" si="60"/>
        <v>1.3011812105271272</v>
      </c>
      <c r="AJ121" s="367"/>
    </row>
    <row r="122" spans="1:36" s="5" customFormat="1" x14ac:dyDescent="1.25">
      <c r="A122" s="83">
        <v>49</v>
      </c>
      <c r="B122" s="68">
        <v>10771</v>
      </c>
      <c r="C122" s="83">
        <v>49</v>
      </c>
      <c r="D122" s="16">
        <v>116</v>
      </c>
      <c r="E122" s="68" t="s">
        <v>521</v>
      </c>
      <c r="F122" s="10" t="s">
        <v>35</v>
      </c>
      <c r="G122" s="10" t="s">
        <v>229</v>
      </c>
      <c r="H122" s="11" t="s">
        <v>24</v>
      </c>
      <c r="I122" s="12">
        <v>174807.125902</v>
      </c>
      <c r="J122" s="12">
        <v>1313479.7038779999</v>
      </c>
      <c r="K122" s="12" t="s">
        <v>75</v>
      </c>
      <c r="L122" s="169">
        <v>126.33333333333333</v>
      </c>
      <c r="M122" s="54">
        <v>14543</v>
      </c>
      <c r="N122" s="54">
        <v>50000</v>
      </c>
      <c r="O122" s="54">
        <v>90316970</v>
      </c>
      <c r="P122" s="201">
        <v>-9.31</v>
      </c>
      <c r="Q122" s="201">
        <v>76.94</v>
      </c>
      <c r="R122" s="201">
        <v>419.48</v>
      </c>
      <c r="S122" s="53">
        <v>182</v>
      </c>
      <c r="T122" s="53">
        <v>25</v>
      </c>
      <c r="U122" s="53">
        <v>4</v>
      </c>
      <c r="V122" s="53">
        <v>75</v>
      </c>
      <c r="W122" s="12">
        <f t="shared" si="50"/>
        <v>186</v>
      </c>
      <c r="X122" s="84">
        <f t="shared" si="51"/>
        <v>4.87829891345051E-2</v>
      </c>
      <c r="Y122" s="85">
        <f t="shared" si="52"/>
        <v>1.0590300581738731E-2</v>
      </c>
      <c r="Z122" s="86">
        <v>10771</v>
      </c>
      <c r="AA122" s="77">
        <f t="shared" si="53"/>
        <v>0</v>
      </c>
      <c r="AB122" s="77">
        <f t="shared" si="54"/>
        <v>0</v>
      </c>
      <c r="AC122" s="150">
        <f t="shared" si="55"/>
        <v>0</v>
      </c>
      <c r="AD122" s="150">
        <f t="shared" si="56"/>
        <v>0</v>
      </c>
      <c r="AE122" s="150">
        <f t="shared" si="57"/>
        <v>0</v>
      </c>
      <c r="AF122" s="216">
        <f t="shared" si="58"/>
        <v>-1.8166785153689701E-2</v>
      </c>
      <c r="AG122" s="216">
        <f t="shared" si="59"/>
        <v>0.1501345273603529</v>
      </c>
      <c r="AH122" s="216">
        <f t="shared" si="60"/>
        <v>0.81853953128568802</v>
      </c>
      <c r="AJ122" s="367"/>
    </row>
    <row r="123" spans="1:36" s="8" customFormat="1" x14ac:dyDescent="1.25">
      <c r="A123" s="210">
        <v>51</v>
      </c>
      <c r="B123" s="68">
        <v>10781</v>
      </c>
      <c r="C123" s="210">
        <v>51</v>
      </c>
      <c r="D123" s="19">
        <v>117</v>
      </c>
      <c r="E123" s="69" t="s">
        <v>522</v>
      </c>
      <c r="F123" s="20" t="s">
        <v>37</v>
      </c>
      <c r="G123" s="20" t="s">
        <v>229</v>
      </c>
      <c r="H123" s="21" t="s">
        <v>24</v>
      </c>
      <c r="I123" s="18">
        <v>2876994.8205180001</v>
      </c>
      <c r="J123" s="18">
        <v>16514590.551246</v>
      </c>
      <c r="K123" s="18" t="s">
        <v>129</v>
      </c>
      <c r="L123" s="170">
        <v>122.6</v>
      </c>
      <c r="M123" s="56">
        <v>182106</v>
      </c>
      <c r="N123" s="55">
        <v>200000</v>
      </c>
      <c r="O123" s="56">
        <v>90686691</v>
      </c>
      <c r="P123" s="211">
        <v>-3.17</v>
      </c>
      <c r="Q123" s="211">
        <v>68.81</v>
      </c>
      <c r="R123" s="211">
        <v>572.12</v>
      </c>
      <c r="S123" s="212">
        <v>5728</v>
      </c>
      <c r="T123" s="212">
        <v>77</v>
      </c>
      <c r="U123" s="212">
        <v>10</v>
      </c>
      <c r="V123" s="212">
        <v>23</v>
      </c>
      <c r="W123" s="18">
        <f t="shared" si="50"/>
        <v>5738</v>
      </c>
      <c r="X123" s="84">
        <f t="shared" si="51"/>
        <v>1.8891374980933517</v>
      </c>
      <c r="Y123" s="85">
        <f t="shared" si="52"/>
        <v>0.41011291640781161</v>
      </c>
      <c r="Z123" s="86">
        <v>10781</v>
      </c>
      <c r="AA123" s="77">
        <f t="shared" si="53"/>
        <v>0</v>
      </c>
      <c r="AB123" s="77">
        <f t="shared" si="54"/>
        <v>0</v>
      </c>
      <c r="AC123" s="150">
        <f t="shared" si="55"/>
        <v>0</v>
      </c>
      <c r="AD123" s="150">
        <f t="shared" si="56"/>
        <v>0</v>
      </c>
      <c r="AE123" s="150">
        <f t="shared" si="57"/>
        <v>0</v>
      </c>
      <c r="AF123" s="216">
        <f t="shared" si="58"/>
        <v>-7.7773582713713318E-2</v>
      </c>
      <c r="AG123" s="216">
        <f t="shared" si="59"/>
        <v>1.6882019642052408</v>
      </c>
      <c r="AH123" s="216">
        <f t="shared" si="60"/>
        <v>14.036536953365825</v>
      </c>
      <c r="AJ123" s="367"/>
    </row>
    <row r="124" spans="1:36" s="5" customFormat="1" x14ac:dyDescent="1.25">
      <c r="A124" s="83">
        <v>43</v>
      </c>
      <c r="B124" s="68">
        <v>10789</v>
      </c>
      <c r="C124" s="83">
        <v>43</v>
      </c>
      <c r="D124" s="16">
        <v>118</v>
      </c>
      <c r="E124" s="68" t="s">
        <v>523</v>
      </c>
      <c r="F124" s="10" t="s">
        <v>598</v>
      </c>
      <c r="G124" s="10" t="s">
        <v>229</v>
      </c>
      <c r="H124" s="11" t="s">
        <v>24</v>
      </c>
      <c r="I124" s="12">
        <v>1433785.5007839999</v>
      </c>
      <c r="J124" s="12">
        <v>1747406.5992459999</v>
      </c>
      <c r="K124" s="12" t="s">
        <v>131</v>
      </c>
      <c r="L124" s="169">
        <v>121.3</v>
      </c>
      <c r="M124" s="54">
        <v>18067</v>
      </c>
      <c r="N124" s="54">
        <v>200000</v>
      </c>
      <c r="O124" s="54">
        <v>96718138</v>
      </c>
      <c r="P124" s="201">
        <v>5.46</v>
      </c>
      <c r="Q124" s="201">
        <v>66.540000000000006</v>
      </c>
      <c r="R124" s="201">
        <v>378.2</v>
      </c>
      <c r="S124" s="53">
        <v>243</v>
      </c>
      <c r="T124" s="53">
        <v>62</v>
      </c>
      <c r="U124" s="53">
        <v>8</v>
      </c>
      <c r="V124" s="53">
        <v>38</v>
      </c>
      <c r="W124" s="12">
        <f t="shared" si="50"/>
        <v>251</v>
      </c>
      <c r="X124" s="84">
        <f t="shared" si="51"/>
        <v>0.16094989354947398</v>
      </c>
      <c r="Y124" s="85">
        <f t="shared" si="52"/>
        <v>3.4940617242377049E-2</v>
      </c>
      <c r="Z124" s="86">
        <v>10789</v>
      </c>
      <c r="AA124" s="77">
        <f t="shared" si="53"/>
        <v>0</v>
      </c>
      <c r="AB124" s="77">
        <f t="shared" si="54"/>
        <v>0</v>
      </c>
      <c r="AC124" s="150">
        <f t="shared" si="55"/>
        <v>0</v>
      </c>
      <c r="AD124" s="150">
        <f t="shared" si="56"/>
        <v>0</v>
      </c>
      <c r="AE124" s="150">
        <f t="shared" si="57"/>
        <v>0</v>
      </c>
      <c r="AF124" s="216">
        <f t="shared" si="58"/>
        <v>1.4173974496453677E-2</v>
      </c>
      <c r="AG124" s="216">
        <f t="shared" si="59"/>
        <v>0.17273557930293551</v>
      </c>
      <c r="AH124" s="216">
        <f t="shared" si="60"/>
        <v>0.98179435065179133</v>
      </c>
      <c r="AJ124" s="367"/>
    </row>
    <row r="125" spans="1:36" s="8" customFormat="1" x14ac:dyDescent="1.25">
      <c r="A125" s="210">
        <v>54</v>
      </c>
      <c r="B125" s="68">
        <v>10787</v>
      </c>
      <c r="C125" s="210">
        <v>54</v>
      </c>
      <c r="D125" s="19">
        <v>119</v>
      </c>
      <c r="E125" s="69" t="s">
        <v>524</v>
      </c>
      <c r="F125" s="20" t="s">
        <v>292</v>
      </c>
      <c r="G125" s="20" t="s">
        <v>229</v>
      </c>
      <c r="H125" s="21" t="s">
        <v>24</v>
      </c>
      <c r="I125" s="18">
        <v>787351.47187200002</v>
      </c>
      <c r="J125" s="18">
        <v>21624644.067384999</v>
      </c>
      <c r="K125" s="18" t="s">
        <v>132</v>
      </c>
      <c r="L125" s="170">
        <v>119.36666666666666</v>
      </c>
      <c r="M125" s="56">
        <v>17946114</v>
      </c>
      <c r="N125" s="55">
        <v>20000000</v>
      </c>
      <c r="O125" s="56">
        <v>1204976</v>
      </c>
      <c r="P125" s="211">
        <v>-2.79</v>
      </c>
      <c r="Q125" s="211">
        <v>85.16</v>
      </c>
      <c r="R125" s="211">
        <v>726.56</v>
      </c>
      <c r="S125" s="212">
        <v>6981</v>
      </c>
      <c r="T125" s="212">
        <v>75</v>
      </c>
      <c r="U125" s="212">
        <v>21</v>
      </c>
      <c r="V125" s="212">
        <v>25</v>
      </c>
      <c r="W125" s="18">
        <f t="shared" si="50"/>
        <v>7002</v>
      </c>
      <c r="X125" s="84">
        <f t="shared" si="51"/>
        <v>2.4094352736373148</v>
      </c>
      <c r="Y125" s="85">
        <f t="shared" si="52"/>
        <v>0.52306437618466228</v>
      </c>
      <c r="Z125" s="86">
        <v>10787</v>
      </c>
      <c r="AA125" s="77">
        <f t="shared" si="53"/>
        <v>0</v>
      </c>
      <c r="AB125" s="77">
        <f t="shared" si="54"/>
        <v>0</v>
      </c>
      <c r="AC125" s="150">
        <f t="shared" si="55"/>
        <v>0</v>
      </c>
      <c r="AD125" s="150">
        <f t="shared" si="56"/>
        <v>0</v>
      </c>
      <c r="AE125" s="150">
        <f t="shared" si="57"/>
        <v>0</v>
      </c>
      <c r="AF125" s="216">
        <f t="shared" si="58"/>
        <v>-8.9630992179308103E-2</v>
      </c>
      <c r="AG125" s="216">
        <f t="shared" si="59"/>
        <v>2.7358334387060492</v>
      </c>
      <c r="AH125" s="216">
        <f t="shared" si="60"/>
        <v>23.341323898852362</v>
      </c>
      <c r="AJ125" s="367"/>
    </row>
    <row r="126" spans="1:36" s="5" customFormat="1" x14ac:dyDescent="1.25">
      <c r="A126" s="83">
        <v>46</v>
      </c>
      <c r="B126" s="68">
        <v>10801</v>
      </c>
      <c r="C126" s="83">
        <v>46</v>
      </c>
      <c r="D126" s="16">
        <v>120</v>
      </c>
      <c r="E126" s="68" t="s">
        <v>525</v>
      </c>
      <c r="F126" s="10" t="s">
        <v>38</v>
      </c>
      <c r="G126" s="10" t="s">
        <v>229</v>
      </c>
      <c r="H126" s="11" t="s">
        <v>24</v>
      </c>
      <c r="I126" s="12">
        <v>291788.74998399999</v>
      </c>
      <c r="J126" s="12">
        <v>1838378.7376069999</v>
      </c>
      <c r="K126" s="12" t="s">
        <v>133</v>
      </c>
      <c r="L126" s="169">
        <v>117.73333333333333</v>
      </c>
      <c r="M126" s="54">
        <v>258001</v>
      </c>
      <c r="N126" s="54">
        <v>500000</v>
      </c>
      <c r="O126" s="54">
        <v>7125471</v>
      </c>
      <c r="P126" s="201">
        <v>-13.56</v>
      </c>
      <c r="Q126" s="201">
        <v>70</v>
      </c>
      <c r="R126" s="201">
        <v>467.82</v>
      </c>
      <c r="S126" s="53">
        <v>698</v>
      </c>
      <c r="T126" s="53">
        <v>50</v>
      </c>
      <c r="U126" s="53">
        <v>9</v>
      </c>
      <c r="V126" s="53">
        <v>50</v>
      </c>
      <c r="W126" s="12">
        <f t="shared" si="50"/>
        <v>707</v>
      </c>
      <c r="X126" s="84">
        <f t="shared" si="51"/>
        <v>0.13655576057552449</v>
      </c>
      <c r="Y126" s="85">
        <f t="shared" si="52"/>
        <v>2.9644894179718308E-2</v>
      </c>
      <c r="Z126" s="86">
        <v>10801</v>
      </c>
      <c r="AA126" s="77">
        <f t="shared" si="53"/>
        <v>0</v>
      </c>
      <c r="AB126" s="77">
        <f t="shared" si="54"/>
        <v>0</v>
      </c>
      <c r="AC126" s="150">
        <f t="shared" si="55"/>
        <v>0</v>
      </c>
      <c r="AD126" s="150">
        <f t="shared" si="56"/>
        <v>0</v>
      </c>
      <c r="AE126" s="150">
        <f t="shared" si="57"/>
        <v>0</v>
      </c>
      <c r="AF126" s="216">
        <f t="shared" si="58"/>
        <v>-3.7033922268082241E-2</v>
      </c>
      <c r="AG126" s="216">
        <f t="shared" si="59"/>
        <v>0.19117806480573429</v>
      </c>
      <c r="AH126" s="216">
        <f t="shared" si="60"/>
        <v>1.2776703182488374</v>
      </c>
      <c r="AJ126" s="367"/>
    </row>
    <row r="127" spans="1:36" s="8" customFormat="1" x14ac:dyDescent="1.25">
      <c r="A127" s="210">
        <v>61</v>
      </c>
      <c r="B127" s="68">
        <v>10825</v>
      </c>
      <c r="C127" s="210">
        <v>61</v>
      </c>
      <c r="D127" s="19">
        <v>121</v>
      </c>
      <c r="E127" s="69" t="s">
        <v>526</v>
      </c>
      <c r="F127" s="20" t="s">
        <v>612</v>
      </c>
      <c r="G127" s="20" t="s">
        <v>229</v>
      </c>
      <c r="H127" s="21" t="s">
        <v>24</v>
      </c>
      <c r="I127" s="18">
        <v>137914.406387</v>
      </c>
      <c r="J127" s="18">
        <v>409058.45019599999</v>
      </c>
      <c r="K127" s="18" t="s">
        <v>134</v>
      </c>
      <c r="L127" s="170">
        <v>115.66666666666667</v>
      </c>
      <c r="M127" s="56">
        <v>5120</v>
      </c>
      <c r="N127" s="55">
        <v>150000</v>
      </c>
      <c r="O127" s="56">
        <v>79894228</v>
      </c>
      <c r="P127" s="211">
        <v>-6.78</v>
      </c>
      <c r="Q127" s="211">
        <v>74.48</v>
      </c>
      <c r="R127" s="211">
        <v>385.86</v>
      </c>
      <c r="S127" s="212">
        <v>41</v>
      </c>
      <c r="T127" s="212">
        <v>24</v>
      </c>
      <c r="U127" s="212">
        <v>6</v>
      </c>
      <c r="V127" s="212">
        <v>76</v>
      </c>
      <c r="W127" s="18">
        <f t="shared" si="50"/>
        <v>47</v>
      </c>
      <c r="X127" s="84">
        <f t="shared" si="51"/>
        <v>1.4584839124257039E-2</v>
      </c>
      <c r="Y127" s="85">
        <f t="shared" si="52"/>
        <v>3.1662231651347142E-3</v>
      </c>
      <c r="Z127" s="86">
        <v>10825</v>
      </c>
      <c r="AA127" s="77">
        <f t="shared" si="53"/>
        <v>0</v>
      </c>
      <c r="AB127" s="77">
        <f t="shared" si="54"/>
        <v>0</v>
      </c>
      <c r="AC127" s="150">
        <f t="shared" si="55"/>
        <v>0</v>
      </c>
      <c r="AD127" s="150">
        <f t="shared" si="56"/>
        <v>0</v>
      </c>
      <c r="AE127" s="150">
        <f t="shared" si="57"/>
        <v>0</v>
      </c>
      <c r="AF127" s="216">
        <f t="shared" si="58"/>
        <v>-4.1202170526026148E-3</v>
      </c>
      <c r="AG127" s="216">
        <f t="shared" si="59"/>
        <v>4.5261617415611022E-2</v>
      </c>
      <c r="AH127" s="216">
        <f t="shared" si="60"/>
        <v>0.23448775102024261</v>
      </c>
      <c r="AJ127" s="367"/>
    </row>
    <row r="128" spans="1:36" s="5" customFormat="1" x14ac:dyDescent="1.25">
      <c r="A128" s="83">
        <v>38</v>
      </c>
      <c r="B128" s="68">
        <v>10830</v>
      </c>
      <c r="C128" s="83">
        <v>38</v>
      </c>
      <c r="D128" s="16">
        <v>122</v>
      </c>
      <c r="E128" s="68" t="s">
        <v>527</v>
      </c>
      <c r="F128" s="10" t="s">
        <v>391</v>
      </c>
      <c r="G128" s="10" t="s">
        <v>229</v>
      </c>
      <c r="H128" s="11" t="s">
        <v>24</v>
      </c>
      <c r="I128" s="12">
        <v>485104.52480100002</v>
      </c>
      <c r="J128" s="12">
        <v>2953622.8492390001</v>
      </c>
      <c r="K128" s="12" t="s">
        <v>135</v>
      </c>
      <c r="L128" s="169">
        <v>114.83333333333333</v>
      </c>
      <c r="M128" s="54">
        <v>33841</v>
      </c>
      <c r="N128" s="54">
        <v>100000</v>
      </c>
      <c r="O128" s="54">
        <v>87279419</v>
      </c>
      <c r="P128" s="201">
        <v>-6.26</v>
      </c>
      <c r="Q128" s="201">
        <v>59.67</v>
      </c>
      <c r="R128" s="201">
        <v>431.12</v>
      </c>
      <c r="S128" s="53">
        <v>2863</v>
      </c>
      <c r="T128" s="53">
        <v>94</v>
      </c>
      <c r="U128" s="53">
        <v>5</v>
      </c>
      <c r="V128" s="53">
        <v>6</v>
      </c>
      <c r="W128" s="12">
        <f t="shared" si="50"/>
        <v>2868</v>
      </c>
      <c r="X128" s="84">
        <f t="shared" si="51"/>
        <v>0.41246578193863354</v>
      </c>
      <c r="Y128" s="85">
        <f t="shared" si="52"/>
        <v>8.9542209034549861E-2</v>
      </c>
      <c r="Z128" s="86">
        <v>10830</v>
      </c>
      <c r="AA128" s="77">
        <f t="shared" si="53"/>
        <v>0</v>
      </c>
      <c r="AB128" s="77">
        <f t="shared" si="54"/>
        <v>0</v>
      </c>
      <c r="AC128" s="150">
        <f t="shared" si="55"/>
        <v>0</v>
      </c>
      <c r="AD128" s="150">
        <f t="shared" si="56"/>
        <v>0</v>
      </c>
      <c r="AE128" s="150">
        <f t="shared" si="57"/>
        <v>0</v>
      </c>
      <c r="AF128" s="216">
        <f t="shared" si="58"/>
        <v>-2.7468465903572829E-2</v>
      </c>
      <c r="AG128" s="216">
        <f t="shared" si="59"/>
        <v>0.26182801285402407</v>
      </c>
      <c r="AH128" s="216">
        <f t="shared" si="60"/>
        <v>1.8917260415891883</v>
      </c>
      <c r="AJ128" s="367"/>
    </row>
    <row r="129" spans="1:36" s="8" customFormat="1" x14ac:dyDescent="1.25">
      <c r="A129" s="210">
        <v>18</v>
      </c>
      <c r="B129" s="68">
        <v>10835</v>
      </c>
      <c r="C129" s="210">
        <v>18</v>
      </c>
      <c r="D129" s="19">
        <v>123</v>
      </c>
      <c r="E129" s="69" t="s">
        <v>528</v>
      </c>
      <c r="F129" s="20" t="s">
        <v>15</v>
      </c>
      <c r="G129" s="20" t="s">
        <v>229</v>
      </c>
      <c r="H129" s="21"/>
      <c r="I129" s="18">
        <v>420798.53274699999</v>
      </c>
      <c r="J129" s="18">
        <v>3906875.2548929998</v>
      </c>
      <c r="K129" s="18" t="s">
        <v>115</v>
      </c>
      <c r="L129" s="170">
        <v>114.23333333333333</v>
      </c>
      <c r="M129" s="56">
        <v>93104</v>
      </c>
      <c r="N129" s="55">
        <v>500000</v>
      </c>
      <c r="O129" s="56">
        <v>41962485</v>
      </c>
      <c r="P129" s="211">
        <v>-7.47</v>
      </c>
      <c r="Q129" s="211">
        <v>77.42</v>
      </c>
      <c r="R129" s="211">
        <v>526.75</v>
      </c>
      <c r="S129" s="212">
        <v>514</v>
      </c>
      <c r="T129" s="212">
        <v>54</v>
      </c>
      <c r="U129" s="212">
        <v>6</v>
      </c>
      <c r="V129" s="212">
        <v>46</v>
      </c>
      <c r="W129" s="18">
        <f t="shared" si="50"/>
        <v>520</v>
      </c>
      <c r="X129" s="84">
        <f t="shared" si="51"/>
        <v>0.31342117697035343</v>
      </c>
      <c r="Y129" s="85">
        <f t="shared" si="52"/>
        <v>6.8040612756355742E-2</v>
      </c>
      <c r="Z129" s="86">
        <v>10835</v>
      </c>
      <c r="AA129" s="77">
        <f t="shared" si="53"/>
        <v>0</v>
      </c>
      <c r="AB129" s="77">
        <f t="shared" si="54"/>
        <v>0</v>
      </c>
      <c r="AC129" s="150">
        <f t="shared" si="55"/>
        <v>0</v>
      </c>
      <c r="AD129" s="150">
        <f t="shared" si="56"/>
        <v>0</v>
      </c>
      <c r="AE129" s="150">
        <f t="shared" si="57"/>
        <v>0</v>
      </c>
      <c r="AF129" s="216">
        <f t="shared" si="58"/>
        <v>-4.3356596147565561E-2</v>
      </c>
      <c r="AG129" s="216">
        <f t="shared" si="59"/>
        <v>0.44935310224156971</v>
      </c>
      <c r="AH129" s="216">
        <f t="shared" si="60"/>
        <v>3.0573074994284015</v>
      </c>
      <c r="AJ129" s="367"/>
    </row>
    <row r="130" spans="1:36" s="5" customFormat="1" x14ac:dyDescent="1.25">
      <c r="A130" s="83">
        <v>4</v>
      </c>
      <c r="B130" s="68">
        <v>10843</v>
      </c>
      <c r="C130" s="83">
        <v>4</v>
      </c>
      <c r="D130" s="16">
        <v>124</v>
      </c>
      <c r="E130" s="68" t="s">
        <v>529</v>
      </c>
      <c r="F130" s="10" t="s">
        <v>19</v>
      </c>
      <c r="G130" s="10" t="s">
        <v>229</v>
      </c>
      <c r="H130" s="11" t="s">
        <v>24</v>
      </c>
      <c r="I130" s="12">
        <v>744959.24018199998</v>
      </c>
      <c r="J130" s="12">
        <v>3406130.5233939998</v>
      </c>
      <c r="K130" s="12" t="s">
        <v>136</v>
      </c>
      <c r="L130" s="169">
        <v>113.13333333333334</v>
      </c>
      <c r="M130" s="54">
        <v>95609</v>
      </c>
      <c r="N130" s="54">
        <v>500000</v>
      </c>
      <c r="O130" s="54">
        <v>35625626</v>
      </c>
      <c r="P130" s="201">
        <v>-3.57</v>
      </c>
      <c r="Q130" s="201">
        <v>68.180000000000007</v>
      </c>
      <c r="R130" s="201">
        <v>523.1</v>
      </c>
      <c r="S130" s="53">
        <v>1180</v>
      </c>
      <c r="T130" s="53">
        <v>53</v>
      </c>
      <c r="U130" s="53">
        <v>8</v>
      </c>
      <c r="V130" s="53">
        <v>47</v>
      </c>
      <c r="W130" s="12">
        <f t="shared" si="50"/>
        <v>1188</v>
      </c>
      <c r="X130" s="84">
        <f t="shared" si="51"/>
        <v>0.26818975807882206</v>
      </c>
      <c r="Y130" s="85">
        <f t="shared" si="52"/>
        <v>5.8221322665723774E-2</v>
      </c>
      <c r="Z130" s="86">
        <v>10843</v>
      </c>
      <c r="AA130" s="77">
        <f t="shared" si="53"/>
        <v>0</v>
      </c>
      <c r="AB130" s="77">
        <f t="shared" si="54"/>
        <v>0</v>
      </c>
      <c r="AC130" s="150">
        <f t="shared" si="55"/>
        <v>0</v>
      </c>
      <c r="AD130" s="150">
        <f t="shared" si="56"/>
        <v>0</v>
      </c>
      <c r="AE130" s="150">
        <f t="shared" si="57"/>
        <v>0</v>
      </c>
      <c r="AF130" s="216">
        <f t="shared" si="58"/>
        <v>-1.8064857289460275E-2</v>
      </c>
      <c r="AG130" s="216">
        <f t="shared" si="59"/>
        <v>0.34500335293988843</v>
      </c>
      <c r="AH130" s="216">
        <f t="shared" si="60"/>
        <v>2.6469823103968264</v>
      </c>
      <c r="AJ130" s="367"/>
    </row>
    <row r="131" spans="1:36" s="8" customFormat="1" x14ac:dyDescent="1.25">
      <c r="A131" s="210">
        <v>9</v>
      </c>
      <c r="B131" s="68">
        <v>10851</v>
      </c>
      <c r="C131" s="210">
        <v>9</v>
      </c>
      <c r="D131" s="19">
        <v>125</v>
      </c>
      <c r="E131" s="69" t="s">
        <v>530</v>
      </c>
      <c r="F131" s="20" t="s">
        <v>288</v>
      </c>
      <c r="G131" s="20" t="s">
        <v>229</v>
      </c>
      <c r="H131" s="21" t="s">
        <v>22</v>
      </c>
      <c r="I131" s="18">
        <v>12571043.928719999</v>
      </c>
      <c r="J131" s="18">
        <v>31722766.6602</v>
      </c>
      <c r="K131" s="18" t="s">
        <v>110</v>
      </c>
      <c r="L131" s="170">
        <v>113.03333333333333</v>
      </c>
      <c r="M131" s="56">
        <v>53158600</v>
      </c>
      <c r="N131" s="55">
        <v>300000000</v>
      </c>
      <c r="O131" s="56">
        <v>596757</v>
      </c>
      <c r="P131" s="211">
        <v>-6.18</v>
      </c>
      <c r="Q131" s="211">
        <v>52.7</v>
      </c>
      <c r="R131" s="211">
        <v>351.83</v>
      </c>
      <c r="S131" s="212">
        <v>14049</v>
      </c>
      <c r="T131" s="212">
        <v>68</v>
      </c>
      <c r="U131" s="212">
        <v>16</v>
      </c>
      <c r="V131" s="212">
        <v>32</v>
      </c>
      <c r="W131" s="18">
        <f t="shared" si="50"/>
        <v>14065</v>
      </c>
      <c r="X131" s="84">
        <f t="shared" si="51"/>
        <v>3.2046824512863807</v>
      </c>
      <c r="Y131" s="85">
        <f t="shared" si="52"/>
        <v>0.69570460995266681</v>
      </c>
      <c r="Z131" s="86">
        <v>10851</v>
      </c>
      <c r="AA131" s="77">
        <f t="shared" si="53"/>
        <v>0</v>
      </c>
      <c r="AB131" s="77">
        <f t="shared" si="54"/>
        <v>0</v>
      </c>
      <c r="AC131" s="150">
        <f t="shared" si="55"/>
        <v>0</v>
      </c>
      <c r="AD131" s="150">
        <f t="shared" si="56"/>
        <v>0</v>
      </c>
      <c r="AE131" s="150">
        <f t="shared" si="57"/>
        <v>0</v>
      </c>
      <c r="AF131" s="216">
        <f t="shared" si="58"/>
        <v>-0.29124908160220342</v>
      </c>
      <c r="AG131" s="216">
        <f t="shared" si="59"/>
        <v>2.4836288997469453</v>
      </c>
      <c r="AH131" s="216">
        <f t="shared" si="60"/>
        <v>16.580932747589518</v>
      </c>
      <c r="AJ131" s="367"/>
    </row>
    <row r="132" spans="1:36" s="5" customFormat="1" x14ac:dyDescent="1.25">
      <c r="A132" s="83">
        <v>8</v>
      </c>
      <c r="B132" s="68">
        <v>10855</v>
      </c>
      <c r="C132" s="83">
        <v>8</v>
      </c>
      <c r="D132" s="16">
        <v>126</v>
      </c>
      <c r="E132" s="68" t="s">
        <v>531</v>
      </c>
      <c r="F132" s="10" t="s">
        <v>27</v>
      </c>
      <c r="G132" s="10" t="s">
        <v>229</v>
      </c>
      <c r="H132" s="11" t="s">
        <v>22</v>
      </c>
      <c r="I132" s="12">
        <v>1192464.950674</v>
      </c>
      <c r="J132" s="12">
        <v>19788351</v>
      </c>
      <c r="K132" s="12" t="s">
        <v>109</v>
      </c>
      <c r="L132" s="169">
        <v>112.6</v>
      </c>
      <c r="M132" s="54">
        <v>579309</v>
      </c>
      <c r="N132" s="54">
        <v>1500000</v>
      </c>
      <c r="O132" s="54">
        <v>34158543</v>
      </c>
      <c r="P132" s="201">
        <v>-10.65</v>
      </c>
      <c r="Q132" s="201">
        <v>64.760000000000005</v>
      </c>
      <c r="R132" s="201">
        <v>588.17999999999995</v>
      </c>
      <c r="S132" s="53">
        <v>7601</v>
      </c>
      <c r="T132" s="53">
        <v>82</v>
      </c>
      <c r="U132" s="53">
        <v>9</v>
      </c>
      <c r="V132" s="53">
        <v>18</v>
      </c>
      <c r="W132" s="12">
        <f t="shared" si="50"/>
        <v>7610</v>
      </c>
      <c r="X132" s="84">
        <f t="shared" si="51"/>
        <v>2.410618528349024</v>
      </c>
      <c r="Y132" s="85">
        <f t="shared" si="52"/>
        <v>0.52332124898569565</v>
      </c>
      <c r="Z132" s="86">
        <v>10855</v>
      </c>
      <c r="AA132" s="77">
        <f t="shared" si="53"/>
        <v>0</v>
      </c>
      <c r="AB132" s="77">
        <f t="shared" si="54"/>
        <v>0</v>
      </c>
      <c r="AC132" s="150">
        <f t="shared" si="55"/>
        <v>0</v>
      </c>
      <c r="AD132" s="150">
        <f t="shared" si="56"/>
        <v>0</v>
      </c>
      <c r="AE132" s="150">
        <f t="shared" si="57"/>
        <v>0</v>
      </c>
      <c r="AF132" s="216">
        <f t="shared" si="58"/>
        <v>-0.3130864308160623</v>
      </c>
      <c r="AG132" s="216">
        <f t="shared" si="59"/>
        <v>1.9038006816571074</v>
      </c>
      <c r="AH132" s="216">
        <f t="shared" si="60"/>
        <v>17.29119031712596</v>
      </c>
      <c r="AJ132" s="367"/>
    </row>
    <row r="133" spans="1:36" s="8" customFormat="1" x14ac:dyDescent="1.25">
      <c r="A133" s="210">
        <v>64</v>
      </c>
      <c r="B133" s="68">
        <v>10864</v>
      </c>
      <c r="C133" s="210">
        <v>64</v>
      </c>
      <c r="D133" s="19">
        <v>127</v>
      </c>
      <c r="E133" s="69" t="s">
        <v>532</v>
      </c>
      <c r="F133" s="20" t="s">
        <v>173</v>
      </c>
      <c r="G133" s="20" t="s">
        <v>229</v>
      </c>
      <c r="H133" s="21" t="s">
        <v>24</v>
      </c>
      <c r="I133" s="18">
        <v>228688.45160199999</v>
      </c>
      <c r="J133" s="18">
        <v>1391773.6709449999</v>
      </c>
      <c r="K133" s="18" t="s">
        <v>137</v>
      </c>
      <c r="L133" s="170">
        <v>112.23333333333333</v>
      </c>
      <c r="M133" s="56">
        <v>17795</v>
      </c>
      <c r="N133" s="55">
        <v>50000</v>
      </c>
      <c r="O133" s="56">
        <v>78211501</v>
      </c>
      <c r="P133" s="211">
        <v>-1.88</v>
      </c>
      <c r="Q133" s="211">
        <v>96.82</v>
      </c>
      <c r="R133" s="211">
        <v>572.63</v>
      </c>
      <c r="S133" s="212">
        <v>606</v>
      </c>
      <c r="T133" s="212">
        <v>91</v>
      </c>
      <c r="U133" s="212">
        <v>4</v>
      </c>
      <c r="V133" s="212">
        <v>9</v>
      </c>
      <c r="W133" s="18">
        <f t="shared" si="50"/>
        <v>610</v>
      </c>
      <c r="X133" s="84">
        <f t="shared" si="51"/>
        <v>0.18815468711672734</v>
      </c>
      <c r="Y133" s="85">
        <f t="shared" si="52"/>
        <v>4.0846506697961513E-2</v>
      </c>
      <c r="Z133" s="86">
        <v>10864</v>
      </c>
      <c r="AA133" s="77">
        <f t="shared" si="53"/>
        <v>0</v>
      </c>
      <c r="AB133" s="77">
        <f t="shared" si="54"/>
        <v>0</v>
      </c>
      <c r="AC133" s="150">
        <f t="shared" si="55"/>
        <v>0</v>
      </c>
      <c r="AD133" s="150">
        <f t="shared" si="56"/>
        <v>0</v>
      </c>
      <c r="AE133" s="150">
        <f t="shared" si="57"/>
        <v>0</v>
      </c>
      <c r="AF133" s="216">
        <f t="shared" si="58"/>
        <v>-3.887151777796125E-3</v>
      </c>
      <c r="AG133" s="216">
        <f t="shared" si="59"/>
        <v>0.20018831655650043</v>
      </c>
      <c r="AH133" s="216">
        <f t="shared" si="60"/>
        <v>1.1839892141060613</v>
      </c>
      <c r="AJ133" s="367"/>
    </row>
    <row r="134" spans="1:36" s="5" customFormat="1" x14ac:dyDescent="1.25">
      <c r="A134" s="83">
        <v>15</v>
      </c>
      <c r="B134" s="68">
        <v>10872</v>
      </c>
      <c r="C134" s="83">
        <v>15</v>
      </c>
      <c r="D134" s="16">
        <v>128</v>
      </c>
      <c r="E134" s="68" t="s">
        <v>533</v>
      </c>
      <c r="F134" s="10" t="s">
        <v>28</v>
      </c>
      <c r="G134" s="10" t="s">
        <v>229</v>
      </c>
      <c r="H134" s="11" t="s">
        <v>22</v>
      </c>
      <c r="I134" s="12">
        <v>596406.153391</v>
      </c>
      <c r="J134" s="12">
        <v>6713277.2676440002</v>
      </c>
      <c r="K134" s="12" t="s">
        <v>112</v>
      </c>
      <c r="L134" s="169">
        <v>110.96666666666667</v>
      </c>
      <c r="M134" s="54">
        <v>203827</v>
      </c>
      <c r="N134" s="54">
        <v>500000</v>
      </c>
      <c r="O134" s="54">
        <v>32936153</v>
      </c>
      <c r="P134" s="201">
        <v>-10.14</v>
      </c>
      <c r="Q134" s="201">
        <v>47.3</v>
      </c>
      <c r="R134" s="201">
        <v>443.97</v>
      </c>
      <c r="S134" s="53">
        <v>6323</v>
      </c>
      <c r="T134" s="53">
        <v>86</v>
      </c>
      <c r="U134" s="53">
        <v>7</v>
      </c>
      <c r="V134" s="53">
        <v>14</v>
      </c>
      <c r="W134" s="12">
        <f t="shared" si="50"/>
        <v>6330</v>
      </c>
      <c r="X134" s="84">
        <f t="shared" si="51"/>
        <v>0.85770525023641109</v>
      </c>
      <c r="Y134" s="85">
        <f t="shared" si="52"/>
        <v>0.18619925862874612</v>
      </c>
      <c r="Z134" s="86">
        <v>10872</v>
      </c>
      <c r="AA134" s="77">
        <f t="shared" si="53"/>
        <v>0</v>
      </c>
      <c r="AB134" s="77">
        <f t="shared" si="54"/>
        <v>0</v>
      </c>
      <c r="AC134" s="150">
        <f t="shared" si="55"/>
        <v>0</v>
      </c>
      <c r="AD134" s="150">
        <f t="shared" si="56"/>
        <v>0</v>
      </c>
      <c r="AE134" s="150">
        <f t="shared" si="57"/>
        <v>0</v>
      </c>
      <c r="AF134" s="216">
        <f t="shared" si="58"/>
        <v>-0.10112943299299079</v>
      </c>
      <c r="AG134" s="216">
        <f t="shared" si="59"/>
        <v>0.471737887630026</v>
      </c>
      <c r="AH134" s="216">
        <f t="shared" si="60"/>
        <v>4.4278534877611557</v>
      </c>
      <c r="AJ134" s="367"/>
    </row>
    <row r="135" spans="1:36" s="8" customFormat="1" x14ac:dyDescent="1.25">
      <c r="A135" s="210">
        <v>12</v>
      </c>
      <c r="B135" s="68">
        <v>10869</v>
      </c>
      <c r="C135" s="210">
        <v>12</v>
      </c>
      <c r="D135" s="19">
        <v>129</v>
      </c>
      <c r="E135" s="69" t="s">
        <v>534</v>
      </c>
      <c r="F135" s="20" t="s">
        <v>43</v>
      </c>
      <c r="G135" s="20" t="s">
        <v>229</v>
      </c>
      <c r="H135" s="21" t="s">
        <v>22</v>
      </c>
      <c r="I135" s="18">
        <v>620930.44273899996</v>
      </c>
      <c r="J135" s="18">
        <v>2005497.1273139999</v>
      </c>
      <c r="K135" s="18" t="s">
        <v>111</v>
      </c>
      <c r="L135" s="170">
        <v>111.23333333333333</v>
      </c>
      <c r="M135" s="56">
        <v>51879</v>
      </c>
      <c r="N135" s="55">
        <v>500000</v>
      </c>
      <c r="O135" s="56">
        <v>38657204</v>
      </c>
      <c r="P135" s="211">
        <v>-4.74</v>
      </c>
      <c r="Q135" s="211">
        <v>85.88</v>
      </c>
      <c r="R135" s="211">
        <v>425.59</v>
      </c>
      <c r="S135" s="212">
        <v>1043</v>
      </c>
      <c r="T135" s="212">
        <v>75</v>
      </c>
      <c r="U135" s="212">
        <v>10</v>
      </c>
      <c r="V135" s="212">
        <v>25</v>
      </c>
      <c r="W135" s="18">
        <f t="shared" si="50"/>
        <v>1053</v>
      </c>
      <c r="X135" s="84">
        <f t="shared" si="51"/>
        <v>0.22345410655875772</v>
      </c>
      <c r="Y135" s="85">
        <f t="shared" si="52"/>
        <v>4.8509658728708147E-2</v>
      </c>
      <c r="Z135" s="86">
        <v>10869</v>
      </c>
      <c r="AA135" s="77">
        <f t="shared" si="53"/>
        <v>0</v>
      </c>
      <c r="AB135" s="77">
        <f t="shared" si="54"/>
        <v>0</v>
      </c>
      <c r="AC135" s="150">
        <f t="shared" si="55"/>
        <v>0</v>
      </c>
      <c r="AD135" s="150">
        <f t="shared" si="56"/>
        <v>0</v>
      </c>
      <c r="AE135" s="150">
        <f t="shared" si="57"/>
        <v>0</v>
      </c>
      <c r="AF135" s="216">
        <f t="shared" si="58"/>
        <v>-1.4122299534513489E-2</v>
      </c>
      <c r="AG135" s="216">
        <f t="shared" si="59"/>
        <v>0.25586984895021486</v>
      </c>
      <c r="AH135" s="216">
        <f t="shared" si="60"/>
        <v>1.2679977761378893</v>
      </c>
      <c r="AJ135" s="367"/>
    </row>
    <row r="136" spans="1:36" s="5" customFormat="1" x14ac:dyDescent="1.25">
      <c r="A136" s="83">
        <v>103</v>
      </c>
      <c r="B136" s="68">
        <v>10896</v>
      </c>
      <c r="C136" s="83">
        <v>103</v>
      </c>
      <c r="D136" s="16">
        <v>130</v>
      </c>
      <c r="E136" s="68" t="s">
        <v>535</v>
      </c>
      <c r="F136" s="10" t="s">
        <v>331</v>
      </c>
      <c r="G136" s="10" t="s">
        <v>229</v>
      </c>
      <c r="H136" s="11" t="s">
        <v>24</v>
      </c>
      <c r="I136" s="12">
        <v>779952.85832</v>
      </c>
      <c r="J136" s="12">
        <v>5863726.1122169998</v>
      </c>
      <c r="K136" s="12" t="s">
        <v>138</v>
      </c>
      <c r="L136" s="169">
        <v>109.13333333333334</v>
      </c>
      <c r="M136" s="54">
        <v>86910</v>
      </c>
      <c r="N136" s="54">
        <v>100000</v>
      </c>
      <c r="O136" s="54">
        <v>67468946</v>
      </c>
      <c r="P136" s="201">
        <v>-5.17</v>
      </c>
      <c r="Q136" s="201">
        <v>78.180000000000007</v>
      </c>
      <c r="R136" s="201">
        <v>512.42999999999995</v>
      </c>
      <c r="S136" s="53">
        <v>2175</v>
      </c>
      <c r="T136" s="53">
        <v>54</v>
      </c>
      <c r="U136" s="53">
        <v>15</v>
      </c>
      <c r="V136" s="53">
        <v>46</v>
      </c>
      <c r="W136" s="12">
        <f t="shared" si="50"/>
        <v>2190</v>
      </c>
      <c r="X136" s="84">
        <f t="shared" si="51"/>
        <v>0.47040558492906898</v>
      </c>
      <c r="Y136" s="85">
        <f t="shared" si="52"/>
        <v>0.10212036261229826</v>
      </c>
      <c r="Z136" s="86">
        <v>10896</v>
      </c>
      <c r="AA136" s="77">
        <f t="shared" si="53"/>
        <v>0</v>
      </c>
      <c r="AB136" s="77">
        <f t="shared" si="54"/>
        <v>0</v>
      </c>
      <c r="AC136" s="150">
        <f t="shared" si="55"/>
        <v>0</v>
      </c>
      <c r="AD136" s="150">
        <f t="shared" si="56"/>
        <v>0</v>
      </c>
      <c r="AE136" s="150">
        <f t="shared" si="57"/>
        <v>0</v>
      </c>
      <c r="AF136" s="216">
        <f t="shared" si="58"/>
        <v>-4.5036979149690487E-2</v>
      </c>
      <c r="AG136" s="216">
        <f t="shared" si="59"/>
        <v>0.68104275240286316</v>
      </c>
      <c r="AH136" s="216">
        <f t="shared" si="60"/>
        <v>4.4638876645407919</v>
      </c>
      <c r="AJ136" s="367"/>
    </row>
    <row r="137" spans="1:36" s="8" customFormat="1" x14ac:dyDescent="1.25">
      <c r="A137" s="210">
        <v>116</v>
      </c>
      <c r="B137" s="68">
        <v>11055</v>
      </c>
      <c r="C137" s="210">
        <v>116</v>
      </c>
      <c r="D137" s="19">
        <v>131</v>
      </c>
      <c r="E137" s="69" t="s">
        <v>536</v>
      </c>
      <c r="F137" s="20" t="s">
        <v>37</v>
      </c>
      <c r="G137" s="20" t="s">
        <v>229</v>
      </c>
      <c r="H137" s="21" t="s">
        <v>24</v>
      </c>
      <c r="I137" s="18">
        <v>2855481.8418279998</v>
      </c>
      <c r="J137" s="18">
        <v>13165758.318685001</v>
      </c>
      <c r="K137" s="18" t="s">
        <v>139</v>
      </c>
      <c r="L137" s="170">
        <v>99.733333333333334</v>
      </c>
      <c r="M137" s="56">
        <v>175985</v>
      </c>
      <c r="N137" s="55">
        <v>200000</v>
      </c>
      <c r="O137" s="56">
        <v>74811821</v>
      </c>
      <c r="P137" s="211">
        <v>-3.79</v>
      </c>
      <c r="Q137" s="211">
        <v>71.08</v>
      </c>
      <c r="R137" s="211">
        <v>567.26</v>
      </c>
      <c r="S137" s="212">
        <v>4709</v>
      </c>
      <c r="T137" s="212">
        <v>77</v>
      </c>
      <c r="U137" s="212">
        <v>12</v>
      </c>
      <c r="V137" s="212">
        <v>23</v>
      </c>
      <c r="W137" s="18">
        <f t="shared" si="50"/>
        <v>4721</v>
      </c>
      <c r="X137" s="84">
        <f t="shared" si="51"/>
        <v>1.5060577889280924</v>
      </c>
      <c r="Y137" s="85">
        <f t="shared" si="52"/>
        <v>0.32695013079745611</v>
      </c>
      <c r="Z137" s="86">
        <v>11055</v>
      </c>
      <c r="AA137" s="77">
        <f t="shared" si="53"/>
        <v>0</v>
      </c>
      <c r="AB137" s="77">
        <f t="shared" si="54"/>
        <v>0</v>
      </c>
      <c r="AC137" s="150">
        <f t="shared" si="55"/>
        <v>0</v>
      </c>
      <c r="AD137" s="150">
        <f t="shared" si="56"/>
        <v>0</v>
      </c>
      <c r="AE137" s="150">
        <f t="shared" si="57"/>
        <v>0</v>
      </c>
      <c r="AF137" s="216">
        <f t="shared" si="58"/>
        <v>-7.4129337922564542E-2</v>
      </c>
      <c r="AG137" s="216">
        <f t="shared" si="59"/>
        <v>1.3902673719092054</v>
      </c>
      <c r="AH137" s="216">
        <f t="shared" si="60"/>
        <v>11.09514729022532</v>
      </c>
      <c r="AJ137" s="367"/>
    </row>
    <row r="138" spans="1:36" s="5" customFormat="1" x14ac:dyDescent="1.25">
      <c r="A138" s="83">
        <v>119</v>
      </c>
      <c r="B138" s="68">
        <v>11087</v>
      </c>
      <c r="C138" s="83">
        <v>119</v>
      </c>
      <c r="D138" s="16">
        <v>132</v>
      </c>
      <c r="E138" s="68" t="s">
        <v>537</v>
      </c>
      <c r="F138" s="10" t="s">
        <v>47</v>
      </c>
      <c r="G138" s="10" t="s">
        <v>229</v>
      </c>
      <c r="H138" s="11" t="s">
        <v>24</v>
      </c>
      <c r="I138" s="12">
        <v>421247.38339199999</v>
      </c>
      <c r="J138" s="12">
        <v>1072127.2054000001</v>
      </c>
      <c r="K138" s="12" t="s">
        <v>140</v>
      </c>
      <c r="L138" s="169">
        <v>96.3</v>
      </c>
      <c r="M138" s="54">
        <v>14020</v>
      </c>
      <c r="N138" s="54">
        <v>500000</v>
      </c>
      <c r="O138" s="54">
        <v>76471270</v>
      </c>
      <c r="P138" s="201">
        <v>-5.08</v>
      </c>
      <c r="Q138" s="201">
        <v>56.24</v>
      </c>
      <c r="R138" s="201">
        <v>429.52</v>
      </c>
      <c r="S138" s="53">
        <v>487</v>
      </c>
      <c r="T138" s="53">
        <v>93</v>
      </c>
      <c r="U138" s="53">
        <v>2</v>
      </c>
      <c r="V138" s="53">
        <v>7.0000000000000009</v>
      </c>
      <c r="W138" s="12">
        <f t="shared" si="50"/>
        <v>489</v>
      </c>
      <c r="X138" s="84">
        <f t="shared" si="51"/>
        <v>0.148127024061043</v>
      </c>
      <c r="Y138" s="85">
        <f t="shared" si="52"/>
        <v>3.2156900118597148E-2</v>
      </c>
      <c r="Z138" s="86">
        <v>11087</v>
      </c>
      <c r="AA138" s="77">
        <f t="shared" si="53"/>
        <v>0</v>
      </c>
      <c r="AB138" s="77">
        <f t="shared" si="54"/>
        <v>0</v>
      </c>
      <c r="AC138" s="150">
        <f t="shared" si="55"/>
        <v>0</v>
      </c>
      <c r="AD138" s="150">
        <f t="shared" si="56"/>
        <v>0</v>
      </c>
      <c r="AE138" s="150">
        <f t="shared" si="57"/>
        <v>0</v>
      </c>
      <c r="AF138" s="216">
        <f t="shared" si="58"/>
        <v>-8.091239593872028E-3</v>
      </c>
      <c r="AG138" s="216">
        <f t="shared" si="59"/>
        <v>8.9577030464441501E-2</v>
      </c>
      <c r="AH138" s="216">
        <f t="shared" si="60"/>
        <v>0.68412386424407734</v>
      </c>
      <c r="AJ138" s="367"/>
    </row>
    <row r="139" spans="1:36" s="8" customFormat="1" x14ac:dyDescent="1.25">
      <c r="A139" s="210">
        <v>122</v>
      </c>
      <c r="B139" s="68">
        <v>11095</v>
      </c>
      <c r="C139" s="210">
        <v>122</v>
      </c>
      <c r="D139" s="19">
        <v>133</v>
      </c>
      <c r="E139" s="69" t="s">
        <v>538</v>
      </c>
      <c r="F139" s="20" t="s">
        <v>41</v>
      </c>
      <c r="G139" s="20" t="s">
        <v>229</v>
      </c>
      <c r="H139" s="21" t="s">
        <v>24</v>
      </c>
      <c r="I139" s="18">
        <v>524922.25014999998</v>
      </c>
      <c r="J139" s="18">
        <v>3440990.7915980001</v>
      </c>
      <c r="K139" s="18" t="s">
        <v>141</v>
      </c>
      <c r="L139" s="170">
        <v>95.1</v>
      </c>
      <c r="M139" s="56">
        <v>5426654</v>
      </c>
      <c r="N139" s="55">
        <v>10000000</v>
      </c>
      <c r="O139" s="56">
        <v>634090</v>
      </c>
      <c r="P139" s="211">
        <v>-3.42</v>
      </c>
      <c r="Q139" s="211">
        <v>72.12</v>
      </c>
      <c r="R139" s="211">
        <v>498.14</v>
      </c>
      <c r="S139" s="212">
        <v>1565</v>
      </c>
      <c r="T139" s="212">
        <v>65</v>
      </c>
      <c r="U139" s="212">
        <v>10</v>
      </c>
      <c r="V139" s="212">
        <v>35</v>
      </c>
      <c r="W139" s="18">
        <f t="shared" si="50"/>
        <v>1575</v>
      </c>
      <c r="X139" s="84">
        <f t="shared" si="51"/>
        <v>0.33227823874812384</v>
      </c>
      <c r="Y139" s="85">
        <f t="shared" si="52"/>
        <v>7.2134292866124841E-2</v>
      </c>
      <c r="Z139" s="86">
        <v>11095</v>
      </c>
      <c r="AA139" s="77">
        <f t="shared" si="53"/>
        <v>0</v>
      </c>
      <c r="AB139" s="77">
        <f t="shared" si="54"/>
        <v>0</v>
      </c>
      <c r="AC139" s="150">
        <f t="shared" si="55"/>
        <v>0</v>
      </c>
      <c r="AD139" s="150">
        <f t="shared" si="56"/>
        <v>0</v>
      </c>
      <c r="AE139" s="150">
        <f t="shared" si="57"/>
        <v>0</v>
      </c>
      <c r="AF139" s="216">
        <f t="shared" si="58"/>
        <v>-1.7482947331055133E-2</v>
      </c>
      <c r="AG139" s="216">
        <f t="shared" si="59"/>
        <v>0.36867548582330301</v>
      </c>
      <c r="AH139" s="216">
        <f t="shared" si="60"/>
        <v>2.5464781823075451</v>
      </c>
      <c r="AJ139" s="367"/>
    </row>
    <row r="140" spans="1:36" s="5" customFormat="1" x14ac:dyDescent="1.25">
      <c r="A140" s="83">
        <v>124</v>
      </c>
      <c r="B140" s="68">
        <v>11099</v>
      </c>
      <c r="C140" s="83">
        <v>124</v>
      </c>
      <c r="D140" s="16">
        <v>134</v>
      </c>
      <c r="E140" s="68" t="s">
        <v>539</v>
      </c>
      <c r="F140" s="10" t="s">
        <v>307</v>
      </c>
      <c r="G140" s="10" t="s">
        <v>229</v>
      </c>
      <c r="H140" s="11" t="s">
        <v>24</v>
      </c>
      <c r="I140" s="12">
        <v>3303761.7867680001</v>
      </c>
      <c r="J140" s="12">
        <v>25908622.145208001</v>
      </c>
      <c r="K140" s="12" t="s">
        <v>142</v>
      </c>
      <c r="L140" s="169">
        <v>94.666666666666657</v>
      </c>
      <c r="M140" s="54">
        <v>428046</v>
      </c>
      <c r="N140" s="54">
        <v>500000</v>
      </c>
      <c r="O140" s="54">
        <v>60527658</v>
      </c>
      <c r="P140" s="201">
        <v>-5.92</v>
      </c>
      <c r="Q140" s="201">
        <v>60.49</v>
      </c>
      <c r="R140" s="201">
        <v>463.9</v>
      </c>
      <c r="S140" s="53">
        <v>20716</v>
      </c>
      <c r="T140" s="53">
        <v>96</v>
      </c>
      <c r="U140" s="53">
        <v>11</v>
      </c>
      <c r="V140" s="53">
        <v>4</v>
      </c>
      <c r="W140" s="12">
        <f t="shared" si="50"/>
        <v>20727</v>
      </c>
      <c r="X140" s="84">
        <f t="shared" si="51"/>
        <v>3.6950522424163537</v>
      </c>
      <c r="Y140" s="85">
        <f t="shared" si="52"/>
        <v>0.80215900269092633</v>
      </c>
      <c r="Z140" s="86">
        <v>11099</v>
      </c>
      <c r="AA140" s="77">
        <f t="shared" si="53"/>
        <v>0</v>
      </c>
      <c r="AB140" s="77">
        <f t="shared" si="54"/>
        <v>0</v>
      </c>
      <c r="AC140" s="150">
        <f t="shared" si="55"/>
        <v>0</v>
      </c>
      <c r="AD140" s="150">
        <f t="shared" si="56"/>
        <v>0</v>
      </c>
      <c r="AE140" s="150">
        <f t="shared" si="57"/>
        <v>0</v>
      </c>
      <c r="AF140" s="216">
        <f t="shared" si="58"/>
        <v>-0.22786155494900848</v>
      </c>
      <c r="AG140" s="216">
        <f t="shared" si="59"/>
        <v>2.3282678139975546</v>
      </c>
      <c r="AH140" s="216">
        <f t="shared" si="60"/>
        <v>17.855570158926525</v>
      </c>
      <c r="AJ140" s="367"/>
    </row>
    <row r="141" spans="1:36" s="8" customFormat="1" x14ac:dyDescent="1.25">
      <c r="A141" s="210">
        <v>126</v>
      </c>
      <c r="B141" s="68">
        <v>11132</v>
      </c>
      <c r="C141" s="210">
        <v>126</v>
      </c>
      <c r="D141" s="19">
        <v>135</v>
      </c>
      <c r="E141" s="69" t="s">
        <v>540</v>
      </c>
      <c r="F141" s="20" t="s">
        <v>288</v>
      </c>
      <c r="G141" s="20" t="s">
        <v>229</v>
      </c>
      <c r="H141" s="21" t="s">
        <v>24</v>
      </c>
      <c r="I141" s="18">
        <v>4746588.654747</v>
      </c>
      <c r="J141" s="18">
        <v>32243859.005525</v>
      </c>
      <c r="K141" s="18" t="s">
        <v>143</v>
      </c>
      <c r="L141" s="170">
        <v>90.3</v>
      </c>
      <c r="M141" s="56">
        <v>131863241</v>
      </c>
      <c r="N141" s="55">
        <v>1000000000</v>
      </c>
      <c r="O141" s="56">
        <v>244525</v>
      </c>
      <c r="P141" s="211">
        <v>-12.07</v>
      </c>
      <c r="Q141" s="211">
        <v>53.05</v>
      </c>
      <c r="R141" s="211">
        <v>384.63</v>
      </c>
      <c r="S141" s="212">
        <v>16565</v>
      </c>
      <c r="T141" s="212">
        <v>81</v>
      </c>
      <c r="U141" s="212">
        <v>21</v>
      </c>
      <c r="V141" s="212">
        <v>19</v>
      </c>
      <c r="W141" s="18">
        <f t="shared" si="50"/>
        <v>16586</v>
      </c>
      <c r="X141" s="84">
        <f t="shared" si="51"/>
        <v>3.8800477031821252</v>
      </c>
      <c r="Y141" s="85">
        <f t="shared" si="52"/>
        <v>0.84231967284512621</v>
      </c>
      <c r="Z141" s="86">
        <v>11132</v>
      </c>
      <c r="AA141" s="77">
        <f t="shared" si="53"/>
        <v>0</v>
      </c>
      <c r="AB141" s="77">
        <f t="shared" si="54"/>
        <v>0</v>
      </c>
      <c r="AC141" s="150">
        <f t="shared" si="55"/>
        <v>0</v>
      </c>
      <c r="AD141" s="150">
        <f t="shared" si="56"/>
        <v>0</v>
      </c>
      <c r="AE141" s="150">
        <f t="shared" si="57"/>
        <v>0</v>
      </c>
      <c r="AF141" s="216">
        <f t="shared" si="58"/>
        <v>-0.57817500959763279</v>
      </c>
      <c r="AG141" s="216">
        <f t="shared" si="59"/>
        <v>2.5411917364668115</v>
      </c>
      <c r="AH141" s="216">
        <f t="shared" si="60"/>
        <v>18.424478371295567</v>
      </c>
      <c r="AJ141" s="367"/>
    </row>
    <row r="142" spans="1:36" s="5" customFormat="1" x14ac:dyDescent="1.25">
      <c r="A142" s="83">
        <v>129</v>
      </c>
      <c r="B142" s="68">
        <v>11141</v>
      </c>
      <c r="C142" s="83">
        <v>129</v>
      </c>
      <c r="D142" s="16">
        <v>136</v>
      </c>
      <c r="E142" s="68" t="s">
        <v>541</v>
      </c>
      <c r="F142" s="10" t="s">
        <v>289</v>
      </c>
      <c r="G142" s="10" t="s">
        <v>229</v>
      </c>
      <c r="H142" s="11" t="s">
        <v>24</v>
      </c>
      <c r="I142" s="12">
        <v>276676.73103999998</v>
      </c>
      <c r="J142" s="12">
        <v>1107724.137775</v>
      </c>
      <c r="K142" s="12" t="s">
        <v>105</v>
      </c>
      <c r="L142" s="169">
        <v>89.933333333333337</v>
      </c>
      <c r="M142" s="54">
        <v>41935</v>
      </c>
      <c r="N142" s="54">
        <v>100000</v>
      </c>
      <c r="O142" s="54">
        <v>26415265</v>
      </c>
      <c r="P142" s="201">
        <v>-5.86</v>
      </c>
      <c r="Q142" s="201">
        <v>74.400000000000006</v>
      </c>
      <c r="R142" s="201">
        <v>481.03</v>
      </c>
      <c r="S142" s="53">
        <v>618</v>
      </c>
      <c r="T142" s="53">
        <v>75</v>
      </c>
      <c r="U142" s="53">
        <v>3</v>
      </c>
      <c r="V142" s="53">
        <v>25</v>
      </c>
      <c r="W142" s="12">
        <f t="shared" ref="W142:W177" si="61">S142+U142</f>
        <v>621</v>
      </c>
      <c r="X142" s="84">
        <f t="shared" ref="X142:X179" si="62">T142*J142/$J$180</f>
        <v>0.12342351636853176</v>
      </c>
      <c r="Y142" s="85">
        <f t="shared" ref="Y142:Y179" si="63">T142*J142/$J$181</f>
        <v>2.6794014888959956E-2</v>
      </c>
      <c r="Z142" s="86">
        <v>11141</v>
      </c>
      <c r="AA142" s="77">
        <f t="shared" ref="AA142:AA175" si="64">IF(M142&gt;N142,1,0)</f>
        <v>0</v>
      </c>
      <c r="AB142" s="77">
        <f t="shared" ref="AB142:AB175" si="65">IF(W142=0,1,0)</f>
        <v>0</v>
      </c>
      <c r="AC142" s="150">
        <f t="shared" ref="AC142:AC175" si="66">IF((T142+V142)=100,0,1)</f>
        <v>0</v>
      </c>
      <c r="AD142" s="150">
        <f t="shared" ref="AD142:AD175" si="67">IF(J142=0,1,0)</f>
        <v>0</v>
      </c>
      <c r="AE142" s="150">
        <f t="shared" ref="AE142:AE175" si="68">IF(M142=0,1,0)</f>
        <v>0</v>
      </c>
      <c r="AF142" s="216">
        <f t="shared" ref="AF142:AF179" si="69">$J142/$J$180*P142</f>
        <v>-9.6434907455946149E-3</v>
      </c>
      <c r="AG142" s="216">
        <f t="shared" ref="AG142:AG179" si="70">$J142/$J$180*Q142</f>
        <v>0.12243612823758351</v>
      </c>
      <c r="AH142" s="216">
        <f t="shared" ref="AH142:AH179" si="71">$J142/$J$180*R142</f>
        <v>0.79160552105006443</v>
      </c>
      <c r="AJ142" s="367"/>
    </row>
    <row r="143" spans="1:36" s="8" customFormat="1" x14ac:dyDescent="1.25">
      <c r="A143" s="210">
        <v>133</v>
      </c>
      <c r="B143" s="68">
        <v>11149</v>
      </c>
      <c r="C143" s="210">
        <v>133</v>
      </c>
      <c r="D143" s="19">
        <v>137</v>
      </c>
      <c r="E143" s="69" t="s">
        <v>542</v>
      </c>
      <c r="F143" s="20" t="s">
        <v>40</v>
      </c>
      <c r="G143" s="20" t="s">
        <v>229</v>
      </c>
      <c r="H143" s="21" t="s">
        <v>24</v>
      </c>
      <c r="I143" s="18">
        <v>105297.141466</v>
      </c>
      <c r="J143" s="18">
        <v>5071415.0873459997</v>
      </c>
      <c r="K143" s="18" t="s">
        <v>145</v>
      </c>
      <c r="L143" s="170">
        <v>86.966666666666669</v>
      </c>
      <c r="M143" s="56">
        <v>191238</v>
      </c>
      <c r="N143" s="55">
        <v>200000</v>
      </c>
      <c r="O143" s="56">
        <v>26518867</v>
      </c>
      <c r="P143" s="211">
        <v>-3.59</v>
      </c>
      <c r="Q143" s="211">
        <v>74.05</v>
      </c>
      <c r="R143" s="211">
        <v>444.11</v>
      </c>
      <c r="S143" s="212">
        <v>1739</v>
      </c>
      <c r="T143" s="212">
        <v>70</v>
      </c>
      <c r="U143" s="212">
        <v>9</v>
      </c>
      <c r="V143" s="212">
        <v>30</v>
      </c>
      <c r="W143" s="18">
        <f t="shared" si="61"/>
        <v>1748</v>
      </c>
      <c r="X143" s="84">
        <f t="shared" si="62"/>
        <v>0.52739041329832692</v>
      </c>
      <c r="Y143" s="85">
        <f t="shared" si="63"/>
        <v>0.11449120072074817</v>
      </c>
      <c r="Z143" s="86">
        <v>11149</v>
      </c>
      <c r="AA143" s="77">
        <f t="shared" si="64"/>
        <v>0</v>
      </c>
      <c r="AB143" s="77">
        <f t="shared" si="65"/>
        <v>0</v>
      </c>
      <c r="AC143" s="150">
        <f t="shared" si="66"/>
        <v>0</v>
      </c>
      <c r="AD143" s="150">
        <f t="shared" si="67"/>
        <v>0</v>
      </c>
      <c r="AE143" s="150">
        <f t="shared" si="68"/>
        <v>0</v>
      </c>
      <c r="AF143" s="216">
        <f t="shared" si="69"/>
        <v>-2.7047594053442765E-2</v>
      </c>
      <c r="AG143" s="216">
        <f t="shared" si="70"/>
        <v>0.55790371578201581</v>
      </c>
      <c r="AH143" s="216">
        <f t="shared" si="71"/>
        <v>3.3459908064274284</v>
      </c>
      <c r="AJ143" s="367"/>
    </row>
    <row r="144" spans="1:36" s="5" customFormat="1" x14ac:dyDescent="1.25">
      <c r="A144" s="83">
        <v>140</v>
      </c>
      <c r="B144" s="68">
        <v>11173</v>
      </c>
      <c r="C144" s="83">
        <v>140</v>
      </c>
      <c r="D144" s="16">
        <v>138</v>
      </c>
      <c r="E144" s="68" t="s">
        <v>543</v>
      </c>
      <c r="F144" s="10" t="s">
        <v>16</v>
      </c>
      <c r="G144" s="10" t="s">
        <v>229</v>
      </c>
      <c r="H144" s="11" t="s">
        <v>24</v>
      </c>
      <c r="I144" s="12">
        <v>480429.77759999997</v>
      </c>
      <c r="J144" s="12">
        <v>1238669.35427</v>
      </c>
      <c r="K144" s="12" t="s">
        <v>146</v>
      </c>
      <c r="L144" s="169">
        <v>85.766666666666666</v>
      </c>
      <c r="M144" s="54">
        <v>54163</v>
      </c>
      <c r="N144" s="54">
        <v>200000</v>
      </c>
      <c r="O144" s="54">
        <v>22869290</v>
      </c>
      <c r="P144" s="201">
        <v>-7.1</v>
      </c>
      <c r="Q144" s="201">
        <v>70.8</v>
      </c>
      <c r="R144" s="201">
        <v>358</v>
      </c>
      <c r="S144" s="53">
        <v>83</v>
      </c>
      <c r="T144" s="53">
        <v>7.0000000000000009</v>
      </c>
      <c r="U144" s="53">
        <v>6</v>
      </c>
      <c r="V144" s="53">
        <v>93</v>
      </c>
      <c r="W144" s="12">
        <f t="shared" si="61"/>
        <v>89</v>
      </c>
      <c r="X144" s="84">
        <f t="shared" si="62"/>
        <v>1.2881263541578805E-2</v>
      </c>
      <c r="Y144" s="85">
        <f t="shared" si="63"/>
        <v>2.7963938905380043E-3</v>
      </c>
      <c r="Z144" s="86">
        <v>11173</v>
      </c>
      <c r="AA144" s="77">
        <f t="shared" si="64"/>
        <v>0</v>
      </c>
      <c r="AB144" s="77">
        <f t="shared" si="65"/>
        <v>0</v>
      </c>
      <c r="AC144" s="150">
        <f t="shared" si="66"/>
        <v>0</v>
      </c>
      <c r="AD144" s="150">
        <f t="shared" si="67"/>
        <v>0</v>
      </c>
      <c r="AE144" s="150">
        <f t="shared" si="68"/>
        <v>0</v>
      </c>
      <c r="AF144" s="216">
        <f t="shared" si="69"/>
        <v>-1.3065281592172783E-2</v>
      </c>
      <c r="AG144" s="216">
        <f t="shared" si="70"/>
        <v>0.13028477982053988</v>
      </c>
      <c r="AH144" s="216">
        <f t="shared" si="71"/>
        <v>0.65878462112645864</v>
      </c>
      <c r="AJ144" s="367"/>
    </row>
    <row r="145" spans="1:36" s="8" customFormat="1" x14ac:dyDescent="1.25">
      <c r="A145" s="210">
        <v>141</v>
      </c>
      <c r="B145" s="68">
        <v>11182</v>
      </c>
      <c r="C145" s="210">
        <v>141</v>
      </c>
      <c r="D145" s="19">
        <v>139</v>
      </c>
      <c r="E145" s="69" t="s">
        <v>544</v>
      </c>
      <c r="F145" s="20" t="s">
        <v>44</v>
      </c>
      <c r="G145" s="20" t="s">
        <v>229</v>
      </c>
      <c r="H145" s="21" t="s">
        <v>24</v>
      </c>
      <c r="I145" s="18">
        <v>1681110.6301829999</v>
      </c>
      <c r="J145" s="18">
        <v>9762432.5377069991</v>
      </c>
      <c r="K145" s="18" t="s">
        <v>113</v>
      </c>
      <c r="L145" s="170">
        <v>82.6</v>
      </c>
      <c r="M145" s="56">
        <v>383143</v>
      </c>
      <c r="N145" s="55">
        <v>750000</v>
      </c>
      <c r="O145" s="56">
        <v>25479866</v>
      </c>
      <c r="P145" s="211">
        <v>-6.45</v>
      </c>
      <c r="Q145" s="211">
        <v>51.83</v>
      </c>
      <c r="R145" s="211">
        <v>475.85</v>
      </c>
      <c r="S145" s="212">
        <v>3662</v>
      </c>
      <c r="T145" s="212">
        <v>69</v>
      </c>
      <c r="U145" s="212">
        <v>14</v>
      </c>
      <c r="V145" s="212">
        <v>31</v>
      </c>
      <c r="W145" s="18">
        <f t="shared" si="61"/>
        <v>3676</v>
      </c>
      <c r="X145" s="84">
        <f t="shared" si="62"/>
        <v>1.0007190546301694</v>
      </c>
      <c r="Y145" s="85">
        <f t="shared" si="63"/>
        <v>0.217246129735638</v>
      </c>
      <c r="Z145" s="86">
        <v>11182</v>
      </c>
      <c r="AA145" s="77">
        <f t="shared" si="64"/>
        <v>0</v>
      </c>
      <c r="AB145" s="77">
        <f t="shared" si="65"/>
        <v>0</v>
      </c>
      <c r="AC145" s="150">
        <f t="shared" si="66"/>
        <v>0</v>
      </c>
      <c r="AD145" s="150">
        <f t="shared" si="67"/>
        <v>0</v>
      </c>
      <c r="AE145" s="150">
        <f t="shared" si="68"/>
        <v>0</v>
      </c>
      <c r="AF145" s="216">
        <f t="shared" si="69"/>
        <v>-9.3545476845863673E-2</v>
      </c>
      <c r="AG145" s="216">
        <f t="shared" si="70"/>
        <v>0.75169954494900981</v>
      </c>
      <c r="AH145" s="216">
        <f t="shared" si="71"/>
        <v>6.9013356832719728</v>
      </c>
      <c r="AJ145" s="367"/>
    </row>
    <row r="146" spans="1:36" s="5" customFormat="1" x14ac:dyDescent="1.25">
      <c r="A146" s="83">
        <v>144</v>
      </c>
      <c r="B146" s="68">
        <v>11183</v>
      </c>
      <c r="C146" s="83">
        <v>144</v>
      </c>
      <c r="D146" s="16">
        <v>140</v>
      </c>
      <c r="E146" s="68" t="s">
        <v>545</v>
      </c>
      <c r="F146" s="10" t="s">
        <v>41</v>
      </c>
      <c r="G146" s="10" t="s">
        <v>46</v>
      </c>
      <c r="H146" s="11" t="s">
        <v>24</v>
      </c>
      <c r="I146" s="12">
        <v>1536154.1139710001</v>
      </c>
      <c r="J146" s="12">
        <v>10201988.660727</v>
      </c>
      <c r="K146" s="12" t="s">
        <v>113</v>
      </c>
      <c r="L146" s="169">
        <v>82.6</v>
      </c>
      <c r="M146" s="54">
        <v>43504985</v>
      </c>
      <c r="N146" s="54">
        <v>200000000</v>
      </c>
      <c r="O146" s="54">
        <v>234502</v>
      </c>
      <c r="P146" s="201">
        <v>-1.79</v>
      </c>
      <c r="Q146" s="201">
        <v>81.66</v>
      </c>
      <c r="R146" s="201">
        <v>523.87</v>
      </c>
      <c r="S146" s="53">
        <v>10486</v>
      </c>
      <c r="T146" s="53">
        <v>6.6221030000000001</v>
      </c>
      <c r="U146" s="53">
        <v>109</v>
      </c>
      <c r="V146" s="53">
        <v>93.377897000000004</v>
      </c>
      <c r="W146" s="12">
        <f t="shared" si="61"/>
        <v>10595</v>
      </c>
      <c r="X146" s="84">
        <f t="shared" si="62"/>
        <v>0.10036581157136833</v>
      </c>
      <c r="Y146" s="85">
        <f t="shared" si="63"/>
        <v>2.1788417059485397E-2</v>
      </c>
      <c r="Z146" s="86">
        <v>11183</v>
      </c>
      <c r="AA146" s="77">
        <f t="shared" si="64"/>
        <v>0</v>
      </c>
      <c r="AB146" s="77">
        <f t="shared" si="65"/>
        <v>0</v>
      </c>
      <c r="AC146" s="150">
        <f t="shared" si="66"/>
        <v>0</v>
      </c>
      <c r="AD146" s="150">
        <f t="shared" si="67"/>
        <v>0</v>
      </c>
      <c r="AE146" s="150">
        <f t="shared" si="68"/>
        <v>0</v>
      </c>
      <c r="AF146" s="216">
        <f t="shared" si="69"/>
        <v>-2.7129569369843582E-2</v>
      </c>
      <c r="AG146" s="216">
        <f t="shared" si="70"/>
        <v>1.2376539858890654</v>
      </c>
      <c r="AH146" s="216">
        <f t="shared" si="71"/>
        <v>7.9398701149608701</v>
      </c>
      <c r="AJ146" s="367"/>
    </row>
    <row r="147" spans="1:36" s="8" customFormat="1" x14ac:dyDescent="1.25">
      <c r="A147" s="210">
        <v>142</v>
      </c>
      <c r="B147" s="68">
        <v>11186</v>
      </c>
      <c r="C147" s="210">
        <v>142</v>
      </c>
      <c r="D147" s="19">
        <v>141</v>
      </c>
      <c r="E147" s="69" t="s">
        <v>546</v>
      </c>
      <c r="F147" s="20" t="s">
        <v>32</v>
      </c>
      <c r="G147" s="20" t="s">
        <v>229</v>
      </c>
      <c r="H147" s="21" t="s">
        <v>24</v>
      </c>
      <c r="I147" s="18">
        <v>464832</v>
      </c>
      <c r="J147" s="18">
        <v>1827235.7902840001</v>
      </c>
      <c r="K147" s="18" t="s">
        <v>147</v>
      </c>
      <c r="L147" s="170">
        <v>82.566666666666663</v>
      </c>
      <c r="M147" s="56">
        <v>71612</v>
      </c>
      <c r="N147" s="55">
        <v>100000</v>
      </c>
      <c r="O147" s="56">
        <v>25515776</v>
      </c>
      <c r="P147" s="211">
        <v>0</v>
      </c>
      <c r="Q147" s="211">
        <v>0</v>
      </c>
      <c r="R147" s="211">
        <v>0</v>
      </c>
      <c r="S147" s="212">
        <v>62</v>
      </c>
      <c r="T147" s="212">
        <v>83</v>
      </c>
      <c r="U147" s="212">
        <v>3</v>
      </c>
      <c r="V147" s="212">
        <v>17</v>
      </c>
      <c r="W147" s="18">
        <f t="shared" si="61"/>
        <v>65</v>
      </c>
      <c r="X147" s="84">
        <f t="shared" si="62"/>
        <v>0.22530857372383911</v>
      </c>
      <c r="Y147" s="85">
        <f t="shared" si="63"/>
        <v>4.8912245061477282E-2</v>
      </c>
      <c r="Z147" s="86">
        <v>11186</v>
      </c>
      <c r="AA147" s="77">
        <f t="shared" si="64"/>
        <v>0</v>
      </c>
      <c r="AB147" s="77">
        <f t="shared" si="65"/>
        <v>0</v>
      </c>
      <c r="AC147" s="150">
        <f t="shared" si="66"/>
        <v>0</v>
      </c>
      <c r="AD147" s="150">
        <f t="shared" si="67"/>
        <v>0</v>
      </c>
      <c r="AE147" s="150">
        <f t="shared" si="68"/>
        <v>0</v>
      </c>
      <c r="AF147" s="216">
        <f t="shared" si="69"/>
        <v>0</v>
      </c>
      <c r="AG147" s="216">
        <f t="shared" si="70"/>
        <v>0</v>
      </c>
      <c r="AH147" s="216">
        <f t="shared" si="71"/>
        <v>0</v>
      </c>
      <c r="AJ147" s="367"/>
    </row>
    <row r="148" spans="1:36" s="5" customFormat="1" x14ac:dyDescent="1.25">
      <c r="A148" s="83">
        <v>147</v>
      </c>
      <c r="B148" s="68">
        <v>11197</v>
      </c>
      <c r="C148" s="83">
        <v>147</v>
      </c>
      <c r="D148" s="16">
        <v>142</v>
      </c>
      <c r="E148" s="68" t="s">
        <v>547</v>
      </c>
      <c r="F148" s="10" t="s">
        <v>190</v>
      </c>
      <c r="G148" s="10" t="s">
        <v>46</v>
      </c>
      <c r="H148" s="11" t="s">
        <v>24</v>
      </c>
      <c r="I148" s="12">
        <v>1057576.094785</v>
      </c>
      <c r="J148" s="12">
        <v>7278975.6039800001</v>
      </c>
      <c r="K148" s="12" t="s">
        <v>148</v>
      </c>
      <c r="L148" s="169">
        <v>80.866666666666674</v>
      </c>
      <c r="M148" s="54">
        <v>55126400</v>
      </c>
      <c r="N148" s="54">
        <v>700000000</v>
      </c>
      <c r="O148" s="54">
        <v>132042</v>
      </c>
      <c r="P148" s="201">
        <v>-4.92</v>
      </c>
      <c r="Q148" s="201">
        <v>66.599999999999994</v>
      </c>
      <c r="R148" s="201">
        <v>0</v>
      </c>
      <c r="S148" s="53">
        <v>4273</v>
      </c>
      <c r="T148" s="53">
        <v>0.71847542857142854</v>
      </c>
      <c r="U148" s="53">
        <v>45</v>
      </c>
      <c r="V148" s="53">
        <v>99.281524571428577</v>
      </c>
      <c r="W148" s="12">
        <f t="shared" si="61"/>
        <v>4318</v>
      </c>
      <c r="X148" s="84">
        <f t="shared" si="62"/>
        <v>7.7693952668581581E-3</v>
      </c>
      <c r="Y148" s="85">
        <f t="shared" si="63"/>
        <v>1.6866582526852125E-3</v>
      </c>
      <c r="Z148" s="86">
        <v>11197</v>
      </c>
      <c r="AA148" s="77">
        <f t="shared" si="64"/>
        <v>0</v>
      </c>
      <c r="AB148" s="77">
        <f t="shared" si="65"/>
        <v>0</v>
      </c>
      <c r="AC148" s="150">
        <f t="shared" si="66"/>
        <v>0</v>
      </c>
      <c r="AD148" s="150">
        <f t="shared" si="67"/>
        <v>0</v>
      </c>
      <c r="AE148" s="150">
        <f t="shared" si="68"/>
        <v>0</v>
      </c>
      <c r="AF148" s="216">
        <f t="shared" si="69"/>
        <v>-5.3203524007699426E-2</v>
      </c>
      <c r="AG148" s="216">
        <f t="shared" si="70"/>
        <v>0.72019404449446778</v>
      </c>
      <c r="AH148" s="216">
        <f t="shared" si="71"/>
        <v>0</v>
      </c>
      <c r="AJ148" s="367"/>
    </row>
    <row r="149" spans="1:36" s="8" customFormat="1" x14ac:dyDescent="1.25">
      <c r="A149" s="210">
        <v>148</v>
      </c>
      <c r="B149" s="68">
        <v>11195</v>
      </c>
      <c r="C149" s="210">
        <v>148</v>
      </c>
      <c r="D149" s="19">
        <v>143</v>
      </c>
      <c r="E149" s="69" t="s">
        <v>548</v>
      </c>
      <c r="F149" s="20" t="s">
        <v>47</v>
      </c>
      <c r="G149" s="20" t="s">
        <v>46</v>
      </c>
      <c r="H149" s="21" t="s">
        <v>24</v>
      </c>
      <c r="I149" s="18">
        <v>568078.71472799999</v>
      </c>
      <c r="J149" s="18">
        <v>3016753.6310399999</v>
      </c>
      <c r="K149" s="18" t="s">
        <v>151</v>
      </c>
      <c r="L149" s="170">
        <v>80.733333333333334</v>
      </c>
      <c r="M149" s="56">
        <v>17090152</v>
      </c>
      <c r="N149" s="55">
        <v>50000000</v>
      </c>
      <c r="O149" s="56">
        <v>176520</v>
      </c>
      <c r="P149" s="211">
        <v>2.12</v>
      </c>
      <c r="Q149" s="211">
        <v>86.24</v>
      </c>
      <c r="R149" s="211">
        <v>516.64</v>
      </c>
      <c r="S149" s="212">
        <v>4537</v>
      </c>
      <c r="T149" s="212">
        <v>9.1254399999999993</v>
      </c>
      <c r="U149" s="212">
        <v>421</v>
      </c>
      <c r="V149" s="212">
        <v>90.874560000000002</v>
      </c>
      <c r="W149" s="18">
        <f t="shared" si="61"/>
        <v>4958</v>
      </c>
      <c r="X149" s="84">
        <f t="shared" si="62"/>
        <v>4.0897681725276358E-2</v>
      </c>
      <c r="Y149" s="85">
        <f t="shared" si="63"/>
        <v>8.878478958572196E-3</v>
      </c>
      <c r="Z149" s="86">
        <v>11195</v>
      </c>
      <c r="AA149" s="77">
        <f t="shared" si="64"/>
        <v>0</v>
      </c>
      <c r="AB149" s="77">
        <f t="shared" si="65"/>
        <v>0</v>
      </c>
      <c r="AC149" s="150">
        <f t="shared" si="66"/>
        <v>0</v>
      </c>
      <c r="AD149" s="150">
        <f t="shared" si="67"/>
        <v>0</v>
      </c>
      <c r="AE149" s="150">
        <f t="shared" si="68"/>
        <v>0</v>
      </c>
      <c r="AF149" s="216">
        <f t="shared" si="69"/>
        <v>9.5012498309764663E-3</v>
      </c>
      <c r="AG149" s="216">
        <f t="shared" si="70"/>
        <v>0.3865036723695332</v>
      </c>
      <c r="AH149" s="216">
        <f t="shared" si="71"/>
        <v>2.3154366569224911</v>
      </c>
      <c r="AJ149" s="367"/>
    </row>
    <row r="150" spans="1:36" s="5" customFormat="1" x14ac:dyDescent="1.25">
      <c r="A150" s="83">
        <v>149</v>
      </c>
      <c r="B150" s="68">
        <v>11215</v>
      </c>
      <c r="C150" s="83">
        <v>149</v>
      </c>
      <c r="D150" s="16">
        <v>144</v>
      </c>
      <c r="E150" s="68" t="s">
        <v>549</v>
      </c>
      <c r="F150" s="10" t="s">
        <v>288</v>
      </c>
      <c r="G150" s="10" t="s">
        <v>46</v>
      </c>
      <c r="H150" s="11" t="s">
        <v>24</v>
      </c>
      <c r="I150" s="12">
        <v>2619354.7903920002</v>
      </c>
      <c r="J150" s="12">
        <v>8697992.8301560003</v>
      </c>
      <c r="K150" s="12" t="s">
        <v>152</v>
      </c>
      <c r="L150" s="169">
        <v>80.366666666666674</v>
      </c>
      <c r="M150" s="54">
        <v>41533924</v>
      </c>
      <c r="N150" s="54">
        <v>100000000</v>
      </c>
      <c r="O150" s="54">
        <v>209419</v>
      </c>
      <c r="P150" s="201">
        <v>-5.31</v>
      </c>
      <c r="Q150" s="201">
        <v>69.489999999999995</v>
      </c>
      <c r="R150" s="201">
        <v>436.38</v>
      </c>
      <c r="S150" s="53">
        <v>1255</v>
      </c>
      <c r="T150" s="53">
        <v>15.119070000000001</v>
      </c>
      <c r="U150" s="53">
        <v>145</v>
      </c>
      <c r="V150" s="53">
        <v>84.880929999999992</v>
      </c>
      <c r="W150" s="12">
        <f t="shared" si="61"/>
        <v>1400</v>
      </c>
      <c r="X150" s="84">
        <f t="shared" si="62"/>
        <v>0.19536607701224243</v>
      </c>
      <c r="Y150" s="85">
        <f t="shared" si="63"/>
        <v>4.2412027547761175E-2</v>
      </c>
      <c r="Z150" s="86">
        <v>11215</v>
      </c>
      <c r="AA150" s="77">
        <f t="shared" si="64"/>
        <v>0</v>
      </c>
      <c r="AB150" s="77">
        <f t="shared" si="65"/>
        <v>0</v>
      </c>
      <c r="AC150" s="150">
        <f t="shared" si="66"/>
        <v>0</v>
      </c>
      <c r="AD150" s="150">
        <f t="shared" si="67"/>
        <v>0</v>
      </c>
      <c r="AE150" s="150">
        <f t="shared" si="68"/>
        <v>0</v>
      </c>
      <c r="AF150" s="216">
        <f t="shared" si="69"/>
        <v>-6.8614925979905317E-2</v>
      </c>
      <c r="AG150" s="216">
        <f t="shared" si="70"/>
        <v>0.89793808029070066</v>
      </c>
      <c r="AH150" s="216">
        <f t="shared" si="71"/>
        <v>5.638828888721485</v>
      </c>
      <c r="AJ150" s="367"/>
    </row>
    <row r="151" spans="1:36" s="8" customFormat="1" x14ac:dyDescent="1.25">
      <c r="A151" s="210">
        <v>152</v>
      </c>
      <c r="B151" s="68">
        <v>11220</v>
      </c>
      <c r="C151" s="210">
        <v>152</v>
      </c>
      <c r="D151" s="19">
        <v>145</v>
      </c>
      <c r="E151" s="69" t="s">
        <v>550</v>
      </c>
      <c r="F151" s="20" t="s">
        <v>201</v>
      </c>
      <c r="G151" s="20" t="s">
        <v>229</v>
      </c>
      <c r="H151" s="21" t="s">
        <v>24</v>
      </c>
      <c r="I151" s="18">
        <v>474609.66409899999</v>
      </c>
      <c r="J151" s="18">
        <v>1502091.206639</v>
      </c>
      <c r="K151" s="18" t="s">
        <v>208</v>
      </c>
      <c r="L151" s="170">
        <v>79.266666666666666</v>
      </c>
      <c r="M151" s="56">
        <v>132719</v>
      </c>
      <c r="N151" s="55">
        <v>150000</v>
      </c>
      <c r="O151" s="56">
        <v>11317830</v>
      </c>
      <c r="P151" s="211">
        <v>-7.26</v>
      </c>
      <c r="Q151" s="211">
        <v>41.4</v>
      </c>
      <c r="R151" s="211">
        <v>327.7</v>
      </c>
      <c r="S151" s="212">
        <v>869</v>
      </c>
      <c r="T151" s="212">
        <v>95</v>
      </c>
      <c r="U151" s="212">
        <v>3</v>
      </c>
      <c r="V151" s="212">
        <v>5</v>
      </c>
      <c r="W151" s="18">
        <f t="shared" si="61"/>
        <v>872</v>
      </c>
      <c r="X151" s="84">
        <f t="shared" si="62"/>
        <v>0.21199466990270766</v>
      </c>
      <c r="Y151" s="85">
        <f t="shared" si="63"/>
        <v>4.6021929279609547E-2</v>
      </c>
      <c r="Z151" s="86">
        <v>11220</v>
      </c>
      <c r="AA151" s="77">
        <f t="shared" si="64"/>
        <v>0</v>
      </c>
      <c r="AB151" s="77">
        <f t="shared" si="65"/>
        <v>0</v>
      </c>
      <c r="AC151" s="150">
        <f t="shared" si="66"/>
        <v>0</v>
      </c>
      <c r="AD151" s="150">
        <f t="shared" si="67"/>
        <v>0</v>
      </c>
      <c r="AE151" s="150">
        <f t="shared" si="68"/>
        <v>0</v>
      </c>
      <c r="AF151" s="216">
        <f t="shared" si="69"/>
        <v>-1.6200855826249028E-2</v>
      </c>
      <c r="AG151" s="216">
        <f t="shared" si="70"/>
        <v>9.2385045620758915E-2</v>
      </c>
      <c r="AH151" s="216">
        <f t="shared" si="71"/>
        <v>0.73127003502228738</v>
      </c>
      <c r="AJ151" s="367"/>
    </row>
    <row r="152" spans="1:36" s="5" customFormat="1" x14ac:dyDescent="1.25">
      <c r="A152" s="83">
        <v>155</v>
      </c>
      <c r="B152" s="68">
        <v>11235</v>
      </c>
      <c r="C152" s="83">
        <v>155</v>
      </c>
      <c r="D152" s="16">
        <v>146</v>
      </c>
      <c r="E152" s="68" t="s">
        <v>551</v>
      </c>
      <c r="F152" s="10" t="s">
        <v>28</v>
      </c>
      <c r="G152" s="10" t="s">
        <v>229</v>
      </c>
      <c r="H152" s="11" t="s">
        <v>24</v>
      </c>
      <c r="I152" s="12">
        <v>1149920.9172809999</v>
      </c>
      <c r="J152" s="12">
        <v>16540118.001027999</v>
      </c>
      <c r="K152" s="12" t="s">
        <v>209</v>
      </c>
      <c r="L152" s="169">
        <v>78.266666666666666</v>
      </c>
      <c r="M152" s="54">
        <v>915027</v>
      </c>
      <c r="N152" s="54">
        <v>1000000</v>
      </c>
      <c r="O152" s="54">
        <v>18076098</v>
      </c>
      <c r="P152" s="201">
        <v>-9.06</v>
      </c>
      <c r="Q152" s="201">
        <v>76.03</v>
      </c>
      <c r="R152" s="201">
        <v>587.95000000000005</v>
      </c>
      <c r="S152" s="53">
        <v>7178</v>
      </c>
      <c r="T152" s="53">
        <v>88</v>
      </c>
      <c r="U152" s="53">
        <v>13</v>
      </c>
      <c r="V152" s="53">
        <v>12</v>
      </c>
      <c r="W152" s="12">
        <f t="shared" si="61"/>
        <v>7191</v>
      </c>
      <c r="X152" s="84">
        <f t="shared" si="62"/>
        <v>2.1623515826666266</v>
      </c>
      <c r="Y152" s="85">
        <f t="shared" si="63"/>
        <v>0.46942497026367097</v>
      </c>
      <c r="Z152" s="86">
        <v>11235</v>
      </c>
      <c r="AA152" s="77">
        <f t="shared" si="64"/>
        <v>0</v>
      </c>
      <c r="AB152" s="77">
        <f t="shared" si="65"/>
        <v>0</v>
      </c>
      <c r="AC152" s="150">
        <f t="shared" si="66"/>
        <v>0</v>
      </c>
      <c r="AD152" s="150">
        <f t="shared" si="67"/>
        <v>0</v>
      </c>
      <c r="AE152" s="150">
        <f t="shared" si="68"/>
        <v>0</v>
      </c>
      <c r="AF152" s="216">
        <f t="shared" si="69"/>
        <v>-0.22262392430635955</v>
      </c>
      <c r="AG152" s="216">
        <f t="shared" si="70"/>
        <v>1.868222623069814</v>
      </c>
      <c r="AH152" s="216">
        <f t="shared" si="71"/>
        <v>14.447211511691401</v>
      </c>
      <c r="AJ152" s="367"/>
    </row>
    <row r="153" spans="1:36" s="8" customFormat="1" x14ac:dyDescent="1.25">
      <c r="A153" s="210">
        <v>156</v>
      </c>
      <c r="B153" s="68">
        <v>11234</v>
      </c>
      <c r="C153" s="210">
        <v>156</v>
      </c>
      <c r="D153" s="19">
        <v>147</v>
      </c>
      <c r="E153" s="69" t="s">
        <v>552</v>
      </c>
      <c r="F153" s="20" t="s">
        <v>623</v>
      </c>
      <c r="G153" s="20" t="s">
        <v>229</v>
      </c>
      <c r="H153" s="21" t="s">
        <v>24</v>
      </c>
      <c r="I153" s="18">
        <v>964057.70813899999</v>
      </c>
      <c r="J153" s="18">
        <v>6499426.5285740001</v>
      </c>
      <c r="K153" s="18" t="s">
        <v>114</v>
      </c>
      <c r="L153" s="170">
        <v>78.133333333333326</v>
      </c>
      <c r="M153" s="56">
        <v>253063</v>
      </c>
      <c r="N153" s="55">
        <v>500000</v>
      </c>
      <c r="O153" s="56">
        <v>25683037</v>
      </c>
      <c r="P153" s="211">
        <v>-6.94</v>
      </c>
      <c r="Q153" s="211">
        <v>66.72</v>
      </c>
      <c r="R153" s="211">
        <v>568.89</v>
      </c>
      <c r="S153" s="212">
        <v>837</v>
      </c>
      <c r="T153" s="212">
        <v>92</v>
      </c>
      <c r="U153" s="212">
        <v>13</v>
      </c>
      <c r="V153" s="212">
        <v>8</v>
      </c>
      <c r="W153" s="18">
        <f t="shared" si="61"/>
        <v>850</v>
      </c>
      <c r="X153" s="84">
        <f t="shared" si="62"/>
        <v>0.88831684742383554</v>
      </c>
      <c r="Y153" s="85">
        <f t="shared" si="63"/>
        <v>0.19284473118492926</v>
      </c>
      <c r="Z153" s="86">
        <v>11234</v>
      </c>
      <c r="AA153" s="77">
        <f t="shared" si="64"/>
        <v>0</v>
      </c>
      <c r="AB153" s="77">
        <f t="shared" si="65"/>
        <v>0</v>
      </c>
      <c r="AC153" s="150">
        <f t="shared" si="66"/>
        <v>0</v>
      </c>
      <c r="AD153" s="150">
        <f t="shared" si="67"/>
        <v>0</v>
      </c>
      <c r="AE153" s="150">
        <f t="shared" si="68"/>
        <v>0</v>
      </c>
      <c r="AF153" s="216">
        <f t="shared" si="69"/>
        <v>-6.7009988273058901E-2</v>
      </c>
      <c r="AG153" s="216">
        <f t="shared" si="70"/>
        <v>0.64422282674041631</v>
      </c>
      <c r="AH153" s="216">
        <f t="shared" si="71"/>
        <v>5.4929844709885405</v>
      </c>
      <c r="AJ153" s="367"/>
    </row>
    <row r="154" spans="1:36" s="5" customFormat="1" x14ac:dyDescent="1.25">
      <c r="A154" s="83">
        <v>160</v>
      </c>
      <c r="B154" s="68">
        <v>11223</v>
      </c>
      <c r="C154" s="83">
        <v>160</v>
      </c>
      <c r="D154" s="16">
        <v>148</v>
      </c>
      <c r="E154" s="68" t="s">
        <v>553</v>
      </c>
      <c r="F154" s="10" t="s">
        <v>323</v>
      </c>
      <c r="G154" s="10" t="s">
        <v>229</v>
      </c>
      <c r="H154" s="11" t="s">
        <v>24</v>
      </c>
      <c r="I154" s="12">
        <v>4747833.7036250001</v>
      </c>
      <c r="J154" s="12">
        <v>10483488.363298001</v>
      </c>
      <c r="K154" s="12" t="s">
        <v>149</v>
      </c>
      <c r="L154" s="169">
        <v>77.599999999999994</v>
      </c>
      <c r="M154" s="54">
        <v>3364670</v>
      </c>
      <c r="N154" s="54">
        <v>10000000</v>
      </c>
      <c r="O154" s="54">
        <v>3115755</v>
      </c>
      <c r="P154" s="201">
        <v>1.25</v>
      </c>
      <c r="Q154" s="201">
        <v>51.13</v>
      </c>
      <c r="R154" s="201">
        <v>405.1</v>
      </c>
      <c r="S154" s="53">
        <v>6702</v>
      </c>
      <c r="T154" s="53">
        <v>81</v>
      </c>
      <c r="U154" s="53">
        <v>22</v>
      </c>
      <c r="V154" s="53">
        <v>19</v>
      </c>
      <c r="W154" s="12">
        <f t="shared" si="61"/>
        <v>6724</v>
      </c>
      <c r="X154" s="84">
        <f t="shared" si="62"/>
        <v>1.26152502212533</v>
      </c>
      <c r="Y154" s="85">
        <f t="shared" si="63"/>
        <v>0.27386450508097554</v>
      </c>
      <c r="Z154" s="86">
        <v>11223</v>
      </c>
      <c r="AA154" s="77">
        <f t="shared" si="64"/>
        <v>0</v>
      </c>
      <c r="AB154" s="77">
        <f t="shared" si="65"/>
        <v>0</v>
      </c>
      <c r="AC154" s="150">
        <f t="shared" si="66"/>
        <v>0</v>
      </c>
      <c r="AD154" s="150">
        <f t="shared" si="67"/>
        <v>0</v>
      </c>
      <c r="AE154" s="150">
        <f t="shared" si="68"/>
        <v>0</v>
      </c>
      <c r="AF154" s="216">
        <f t="shared" si="69"/>
        <v>1.9467978736502006E-2</v>
      </c>
      <c r="AG154" s="216">
        <f t="shared" si="70"/>
        <v>0.79631820223787808</v>
      </c>
      <c r="AH154" s="216">
        <f t="shared" si="71"/>
        <v>6.3091825489255697</v>
      </c>
      <c r="AJ154" s="367"/>
    </row>
    <row r="155" spans="1:36" s="8" customFormat="1" x14ac:dyDescent="1.25">
      <c r="A155" s="210">
        <v>167</v>
      </c>
      <c r="B155" s="68">
        <v>11268</v>
      </c>
      <c r="C155" s="210">
        <v>167</v>
      </c>
      <c r="D155" s="19">
        <v>149</v>
      </c>
      <c r="E155" s="69" t="s">
        <v>554</v>
      </c>
      <c r="F155" s="20" t="s">
        <v>305</v>
      </c>
      <c r="G155" s="20" t="s">
        <v>229</v>
      </c>
      <c r="H155" s="21" t="s">
        <v>24</v>
      </c>
      <c r="I155" s="18">
        <v>997632.67679699999</v>
      </c>
      <c r="J155" s="18">
        <v>3435076.3431759998</v>
      </c>
      <c r="K155" s="18" t="s">
        <v>156</v>
      </c>
      <c r="L155" s="170">
        <v>72.933333333333337</v>
      </c>
      <c r="M155" s="56">
        <v>162256</v>
      </c>
      <c r="N155" s="55">
        <v>200000</v>
      </c>
      <c r="O155" s="56">
        <v>21170719</v>
      </c>
      <c r="P155" s="211">
        <v>-4.84</v>
      </c>
      <c r="Q155" s="211">
        <v>63.84</v>
      </c>
      <c r="R155" s="211">
        <v>511.77</v>
      </c>
      <c r="S155" s="212">
        <v>423</v>
      </c>
      <c r="T155" s="212">
        <v>33</v>
      </c>
      <c r="U155" s="212">
        <v>10</v>
      </c>
      <c r="V155" s="212">
        <v>67</v>
      </c>
      <c r="W155" s="18">
        <f t="shared" si="61"/>
        <v>433</v>
      </c>
      <c r="X155" s="84">
        <f t="shared" si="62"/>
        <v>0.16840514907720863</v>
      </c>
      <c r="Y155" s="85">
        <f t="shared" si="63"/>
        <v>3.6559078889626416E-2</v>
      </c>
      <c r="Z155" s="86">
        <v>11268</v>
      </c>
      <c r="AA155" s="77">
        <f t="shared" si="64"/>
        <v>0</v>
      </c>
      <c r="AB155" s="77">
        <f t="shared" si="65"/>
        <v>0</v>
      </c>
      <c r="AC155" s="150">
        <f t="shared" si="66"/>
        <v>0</v>
      </c>
      <c r="AD155" s="150">
        <f t="shared" si="67"/>
        <v>0</v>
      </c>
      <c r="AE155" s="150">
        <f t="shared" si="68"/>
        <v>0</v>
      </c>
      <c r="AF155" s="216">
        <f t="shared" si="69"/>
        <v>-2.4699421864657265E-2</v>
      </c>
      <c r="AG155" s="216">
        <f t="shared" si="70"/>
        <v>0.32578741566936359</v>
      </c>
      <c r="AH155" s="216">
        <f t="shared" si="71"/>
        <v>2.6116576710073653</v>
      </c>
      <c r="AJ155" s="367"/>
    </row>
    <row r="156" spans="1:36" s="5" customFormat="1" x14ac:dyDescent="1.25">
      <c r="A156" s="83">
        <v>168</v>
      </c>
      <c r="B156" s="68">
        <v>11273</v>
      </c>
      <c r="C156" s="83">
        <v>168</v>
      </c>
      <c r="D156" s="16">
        <v>150</v>
      </c>
      <c r="E156" s="68" t="s">
        <v>555</v>
      </c>
      <c r="F156" s="10" t="s">
        <v>213</v>
      </c>
      <c r="G156" s="10" t="s">
        <v>229</v>
      </c>
      <c r="H156" s="11" t="s">
        <v>24</v>
      </c>
      <c r="I156" s="12">
        <v>706823.83377699996</v>
      </c>
      <c r="J156" s="12">
        <v>6780263.0711669996</v>
      </c>
      <c r="K156" s="12" t="s">
        <v>157</v>
      </c>
      <c r="L156" s="169">
        <v>72.533333333333331</v>
      </c>
      <c r="M156" s="54">
        <v>458638</v>
      </c>
      <c r="N156" s="54">
        <v>1000000</v>
      </c>
      <c r="O156" s="54">
        <v>14783474</v>
      </c>
      <c r="P156" s="201">
        <v>-11.13</v>
      </c>
      <c r="Q156" s="201">
        <v>81.33</v>
      </c>
      <c r="R156" s="201">
        <v>542.79</v>
      </c>
      <c r="S156" s="53">
        <v>4260</v>
      </c>
      <c r="T156" s="53">
        <v>78</v>
      </c>
      <c r="U156" s="53">
        <v>16</v>
      </c>
      <c r="V156" s="53">
        <v>22</v>
      </c>
      <c r="W156" s="12">
        <f t="shared" si="61"/>
        <v>4276</v>
      </c>
      <c r="X156" s="84">
        <f t="shared" si="62"/>
        <v>0.78568087204559511</v>
      </c>
      <c r="Y156" s="85">
        <f t="shared" si="63"/>
        <v>0.17056348419617748</v>
      </c>
      <c r="Z156" s="86">
        <v>11273</v>
      </c>
      <c r="AA156" s="77">
        <f t="shared" si="64"/>
        <v>0</v>
      </c>
      <c r="AB156" s="77">
        <f t="shared" si="65"/>
        <v>0</v>
      </c>
      <c r="AC156" s="150">
        <f t="shared" si="66"/>
        <v>0</v>
      </c>
      <c r="AD156" s="150">
        <f t="shared" si="67"/>
        <v>0</v>
      </c>
      <c r="AE156" s="150">
        <f t="shared" si="68"/>
        <v>0</v>
      </c>
      <c r="AF156" s="216">
        <f t="shared" si="69"/>
        <v>-0.11211061674189068</v>
      </c>
      <c r="AG156" s="216">
        <f t="shared" si="70"/>
        <v>0.81922340158292617</v>
      </c>
      <c r="AH156" s="216">
        <f t="shared" si="71"/>
        <v>5.4674323145849808</v>
      </c>
      <c r="AJ156" s="367"/>
    </row>
    <row r="157" spans="1:36" s="8" customFormat="1" x14ac:dyDescent="1.25">
      <c r="A157" s="210">
        <v>169</v>
      </c>
      <c r="B157" s="68">
        <v>11260</v>
      </c>
      <c r="C157" s="210">
        <v>169</v>
      </c>
      <c r="D157" s="19">
        <v>151</v>
      </c>
      <c r="E157" s="69" t="s">
        <v>556</v>
      </c>
      <c r="F157" s="20" t="s">
        <v>38</v>
      </c>
      <c r="G157" s="20" t="s">
        <v>46</v>
      </c>
      <c r="H157" s="21" t="s">
        <v>24</v>
      </c>
      <c r="I157" s="18">
        <v>504175.67202</v>
      </c>
      <c r="J157" s="18">
        <v>1554094.8318980001</v>
      </c>
      <c r="K157" s="18" t="s">
        <v>161</v>
      </c>
      <c r="L157" s="170">
        <v>72</v>
      </c>
      <c r="M157" s="56">
        <v>11078690</v>
      </c>
      <c r="N157" s="55">
        <v>50000000</v>
      </c>
      <c r="O157" s="56">
        <v>140278</v>
      </c>
      <c r="P157" s="211">
        <v>-1.51</v>
      </c>
      <c r="Q157" s="211">
        <v>63.92</v>
      </c>
      <c r="R157" s="211">
        <v>318.08</v>
      </c>
      <c r="S157" s="212">
        <v>1669</v>
      </c>
      <c r="T157" s="212">
        <v>1.5839619999999999</v>
      </c>
      <c r="U157" s="212">
        <v>15</v>
      </c>
      <c r="V157" s="212">
        <v>98.416038</v>
      </c>
      <c r="W157" s="18">
        <f t="shared" si="61"/>
        <v>1684</v>
      </c>
      <c r="X157" s="84">
        <f t="shared" si="62"/>
        <v>3.6570197637119215E-3</v>
      </c>
      <c r="Y157" s="85">
        <f t="shared" si="63"/>
        <v>7.939025307425187E-4</v>
      </c>
      <c r="Z157" s="86">
        <v>11260</v>
      </c>
      <c r="AA157" s="77">
        <f t="shared" si="64"/>
        <v>0</v>
      </c>
      <c r="AB157" s="77">
        <f t="shared" si="65"/>
        <v>0</v>
      </c>
      <c r="AC157" s="150">
        <f t="shared" si="66"/>
        <v>0</v>
      </c>
      <c r="AD157" s="150">
        <f t="shared" si="67"/>
        <v>0</v>
      </c>
      <c r="AE157" s="150">
        <f t="shared" si="68"/>
        <v>0</v>
      </c>
      <c r="AF157" s="216">
        <f t="shared" si="69"/>
        <v>-3.486257778409458E-3</v>
      </c>
      <c r="AG157" s="216">
        <f t="shared" si="70"/>
        <v>0.14757721668604806</v>
      </c>
      <c r="AH157" s="216">
        <f t="shared" si="71"/>
        <v>0.73437673785197377</v>
      </c>
      <c r="AJ157" s="367"/>
    </row>
    <row r="158" spans="1:36" s="5" customFormat="1" x14ac:dyDescent="1.25">
      <c r="A158" s="83">
        <v>170</v>
      </c>
      <c r="B158" s="68">
        <v>11280</v>
      </c>
      <c r="C158" s="83">
        <v>170</v>
      </c>
      <c r="D158" s="16">
        <v>152</v>
      </c>
      <c r="E158" s="68" t="s">
        <v>557</v>
      </c>
      <c r="F158" s="10" t="s">
        <v>17</v>
      </c>
      <c r="G158" s="10" t="s">
        <v>229</v>
      </c>
      <c r="H158" s="11" t="s">
        <v>24</v>
      </c>
      <c r="I158" s="12">
        <v>220799.087593</v>
      </c>
      <c r="J158" s="12">
        <v>2529387.66921</v>
      </c>
      <c r="K158" s="12" t="s">
        <v>158</v>
      </c>
      <c r="L158" s="169">
        <v>71.766666666666666</v>
      </c>
      <c r="M158" s="54">
        <v>238471</v>
      </c>
      <c r="N158" s="54">
        <v>500000</v>
      </c>
      <c r="O158" s="54">
        <v>10606688</v>
      </c>
      <c r="P158" s="201">
        <v>-6.6</v>
      </c>
      <c r="Q158" s="201">
        <v>85.37</v>
      </c>
      <c r="R158" s="201">
        <v>429.1</v>
      </c>
      <c r="S158" s="53">
        <v>2300</v>
      </c>
      <c r="T158" s="53">
        <v>80</v>
      </c>
      <c r="U158" s="53">
        <v>10</v>
      </c>
      <c r="V158" s="53">
        <v>20</v>
      </c>
      <c r="W158" s="12">
        <f t="shared" si="61"/>
        <v>2310</v>
      </c>
      <c r="X158" s="84">
        <f t="shared" si="62"/>
        <v>0.30061484058191995</v>
      </c>
      <c r="Y158" s="85">
        <f t="shared" si="63"/>
        <v>6.5260484803752683E-2</v>
      </c>
      <c r="Z158" s="86">
        <v>11280</v>
      </c>
      <c r="AA158" s="77">
        <f t="shared" si="64"/>
        <v>0</v>
      </c>
      <c r="AB158" s="77">
        <f t="shared" si="65"/>
        <v>0</v>
      </c>
      <c r="AC158" s="150">
        <f t="shared" si="66"/>
        <v>0</v>
      </c>
      <c r="AD158" s="150">
        <f t="shared" si="67"/>
        <v>0</v>
      </c>
      <c r="AE158" s="150">
        <f t="shared" si="68"/>
        <v>0</v>
      </c>
      <c r="AF158" s="216">
        <f t="shared" si="69"/>
        <v>-2.4800724348008396E-2</v>
      </c>
      <c r="AG158" s="216">
        <f t="shared" si="70"/>
        <v>0.32079361175598137</v>
      </c>
      <c r="AH158" s="216">
        <f t="shared" si="71"/>
        <v>1.6124228511712733</v>
      </c>
      <c r="AJ158" s="367"/>
    </row>
    <row r="159" spans="1:36" s="8" customFormat="1" x14ac:dyDescent="1.25">
      <c r="A159" s="210">
        <v>174</v>
      </c>
      <c r="B159" s="68">
        <v>11285</v>
      </c>
      <c r="C159" s="210">
        <v>174</v>
      </c>
      <c r="D159" s="19">
        <v>153</v>
      </c>
      <c r="E159" s="69" t="s">
        <v>558</v>
      </c>
      <c r="F159" s="20" t="s">
        <v>39</v>
      </c>
      <c r="G159" s="20" t="s">
        <v>229</v>
      </c>
      <c r="H159" s="21" t="s">
        <v>24</v>
      </c>
      <c r="I159" s="18">
        <v>2098978.8867009999</v>
      </c>
      <c r="J159" s="18">
        <v>26947658.658769999</v>
      </c>
      <c r="K159" s="18" t="s">
        <v>166</v>
      </c>
      <c r="L159" s="170">
        <v>70.599999999999994</v>
      </c>
      <c r="M159" s="56">
        <v>1071178</v>
      </c>
      <c r="N159" s="55">
        <v>1500000</v>
      </c>
      <c r="O159" s="56">
        <v>25157031</v>
      </c>
      <c r="P159" s="211">
        <v>-6.42</v>
      </c>
      <c r="Q159" s="211">
        <v>71.98</v>
      </c>
      <c r="R159" s="211">
        <v>510.35</v>
      </c>
      <c r="S159" s="212">
        <v>16723</v>
      </c>
      <c r="T159" s="212">
        <v>78</v>
      </c>
      <c r="U159" s="212">
        <v>23</v>
      </c>
      <c r="V159" s="212">
        <v>22</v>
      </c>
      <c r="W159" s="18">
        <f t="shared" si="61"/>
        <v>16746</v>
      </c>
      <c r="X159" s="84">
        <f t="shared" si="62"/>
        <v>3.1226310443092191</v>
      </c>
      <c r="Y159" s="85">
        <f t="shared" si="63"/>
        <v>0.67789206753861275</v>
      </c>
      <c r="Z159" s="86">
        <v>11285</v>
      </c>
      <c r="AA159" s="77">
        <f t="shared" si="64"/>
        <v>0</v>
      </c>
      <c r="AB159" s="77">
        <f t="shared" si="65"/>
        <v>0</v>
      </c>
      <c r="AC159" s="150">
        <f t="shared" si="66"/>
        <v>0</v>
      </c>
      <c r="AD159" s="150">
        <f t="shared" si="67"/>
        <v>0</v>
      </c>
      <c r="AE159" s="150">
        <f t="shared" si="68"/>
        <v>0</v>
      </c>
      <c r="AF159" s="216">
        <f t="shared" si="69"/>
        <v>-0.25701655518545113</v>
      </c>
      <c r="AG159" s="216">
        <f t="shared" si="70"/>
        <v>2.8816279816586876</v>
      </c>
      <c r="AH159" s="216">
        <f t="shared" si="71"/>
        <v>20.431214787989873</v>
      </c>
      <c r="AJ159" s="367"/>
    </row>
    <row r="160" spans="1:36" s="5" customFormat="1" x14ac:dyDescent="1.25">
      <c r="A160" s="83">
        <v>177</v>
      </c>
      <c r="B160" s="68">
        <v>11297</v>
      </c>
      <c r="C160" s="83">
        <v>177</v>
      </c>
      <c r="D160" s="16">
        <v>154</v>
      </c>
      <c r="E160" s="68" t="s">
        <v>559</v>
      </c>
      <c r="F160" s="10" t="s">
        <v>235</v>
      </c>
      <c r="G160" s="10" t="s">
        <v>229</v>
      </c>
      <c r="H160" s="11" t="s">
        <v>24</v>
      </c>
      <c r="I160" s="12">
        <v>376897.01134800003</v>
      </c>
      <c r="J160" s="12">
        <v>6624322.3585750004</v>
      </c>
      <c r="K160" s="12" t="s">
        <v>168</v>
      </c>
      <c r="L160" s="169">
        <v>69.033333333333331</v>
      </c>
      <c r="M160" s="54">
        <v>259585</v>
      </c>
      <c r="N160" s="54">
        <v>1000000</v>
      </c>
      <c r="O160" s="54">
        <v>25518895</v>
      </c>
      <c r="P160" s="201">
        <v>-5.27</v>
      </c>
      <c r="Q160" s="201">
        <v>120.13</v>
      </c>
      <c r="R160" s="201">
        <v>587.61</v>
      </c>
      <c r="S160" s="53">
        <v>2688</v>
      </c>
      <c r="T160" s="53">
        <v>90</v>
      </c>
      <c r="U160" s="53">
        <v>5</v>
      </c>
      <c r="V160" s="53">
        <v>10</v>
      </c>
      <c r="W160" s="12">
        <f t="shared" si="61"/>
        <v>2693</v>
      </c>
      <c r="X160" s="84">
        <f t="shared" si="62"/>
        <v>0.88570480447912625</v>
      </c>
      <c r="Y160" s="85">
        <f t="shared" si="63"/>
        <v>0.1922776827033241</v>
      </c>
      <c r="Z160" s="86">
        <v>11297</v>
      </c>
      <c r="AA160" s="77">
        <f t="shared" si="64"/>
        <v>0</v>
      </c>
      <c r="AB160" s="77">
        <f t="shared" si="65"/>
        <v>0</v>
      </c>
      <c r="AC160" s="150">
        <f t="shared" si="66"/>
        <v>0</v>
      </c>
      <c r="AD160" s="150">
        <f t="shared" si="67"/>
        <v>0</v>
      </c>
      <c r="AE160" s="150">
        <f t="shared" si="68"/>
        <v>0</v>
      </c>
      <c r="AF160" s="216">
        <f t="shared" si="69"/>
        <v>-5.1862936884499937E-2</v>
      </c>
      <c r="AG160" s="216">
        <f t="shared" si="70"/>
        <v>1.1822190906897492</v>
      </c>
      <c r="AH160" s="216">
        <f t="shared" si="71"/>
        <v>5.7827666684442143</v>
      </c>
      <c r="AJ160" s="367"/>
    </row>
    <row r="161" spans="1:36" s="8" customFormat="1" x14ac:dyDescent="1.25">
      <c r="A161" s="210">
        <v>181</v>
      </c>
      <c r="B161" s="68">
        <v>11308</v>
      </c>
      <c r="C161" s="210">
        <v>181</v>
      </c>
      <c r="D161" s="19">
        <v>155</v>
      </c>
      <c r="E161" s="69" t="s">
        <v>560</v>
      </c>
      <c r="F161" s="20" t="s">
        <v>598</v>
      </c>
      <c r="G161" s="20" t="s">
        <v>176</v>
      </c>
      <c r="H161" s="21" t="s">
        <v>24</v>
      </c>
      <c r="I161" s="18">
        <v>654149.62031599996</v>
      </c>
      <c r="J161" s="18">
        <v>3577681.5933599998</v>
      </c>
      <c r="K161" s="18" t="s">
        <v>175</v>
      </c>
      <c r="L161" s="170">
        <v>66.400000000000006</v>
      </c>
      <c r="M161" s="56">
        <v>17119732</v>
      </c>
      <c r="N161" s="55">
        <v>50000000</v>
      </c>
      <c r="O161" s="56">
        <v>208980</v>
      </c>
      <c r="P161" s="211">
        <v>-3.35</v>
      </c>
      <c r="Q161" s="211">
        <v>90.82</v>
      </c>
      <c r="R161" s="211">
        <v>499.97</v>
      </c>
      <c r="S161" s="212">
        <v>6807</v>
      </c>
      <c r="T161" s="212">
        <v>15.172102000000001</v>
      </c>
      <c r="U161" s="212">
        <v>28</v>
      </c>
      <c r="V161" s="212">
        <v>84.827898000000005</v>
      </c>
      <c r="W161" s="18">
        <f t="shared" si="61"/>
        <v>6835</v>
      </c>
      <c r="X161" s="84">
        <f t="shared" si="62"/>
        <v>8.0640362818580016E-2</v>
      </c>
      <c r="Y161" s="85">
        <f t="shared" si="63"/>
        <v>1.7506218795132755E-2</v>
      </c>
      <c r="Z161" s="86">
        <v>11308</v>
      </c>
      <c r="AA161" s="77">
        <f t="shared" si="64"/>
        <v>0</v>
      </c>
      <c r="AB161" s="77">
        <f t="shared" si="65"/>
        <v>0</v>
      </c>
      <c r="AC161" s="150">
        <f t="shared" si="66"/>
        <v>0</v>
      </c>
      <c r="AD161" s="150">
        <f t="shared" si="67"/>
        <v>0</v>
      </c>
      <c r="AE161" s="150">
        <f t="shared" si="68"/>
        <v>0</v>
      </c>
      <c r="AF161" s="216">
        <f t="shared" si="69"/>
        <v>-1.7805391464033333E-2</v>
      </c>
      <c r="AG161" s="216">
        <f t="shared" si="70"/>
        <v>0.4827121351532857</v>
      </c>
      <c r="AH161" s="216">
        <f t="shared" si="71"/>
        <v>2.6573616627679839</v>
      </c>
      <c r="AJ161" s="367"/>
    </row>
    <row r="162" spans="1:36" s="5" customFormat="1" x14ac:dyDescent="1.25">
      <c r="A162" s="83">
        <v>182</v>
      </c>
      <c r="B162" s="68">
        <v>11314</v>
      </c>
      <c r="C162" s="83">
        <v>182</v>
      </c>
      <c r="D162" s="16">
        <v>156</v>
      </c>
      <c r="E162" s="68" t="s">
        <v>561</v>
      </c>
      <c r="F162" s="10" t="s">
        <v>235</v>
      </c>
      <c r="G162" s="10" t="s">
        <v>229</v>
      </c>
      <c r="H162" s="11" t="s">
        <v>24</v>
      </c>
      <c r="I162" s="12">
        <v>19454.714018999999</v>
      </c>
      <c r="J162" s="12">
        <v>368289.118548</v>
      </c>
      <c r="K162" s="12" t="s">
        <v>177</v>
      </c>
      <c r="L162" s="169">
        <v>65.466666666666669</v>
      </c>
      <c r="M162" s="54">
        <v>12246</v>
      </c>
      <c r="N162" s="54">
        <v>200000</v>
      </c>
      <c r="O162" s="54">
        <v>30074238</v>
      </c>
      <c r="P162" s="201">
        <v>-1.71</v>
      </c>
      <c r="Q162" s="201">
        <v>166.91</v>
      </c>
      <c r="R162" s="201">
        <v>1040.81</v>
      </c>
      <c r="S162" s="53">
        <v>5</v>
      </c>
      <c r="T162" s="53">
        <v>22</v>
      </c>
      <c r="U162" s="53">
        <v>4</v>
      </c>
      <c r="V162" s="53">
        <v>78</v>
      </c>
      <c r="W162" s="12">
        <f t="shared" si="61"/>
        <v>9</v>
      </c>
      <c r="X162" s="84">
        <f t="shared" si="62"/>
        <v>1.2036954003618185E-2</v>
      </c>
      <c r="Y162" s="85">
        <f t="shared" si="63"/>
        <v>2.6131027074910141E-3</v>
      </c>
      <c r="Z162" s="86">
        <v>11314</v>
      </c>
      <c r="AA162" s="77">
        <f t="shared" si="64"/>
        <v>0</v>
      </c>
      <c r="AB162" s="77">
        <f t="shared" si="65"/>
        <v>0</v>
      </c>
      <c r="AC162" s="150">
        <f t="shared" si="66"/>
        <v>0</v>
      </c>
      <c r="AD162" s="150">
        <f t="shared" si="67"/>
        <v>0</v>
      </c>
      <c r="AE162" s="150">
        <f t="shared" si="68"/>
        <v>0</v>
      </c>
      <c r="AF162" s="216">
        <f t="shared" si="69"/>
        <v>-9.3559960664486798E-4</v>
      </c>
      <c r="AG162" s="216">
        <f t="shared" si="70"/>
        <v>9.1322181488359605E-2</v>
      </c>
      <c r="AH162" s="216">
        <f t="shared" si="71"/>
        <v>0.56946282256844738</v>
      </c>
      <c r="AJ162" s="367"/>
    </row>
    <row r="163" spans="1:36" s="8" customFormat="1" x14ac:dyDescent="1.25">
      <c r="A163" s="210">
        <v>184</v>
      </c>
      <c r="B163" s="68">
        <v>11312</v>
      </c>
      <c r="C163" s="210">
        <v>184</v>
      </c>
      <c r="D163" s="19">
        <v>157</v>
      </c>
      <c r="E163" s="69" t="s">
        <v>562</v>
      </c>
      <c r="F163" s="20" t="s">
        <v>178</v>
      </c>
      <c r="G163" s="20" t="s">
        <v>176</v>
      </c>
      <c r="H163" s="21" t="s">
        <v>24</v>
      </c>
      <c r="I163" s="18">
        <v>852192.20675000001</v>
      </c>
      <c r="J163" s="18">
        <v>4988142.0847650003</v>
      </c>
      <c r="K163" s="18" t="s">
        <v>179</v>
      </c>
      <c r="L163" s="170">
        <v>64.8</v>
      </c>
      <c r="M163" s="56">
        <v>23108335</v>
      </c>
      <c r="N163" s="55">
        <v>100000000</v>
      </c>
      <c r="O163" s="56">
        <v>215859</v>
      </c>
      <c r="P163" s="211">
        <v>-2.34</v>
      </c>
      <c r="Q163" s="211">
        <v>83.55</v>
      </c>
      <c r="R163" s="211">
        <v>527.16999999999996</v>
      </c>
      <c r="S163" s="212">
        <v>0</v>
      </c>
      <c r="T163" s="212">
        <v>0</v>
      </c>
      <c r="U163" s="212">
        <v>0</v>
      </c>
      <c r="V163" s="212">
        <v>0</v>
      </c>
      <c r="W163" s="18">
        <f t="shared" si="61"/>
        <v>0</v>
      </c>
      <c r="X163" s="84">
        <f t="shared" si="62"/>
        <v>0</v>
      </c>
      <c r="Y163" s="85">
        <f t="shared" si="63"/>
        <v>0</v>
      </c>
      <c r="Z163" s="86">
        <v>11312</v>
      </c>
      <c r="AA163" s="77">
        <f t="shared" si="64"/>
        <v>0</v>
      </c>
      <c r="AB163" s="77">
        <f t="shared" si="65"/>
        <v>1</v>
      </c>
      <c r="AC163" s="150">
        <f t="shared" si="66"/>
        <v>1</v>
      </c>
      <c r="AD163" s="150">
        <f t="shared" si="67"/>
        <v>0</v>
      </c>
      <c r="AE163" s="150">
        <f t="shared" si="68"/>
        <v>0</v>
      </c>
      <c r="AF163" s="216">
        <f t="shared" si="69"/>
        <v>-1.7340423735377079E-2</v>
      </c>
      <c r="AG163" s="216">
        <f t="shared" si="70"/>
        <v>0.61914205260288679</v>
      </c>
      <c r="AH163" s="216">
        <f t="shared" si="71"/>
        <v>3.9065603335806558</v>
      </c>
      <c r="AJ163" s="367"/>
    </row>
    <row r="164" spans="1:36" s="5" customFormat="1" x14ac:dyDescent="1.25">
      <c r="A164" s="83">
        <v>185</v>
      </c>
      <c r="B164" s="68">
        <v>11309</v>
      </c>
      <c r="C164" s="83">
        <v>185</v>
      </c>
      <c r="D164" s="16">
        <v>158</v>
      </c>
      <c r="E164" s="68" t="s">
        <v>563</v>
      </c>
      <c r="F164" s="10" t="s">
        <v>178</v>
      </c>
      <c r="G164" s="10" t="s">
        <v>229</v>
      </c>
      <c r="H164" s="11" t="s">
        <v>24</v>
      </c>
      <c r="I164" s="12">
        <v>544376.956809</v>
      </c>
      <c r="J164" s="12">
        <v>6682452.3949149996</v>
      </c>
      <c r="K164" s="12" t="s">
        <v>179</v>
      </c>
      <c r="L164" s="169">
        <v>64.8</v>
      </c>
      <c r="M164" s="54">
        <v>466961</v>
      </c>
      <c r="N164" s="54">
        <v>1000000</v>
      </c>
      <c r="O164" s="54">
        <v>14310515</v>
      </c>
      <c r="P164" s="201">
        <v>-3.25</v>
      </c>
      <c r="Q164" s="201">
        <v>69.680000000000007</v>
      </c>
      <c r="R164" s="201">
        <v>538.29</v>
      </c>
      <c r="S164" s="53">
        <v>2207</v>
      </c>
      <c r="T164" s="53">
        <v>84</v>
      </c>
      <c r="U164" s="53">
        <v>6</v>
      </c>
      <c r="V164" s="53">
        <v>16</v>
      </c>
      <c r="W164" s="12">
        <f t="shared" si="61"/>
        <v>2213</v>
      </c>
      <c r="X164" s="84">
        <f t="shared" si="62"/>
        <v>0.83391194048246231</v>
      </c>
      <c r="Y164" s="85">
        <f t="shared" si="63"/>
        <v>0.18103396829702875</v>
      </c>
      <c r="Z164" s="86">
        <v>11309</v>
      </c>
      <c r="AA164" s="77">
        <f t="shared" si="64"/>
        <v>0</v>
      </c>
      <c r="AB164" s="77">
        <f t="shared" si="65"/>
        <v>0</v>
      </c>
      <c r="AC164" s="150">
        <f t="shared" si="66"/>
        <v>0</v>
      </c>
      <c r="AD164" s="150">
        <f t="shared" si="67"/>
        <v>0</v>
      </c>
      <c r="AE164" s="150">
        <f t="shared" si="68"/>
        <v>0</v>
      </c>
      <c r="AF164" s="216">
        <f t="shared" si="69"/>
        <v>-3.226445007819051E-2</v>
      </c>
      <c r="AG164" s="216">
        <f t="shared" si="70"/>
        <v>0.69174980967640465</v>
      </c>
      <c r="AH164" s="216">
        <f t="shared" si="71"/>
        <v>5.3438864100274364</v>
      </c>
      <c r="AJ164" s="367"/>
    </row>
    <row r="165" spans="1:36" s="8" customFormat="1" x14ac:dyDescent="1.25">
      <c r="A165" s="210">
        <v>194</v>
      </c>
      <c r="B165" s="68">
        <v>11334</v>
      </c>
      <c r="C165" s="210">
        <v>194</v>
      </c>
      <c r="D165" s="19">
        <v>159</v>
      </c>
      <c r="E165" s="69" t="s">
        <v>564</v>
      </c>
      <c r="F165" s="20" t="s">
        <v>202</v>
      </c>
      <c r="G165" s="20" t="s">
        <v>229</v>
      </c>
      <c r="H165" s="21" t="s">
        <v>24</v>
      </c>
      <c r="I165" s="18">
        <v>268837.37030499999</v>
      </c>
      <c r="J165" s="18">
        <v>1706127.7249990001</v>
      </c>
      <c r="K165" s="18" t="s">
        <v>193</v>
      </c>
      <c r="L165" s="170">
        <v>63</v>
      </c>
      <c r="M165" s="56">
        <v>74264</v>
      </c>
      <c r="N165" s="55">
        <v>200000</v>
      </c>
      <c r="O165" s="56">
        <v>22973819</v>
      </c>
      <c r="P165" s="211">
        <v>-2.67</v>
      </c>
      <c r="Q165" s="211">
        <v>115.94</v>
      </c>
      <c r="R165" s="211">
        <v>611.77</v>
      </c>
      <c r="S165" s="212">
        <v>357</v>
      </c>
      <c r="T165" s="212">
        <v>39</v>
      </c>
      <c r="U165" s="212">
        <v>5</v>
      </c>
      <c r="V165" s="212">
        <v>61</v>
      </c>
      <c r="W165" s="18">
        <f t="shared" si="61"/>
        <v>362</v>
      </c>
      <c r="X165" s="84">
        <f t="shared" si="62"/>
        <v>9.8851025744024948E-2</v>
      </c>
      <c r="Y165" s="85">
        <f t="shared" si="63"/>
        <v>2.1459572158565268E-2</v>
      </c>
      <c r="Z165" s="86">
        <v>11334</v>
      </c>
      <c r="AA165" s="77">
        <f t="shared" si="64"/>
        <v>0</v>
      </c>
      <c r="AB165" s="77">
        <f t="shared" si="65"/>
        <v>0</v>
      </c>
      <c r="AC165" s="150">
        <f t="shared" si="66"/>
        <v>0</v>
      </c>
      <c r="AD165" s="150">
        <f t="shared" si="67"/>
        <v>0</v>
      </c>
      <c r="AE165" s="150">
        <f t="shared" si="68"/>
        <v>0</v>
      </c>
      <c r="AF165" s="216">
        <f t="shared" si="69"/>
        <v>-6.7674933009370924E-3</v>
      </c>
      <c r="AG165" s="216">
        <f t="shared" si="70"/>
        <v>0.29386635704518593</v>
      </c>
      <c r="AH165" s="216">
        <f t="shared" si="71"/>
        <v>1.5506177440877471</v>
      </c>
      <c r="AJ165" s="367"/>
    </row>
    <row r="166" spans="1:36" s="5" customFormat="1" x14ac:dyDescent="1.25">
      <c r="A166" s="83">
        <v>209</v>
      </c>
      <c r="B166" s="68">
        <v>11384</v>
      </c>
      <c r="C166" s="83">
        <v>209</v>
      </c>
      <c r="D166" s="16">
        <v>160</v>
      </c>
      <c r="E166" s="68" t="s">
        <v>565</v>
      </c>
      <c r="F166" s="10" t="s">
        <v>217</v>
      </c>
      <c r="G166" s="10" t="s">
        <v>229</v>
      </c>
      <c r="H166" s="11" t="s">
        <v>24</v>
      </c>
      <c r="I166" s="12">
        <v>366730.40623999998</v>
      </c>
      <c r="J166" s="12">
        <v>2077223.14702</v>
      </c>
      <c r="K166" s="12" t="s">
        <v>227</v>
      </c>
      <c r="L166" s="169">
        <v>57.166666666666664</v>
      </c>
      <c r="M166" s="54">
        <v>65308</v>
      </c>
      <c r="N166" s="54">
        <v>200000</v>
      </c>
      <c r="O166" s="54">
        <v>31806565</v>
      </c>
      <c r="P166" s="201">
        <v>-9.02</v>
      </c>
      <c r="Q166" s="201">
        <v>69.760000000000005</v>
      </c>
      <c r="R166" s="201">
        <v>493.23</v>
      </c>
      <c r="S166" s="53">
        <v>1424</v>
      </c>
      <c r="T166" s="53">
        <v>92</v>
      </c>
      <c r="U166" s="53">
        <v>2</v>
      </c>
      <c r="V166" s="53">
        <v>8</v>
      </c>
      <c r="W166" s="12">
        <f t="shared" si="61"/>
        <v>1426</v>
      </c>
      <c r="X166" s="84">
        <f t="shared" si="62"/>
        <v>0.28390694305786335</v>
      </c>
      <c r="Y166" s="85">
        <f t="shared" si="63"/>
        <v>6.1633366826607368E-2</v>
      </c>
      <c r="Z166" s="86">
        <v>11384</v>
      </c>
      <c r="AA166" s="77">
        <f t="shared" si="64"/>
        <v>0</v>
      </c>
      <c r="AB166" s="77">
        <f t="shared" si="65"/>
        <v>0</v>
      </c>
      <c r="AC166" s="150">
        <f t="shared" si="66"/>
        <v>0</v>
      </c>
      <c r="AD166" s="150">
        <f t="shared" si="67"/>
        <v>0</v>
      </c>
      <c r="AE166" s="150">
        <f t="shared" si="68"/>
        <v>0</v>
      </c>
      <c r="AF166" s="216">
        <f t="shared" si="69"/>
        <v>-2.7835224199803554E-2</v>
      </c>
      <c r="AG166" s="216">
        <f t="shared" si="70"/>
        <v>0.21527552551865814</v>
      </c>
      <c r="AH166" s="216">
        <f t="shared" si="71"/>
        <v>1.5220806687438038</v>
      </c>
      <c r="AJ166" s="367"/>
    </row>
    <row r="167" spans="1:36" s="8" customFormat="1" x14ac:dyDescent="1.25">
      <c r="A167" s="210">
        <v>211</v>
      </c>
      <c r="B167" s="68">
        <v>11341</v>
      </c>
      <c r="C167" s="210">
        <v>211</v>
      </c>
      <c r="D167" s="19">
        <v>161</v>
      </c>
      <c r="E167" s="69" t="s">
        <v>566</v>
      </c>
      <c r="F167" s="20" t="s">
        <v>391</v>
      </c>
      <c r="G167" s="20" t="s">
        <v>46</v>
      </c>
      <c r="H167" s="21" t="s">
        <v>24</v>
      </c>
      <c r="I167" s="18">
        <v>1599387.3797279999</v>
      </c>
      <c r="J167" s="18">
        <v>10477778.176186001</v>
      </c>
      <c r="K167" s="18" t="s">
        <v>218</v>
      </c>
      <c r="L167" s="170">
        <v>57.133333333333333</v>
      </c>
      <c r="M167" s="56">
        <v>34800000</v>
      </c>
      <c r="N167" s="55">
        <v>200000000</v>
      </c>
      <c r="O167" s="56">
        <v>301086</v>
      </c>
      <c r="P167" s="211">
        <v>-0.31</v>
      </c>
      <c r="Q167" s="211">
        <v>82.64</v>
      </c>
      <c r="R167" s="211">
        <v>526.98</v>
      </c>
      <c r="S167" s="212">
        <v>30783</v>
      </c>
      <c r="T167" s="212">
        <v>10.720231500000001</v>
      </c>
      <c r="U167" s="212">
        <v>110</v>
      </c>
      <c r="V167" s="212">
        <v>89.279768500000003</v>
      </c>
      <c r="W167" s="18">
        <f t="shared" si="61"/>
        <v>30893</v>
      </c>
      <c r="X167" s="84">
        <f t="shared" si="62"/>
        <v>0.16687005015354472</v>
      </c>
      <c r="Y167" s="85">
        <f t="shared" si="63"/>
        <v>3.6225824218013736E-2</v>
      </c>
      <c r="Z167" s="86">
        <v>11341</v>
      </c>
      <c r="AA167" s="77">
        <f t="shared" si="64"/>
        <v>0</v>
      </c>
      <c r="AB167" s="77">
        <f t="shared" si="65"/>
        <v>0</v>
      </c>
      <c r="AC167" s="150">
        <f t="shared" si="66"/>
        <v>0</v>
      </c>
      <c r="AD167" s="150">
        <f t="shared" si="67"/>
        <v>0</v>
      </c>
      <c r="AE167" s="150">
        <f t="shared" si="68"/>
        <v>0</v>
      </c>
      <c r="AF167" s="216">
        <f t="shared" si="69"/>
        <v>-4.8254289608950012E-3</v>
      </c>
      <c r="AG167" s="216">
        <f t="shared" si="70"/>
        <v>1.2863659655753641</v>
      </c>
      <c r="AH167" s="216">
        <f t="shared" si="71"/>
        <v>8.2029179155240257</v>
      </c>
      <c r="AJ167" s="367"/>
    </row>
    <row r="168" spans="1:36" s="5" customFormat="1" x14ac:dyDescent="1.25">
      <c r="A168" s="83">
        <v>226</v>
      </c>
      <c r="B168" s="68">
        <v>11378</v>
      </c>
      <c r="C168" s="83">
        <v>226</v>
      </c>
      <c r="D168" s="16">
        <v>162</v>
      </c>
      <c r="E168" s="68" t="s">
        <v>567</v>
      </c>
      <c r="F168" s="10" t="s">
        <v>307</v>
      </c>
      <c r="G168" s="10" t="s">
        <v>46</v>
      </c>
      <c r="H168" s="11" t="s">
        <v>24</v>
      </c>
      <c r="I168" s="12">
        <v>748571.78525700001</v>
      </c>
      <c r="J168" s="12">
        <v>3561799.4170260001</v>
      </c>
      <c r="K168" s="12" t="s">
        <v>259</v>
      </c>
      <c r="L168" s="169">
        <v>49</v>
      </c>
      <c r="M168" s="54">
        <v>13629617</v>
      </c>
      <c r="N168" s="54">
        <v>50000000</v>
      </c>
      <c r="O168" s="54">
        <v>261328</v>
      </c>
      <c r="P168" s="201">
        <v>2.75</v>
      </c>
      <c r="Q168" s="201">
        <v>97.84</v>
      </c>
      <c r="R168" s="201">
        <v>554.4</v>
      </c>
      <c r="S168" s="53">
        <v>7188</v>
      </c>
      <c r="T168" s="53">
        <v>9.7631619999999995</v>
      </c>
      <c r="U168" s="53">
        <v>26</v>
      </c>
      <c r="V168" s="53">
        <v>90.236837999999992</v>
      </c>
      <c r="W168" s="12">
        <f t="shared" si="61"/>
        <v>7214</v>
      </c>
      <c r="X168" s="84">
        <f t="shared" si="62"/>
        <v>5.1661259119953541E-2</v>
      </c>
      <c r="Y168" s="85">
        <f t="shared" si="63"/>
        <v>1.1215144299643164E-2</v>
      </c>
      <c r="Z168" s="86">
        <v>11378</v>
      </c>
      <c r="AA168" s="77">
        <f t="shared" si="64"/>
        <v>0</v>
      </c>
      <c r="AB168" s="77">
        <f t="shared" si="65"/>
        <v>0</v>
      </c>
      <c r="AC168" s="150">
        <f t="shared" si="66"/>
        <v>0</v>
      </c>
      <c r="AD168" s="150">
        <f t="shared" si="67"/>
        <v>0</v>
      </c>
      <c r="AE168" s="150">
        <f t="shared" si="68"/>
        <v>0</v>
      </c>
      <c r="AF168" s="216">
        <f t="shared" si="69"/>
        <v>1.4551480614566495E-2</v>
      </c>
      <c r="AG168" s="216">
        <f t="shared" si="70"/>
        <v>0.51771522302879491</v>
      </c>
      <c r="AH168" s="216">
        <f t="shared" si="71"/>
        <v>2.9335784918966055</v>
      </c>
      <c r="AJ168" s="367"/>
    </row>
    <row r="169" spans="1:36" s="8" customFormat="1" x14ac:dyDescent="1.25">
      <c r="A169" s="210">
        <v>239</v>
      </c>
      <c r="B169" s="68">
        <v>11463</v>
      </c>
      <c r="C169" s="210">
        <v>239</v>
      </c>
      <c r="D169" s="19">
        <v>163</v>
      </c>
      <c r="E169" s="69" t="s">
        <v>568</v>
      </c>
      <c r="F169" s="20" t="s">
        <v>232</v>
      </c>
      <c r="G169" s="20" t="s">
        <v>229</v>
      </c>
      <c r="H169" s="21" t="s">
        <v>24</v>
      </c>
      <c r="I169" s="18">
        <v>150675.93156</v>
      </c>
      <c r="J169" s="18">
        <v>698001.66958500003</v>
      </c>
      <c r="K169" s="18" t="s">
        <v>271</v>
      </c>
      <c r="L169" s="170">
        <v>45.233333333333334</v>
      </c>
      <c r="M169" s="56">
        <v>38511</v>
      </c>
      <c r="N169" s="55">
        <v>200000</v>
      </c>
      <c r="O169" s="56">
        <v>18124735</v>
      </c>
      <c r="P169" s="211">
        <v>-3.48</v>
      </c>
      <c r="Q169" s="211">
        <v>66</v>
      </c>
      <c r="R169" s="211">
        <v>392.29</v>
      </c>
      <c r="S169" s="212">
        <v>246</v>
      </c>
      <c r="T169" s="212">
        <v>51</v>
      </c>
      <c r="U169" s="212">
        <v>5</v>
      </c>
      <c r="V169" s="212">
        <v>49</v>
      </c>
      <c r="W169" s="18">
        <f t="shared" si="61"/>
        <v>251</v>
      </c>
      <c r="X169" s="84">
        <f t="shared" si="62"/>
        <v>5.2884897905848556E-2</v>
      </c>
      <c r="Y169" s="85">
        <f t="shared" si="63"/>
        <v>1.1480784080558845E-2</v>
      </c>
      <c r="Z169" s="86">
        <v>11463</v>
      </c>
      <c r="AA169" s="77">
        <f t="shared" si="64"/>
        <v>0</v>
      </c>
      <c r="AB169" s="77">
        <f t="shared" si="65"/>
        <v>0</v>
      </c>
      <c r="AC169" s="150">
        <f t="shared" si="66"/>
        <v>0</v>
      </c>
      <c r="AD169" s="150">
        <f t="shared" si="67"/>
        <v>0</v>
      </c>
      <c r="AE169" s="150">
        <f t="shared" si="68"/>
        <v>0</v>
      </c>
      <c r="AF169" s="216">
        <f t="shared" si="69"/>
        <v>-3.6086165629873128E-3</v>
      </c>
      <c r="AG169" s="216">
        <f t="shared" si="70"/>
        <v>6.8439279642862824E-2</v>
      </c>
      <c r="AH169" s="216">
        <f t="shared" si="71"/>
        <v>0.40678856077422215</v>
      </c>
      <c r="AJ169" s="367"/>
    </row>
    <row r="170" spans="1:36" s="5" customFormat="1" x14ac:dyDescent="1.25">
      <c r="A170" s="83">
        <v>237</v>
      </c>
      <c r="B170" s="68">
        <v>11461</v>
      </c>
      <c r="C170" s="83">
        <v>237</v>
      </c>
      <c r="D170" s="16">
        <v>164</v>
      </c>
      <c r="E170" s="68" t="s">
        <v>569</v>
      </c>
      <c r="F170" s="10" t="s">
        <v>189</v>
      </c>
      <c r="G170" s="10" t="s">
        <v>229</v>
      </c>
      <c r="H170" s="11" t="s">
        <v>24</v>
      </c>
      <c r="I170" s="12">
        <v>716375.28964800003</v>
      </c>
      <c r="J170" s="12">
        <v>6999270.3121779999</v>
      </c>
      <c r="K170" s="12" t="s">
        <v>270</v>
      </c>
      <c r="L170" s="169">
        <v>45.033333333333331</v>
      </c>
      <c r="M170" s="54">
        <v>292538</v>
      </c>
      <c r="N170" s="54">
        <v>500000000</v>
      </c>
      <c r="O170" s="54">
        <v>23926020</v>
      </c>
      <c r="P170" s="201">
        <v>-5.09</v>
      </c>
      <c r="Q170" s="201">
        <v>92.89</v>
      </c>
      <c r="R170" s="201">
        <v>539.64</v>
      </c>
      <c r="S170" s="53">
        <v>1214</v>
      </c>
      <c r="T170" s="53">
        <v>89</v>
      </c>
      <c r="U170" s="53">
        <v>19</v>
      </c>
      <c r="V170" s="53">
        <v>11</v>
      </c>
      <c r="W170" s="12">
        <f t="shared" si="61"/>
        <v>1233</v>
      </c>
      <c r="X170" s="84">
        <f t="shared" si="62"/>
        <v>0.92543901715877785</v>
      </c>
      <c r="Y170" s="85">
        <f t="shared" si="63"/>
        <v>0.20090358413170967</v>
      </c>
      <c r="Z170" s="86">
        <v>11461</v>
      </c>
      <c r="AA170" s="77">
        <f t="shared" si="64"/>
        <v>0</v>
      </c>
      <c r="AB170" s="77">
        <f t="shared" si="65"/>
        <v>0</v>
      </c>
      <c r="AC170" s="150">
        <f t="shared" si="66"/>
        <v>0</v>
      </c>
      <c r="AD170" s="150">
        <f t="shared" si="67"/>
        <v>0</v>
      </c>
      <c r="AE170" s="150">
        <f t="shared" si="68"/>
        <v>0</v>
      </c>
      <c r="AF170" s="216">
        <f t="shared" si="69"/>
        <v>-5.2926793228518863E-2</v>
      </c>
      <c r="AG170" s="216">
        <f t="shared" si="70"/>
        <v>0.9658879809424592</v>
      </c>
      <c r="AH170" s="216">
        <f t="shared" si="71"/>
        <v>5.6112799013434032</v>
      </c>
      <c r="AJ170" s="367"/>
    </row>
    <row r="171" spans="1:36" s="8" customFormat="1" x14ac:dyDescent="1.25">
      <c r="A171" s="210">
        <v>240</v>
      </c>
      <c r="B171" s="68">
        <v>11470</v>
      </c>
      <c r="C171" s="210">
        <v>240</v>
      </c>
      <c r="D171" s="19">
        <v>165</v>
      </c>
      <c r="E171" s="69" t="s">
        <v>570</v>
      </c>
      <c r="F171" s="20" t="s">
        <v>225</v>
      </c>
      <c r="G171" s="20" t="s">
        <v>229</v>
      </c>
      <c r="H171" s="21" t="s">
        <v>24</v>
      </c>
      <c r="I171" s="18">
        <v>313550.77220100001</v>
      </c>
      <c r="J171" s="18">
        <v>1325861.0882939999</v>
      </c>
      <c r="K171" s="18" t="s">
        <v>272</v>
      </c>
      <c r="L171" s="170">
        <v>44.2</v>
      </c>
      <c r="M171" s="56">
        <v>86675</v>
      </c>
      <c r="N171" s="55">
        <v>200000</v>
      </c>
      <c r="O171" s="56">
        <v>15296926</v>
      </c>
      <c r="P171" s="211">
        <v>2.39</v>
      </c>
      <c r="Q171" s="211">
        <v>81.92</v>
      </c>
      <c r="R171" s="211">
        <v>445.64</v>
      </c>
      <c r="S171" s="212">
        <v>220</v>
      </c>
      <c r="T171" s="212">
        <v>11</v>
      </c>
      <c r="U171" s="212">
        <v>12</v>
      </c>
      <c r="V171" s="212">
        <v>89</v>
      </c>
      <c r="W171" s="18">
        <f t="shared" si="61"/>
        <v>232</v>
      </c>
      <c r="X171" s="84">
        <f t="shared" si="62"/>
        <v>2.1666848314583056E-2</v>
      </c>
      <c r="Y171" s="85">
        <f t="shared" si="63"/>
        <v>4.7036567537447928E-3</v>
      </c>
      <c r="Z171" s="86">
        <v>11470</v>
      </c>
      <c r="AA171" s="77">
        <f t="shared" si="64"/>
        <v>0</v>
      </c>
      <c r="AB171" s="77">
        <f t="shared" si="65"/>
        <v>0</v>
      </c>
      <c r="AC171" s="150">
        <f t="shared" si="66"/>
        <v>0</v>
      </c>
      <c r="AD171" s="150">
        <f t="shared" si="67"/>
        <v>0</v>
      </c>
      <c r="AE171" s="150">
        <f t="shared" si="68"/>
        <v>0</v>
      </c>
      <c r="AF171" s="216">
        <f t="shared" si="69"/>
        <v>4.7076152247139558E-3</v>
      </c>
      <c r="AG171" s="216">
        <f t="shared" si="70"/>
        <v>0.16135892853914946</v>
      </c>
      <c r="AH171" s="216">
        <f t="shared" si="71"/>
        <v>0.87778311662825392</v>
      </c>
      <c r="AJ171" s="367"/>
    </row>
    <row r="172" spans="1:36" s="5" customFormat="1" x14ac:dyDescent="1.25">
      <c r="A172" s="83">
        <v>244</v>
      </c>
      <c r="B172" s="68">
        <v>11454</v>
      </c>
      <c r="C172" s="83">
        <v>244</v>
      </c>
      <c r="D172" s="16">
        <v>166</v>
      </c>
      <c r="E172" s="68" t="s">
        <v>639</v>
      </c>
      <c r="F172" s="10" t="s">
        <v>340</v>
      </c>
      <c r="G172" s="10" t="s">
        <v>229</v>
      </c>
      <c r="H172" s="11" t="s">
        <v>24</v>
      </c>
      <c r="I172" s="12">
        <v>1305745.1625399999</v>
      </c>
      <c r="J172" s="12">
        <v>3195280.1647199998</v>
      </c>
      <c r="K172" s="12" t="s">
        <v>279</v>
      </c>
      <c r="L172" s="169">
        <v>43.8</v>
      </c>
      <c r="M172" s="54">
        <v>189185</v>
      </c>
      <c r="N172" s="54">
        <v>200000</v>
      </c>
      <c r="O172" s="54">
        <v>16889712</v>
      </c>
      <c r="P172" s="201">
        <v>-9.39</v>
      </c>
      <c r="Q172" s="201">
        <v>58.71</v>
      </c>
      <c r="R172" s="201">
        <v>519.53</v>
      </c>
      <c r="S172" s="53">
        <v>1051</v>
      </c>
      <c r="T172" s="53">
        <v>92</v>
      </c>
      <c r="U172" s="53">
        <v>7</v>
      </c>
      <c r="V172" s="53">
        <v>8</v>
      </c>
      <c r="W172" s="12">
        <f t="shared" si="61"/>
        <v>1058</v>
      </c>
      <c r="X172" s="84">
        <f t="shared" si="62"/>
        <v>0.43671871511758509</v>
      </c>
      <c r="Y172" s="85">
        <f t="shared" si="63"/>
        <v>9.480727902945614E-2</v>
      </c>
      <c r="Z172" s="86">
        <v>11454</v>
      </c>
      <c r="AA172" s="77">
        <f t="shared" si="64"/>
        <v>0</v>
      </c>
      <c r="AB172" s="77">
        <f t="shared" si="65"/>
        <v>0</v>
      </c>
      <c r="AC172" s="150">
        <f t="shared" si="66"/>
        <v>0</v>
      </c>
      <c r="AD172" s="150">
        <f t="shared" si="67"/>
        <v>0</v>
      </c>
      <c r="AE172" s="150">
        <f t="shared" si="68"/>
        <v>0</v>
      </c>
      <c r="AF172" s="216">
        <f t="shared" si="69"/>
        <v>-4.457379059732744E-2</v>
      </c>
      <c r="AG172" s="216">
        <f t="shared" si="70"/>
        <v>0.27869299744079806</v>
      </c>
      <c r="AH172" s="216">
        <f t="shared" si="71"/>
        <v>2.4661790659243366</v>
      </c>
      <c r="AJ172" s="367"/>
    </row>
    <row r="173" spans="1:36" s="8" customFormat="1" x14ac:dyDescent="1.25">
      <c r="A173" s="210">
        <v>245</v>
      </c>
      <c r="B173" s="68">
        <v>11477</v>
      </c>
      <c r="C173" s="210">
        <v>245</v>
      </c>
      <c r="D173" s="19">
        <v>167</v>
      </c>
      <c r="E173" s="69" t="s">
        <v>572</v>
      </c>
      <c r="F173" s="20" t="s">
        <v>340</v>
      </c>
      <c r="G173" s="20" t="s">
        <v>229</v>
      </c>
      <c r="H173" s="21" t="s">
        <v>24</v>
      </c>
      <c r="I173" s="18">
        <v>3586204.8888409999</v>
      </c>
      <c r="J173" s="18">
        <v>7083926.2041149996</v>
      </c>
      <c r="K173" s="18" t="s">
        <v>286</v>
      </c>
      <c r="L173" s="170">
        <v>42</v>
      </c>
      <c r="M173" s="56">
        <v>235212</v>
      </c>
      <c r="N173" s="55">
        <v>300000</v>
      </c>
      <c r="O173" s="56">
        <v>30117197</v>
      </c>
      <c r="P173" s="211">
        <v>-6.3</v>
      </c>
      <c r="Q173" s="211">
        <v>59.09</v>
      </c>
      <c r="R173" s="211">
        <v>398.76</v>
      </c>
      <c r="S173" s="212">
        <v>1491</v>
      </c>
      <c r="T173" s="212">
        <v>82</v>
      </c>
      <c r="U173" s="212">
        <v>16</v>
      </c>
      <c r="V173" s="212">
        <v>18</v>
      </c>
      <c r="W173" s="18">
        <f t="shared" si="61"/>
        <v>1507</v>
      </c>
      <c r="X173" s="84">
        <f t="shared" si="62"/>
        <v>0.86296446637199775</v>
      </c>
      <c r="Y173" s="85">
        <f t="shared" si="63"/>
        <v>0.18734098201815602</v>
      </c>
      <c r="Z173" s="86">
        <v>11477</v>
      </c>
      <c r="AA173" s="77">
        <f t="shared" si="64"/>
        <v>0</v>
      </c>
      <c r="AB173" s="77">
        <f t="shared" si="65"/>
        <v>0</v>
      </c>
      <c r="AC173" s="150">
        <f t="shared" si="66"/>
        <v>0</v>
      </c>
      <c r="AD173" s="150">
        <f t="shared" si="67"/>
        <v>0</v>
      </c>
      <c r="AE173" s="150">
        <f t="shared" si="68"/>
        <v>0</v>
      </c>
      <c r="AF173" s="216">
        <f t="shared" si="69"/>
        <v>-6.6300928513946172E-2</v>
      </c>
      <c r="AG173" s="216">
        <f t="shared" si="70"/>
        <v>0.62186061363318723</v>
      </c>
      <c r="AH173" s="216">
        <f t="shared" si="71"/>
        <v>4.1965330562255829</v>
      </c>
      <c r="AJ173" s="367"/>
    </row>
    <row r="174" spans="1:36" s="5" customFormat="1" x14ac:dyDescent="1.25">
      <c r="A174" s="83">
        <v>264</v>
      </c>
      <c r="B174" s="68">
        <v>11233</v>
      </c>
      <c r="C174" s="83">
        <v>264</v>
      </c>
      <c r="D174" s="16">
        <v>168</v>
      </c>
      <c r="E174" s="68" t="s">
        <v>573</v>
      </c>
      <c r="F174" s="10" t="s">
        <v>29</v>
      </c>
      <c r="G174" s="10" t="s">
        <v>46</v>
      </c>
      <c r="H174" s="11" t="s">
        <v>24</v>
      </c>
      <c r="I174" s="12">
        <v>983005.47756999999</v>
      </c>
      <c r="J174" s="12">
        <v>4021169.4348180001</v>
      </c>
      <c r="K174" s="12" t="s">
        <v>327</v>
      </c>
      <c r="L174" s="169">
        <v>27</v>
      </c>
      <c r="M174" s="54">
        <v>24582581</v>
      </c>
      <c r="N174" s="54">
        <v>50000000</v>
      </c>
      <c r="O174" s="54">
        <v>163578</v>
      </c>
      <c r="P174" s="201">
        <v>-2.31</v>
      </c>
      <c r="Q174" s="201">
        <v>85.93</v>
      </c>
      <c r="R174" s="201">
        <v>506.05</v>
      </c>
      <c r="S174" s="53">
        <v>9461</v>
      </c>
      <c r="T174" s="53">
        <v>14.793201999999999</v>
      </c>
      <c r="U174" s="53">
        <v>22</v>
      </c>
      <c r="V174" s="53">
        <v>85.206797999999992</v>
      </c>
      <c r="W174" s="12">
        <f t="shared" si="61"/>
        <v>9483</v>
      </c>
      <c r="X174" s="84">
        <f t="shared" si="62"/>
        <v>8.8372998951478932E-2</v>
      </c>
      <c r="Y174" s="85">
        <f t="shared" si="63"/>
        <v>1.9184897006318678E-2</v>
      </c>
      <c r="Z174" s="86">
        <v>11233</v>
      </c>
      <c r="AA174" s="77">
        <f t="shared" si="64"/>
        <v>0</v>
      </c>
      <c r="AB174" s="77">
        <f t="shared" si="65"/>
        <v>0</v>
      </c>
      <c r="AC174" s="150">
        <f t="shared" si="66"/>
        <v>0</v>
      </c>
      <c r="AD174" s="150">
        <f t="shared" si="67"/>
        <v>0</v>
      </c>
      <c r="AE174" s="150">
        <f t="shared" si="68"/>
        <v>0</v>
      </c>
      <c r="AF174" s="216">
        <f t="shared" si="69"/>
        <v>-1.3799691748812484E-2</v>
      </c>
      <c r="AG174" s="216">
        <f t="shared" si="70"/>
        <v>0.51333658527076054</v>
      </c>
      <c r="AH174" s="216">
        <f t="shared" si="71"/>
        <v>3.0230883157950466</v>
      </c>
      <c r="AJ174" s="367"/>
    </row>
    <row r="175" spans="1:36" s="8" customFormat="1" x14ac:dyDescent="1.25">
      <c r="A175" s="210">
        <v>275</v>
      </c>
      <c r="B175" s="68">
        <v>11649</v>
      </c>
      <c r="C175" s="210">
        <v>275</v>
      </c>
      <c r="D175" s="19">
        <v>169</v>
      </c>
      <c r="E175" s="69" t="s">
        <v>574</v>
      </c>
      <c r="F175" s="20" t="s">
        <v>389</v>
      </c>
      <c r="G175" s="20" t="s">
        <v>46</v>
      </c>
      <c r="H175" s="21" t="s">
        <v>24</v>
      </c>
      <c r="I175" s="18">
        <v>359680.75538599998</v>
      </c>
      <c r="J175" s="18">
        <v>5053722.7831340004</v>
      </c>
      <c r="K175" s="18" t="s">
        <v>390</v>
      </c>
      <c r="L175" s="170">
        <v>14</v>
      </c>
      <c r="M175" s="56">
        <v>73212249</v>
      </c>
      <c r="N175" s="55">
        <v>400000000</v>
      </c>
      <c r="O175" s="56">
        <v>69029</v>
      </c>
      <c r="P175" s="211">
        <v>2.64</v>
      </c>
      <c r="Q175" s="211">
        <v>72.83</v>
      </c>
      <c r="R175" s="211">
        <v>536.45000000000005</v>
      </c>
      <c r="S175" s="212">
        <v>19260</v>
      </c>
      <c r="T175" s="212">
        <v>12.666769</v>
      </c>
      <c r="U175" s="212">
        <v>54</v>
      </c>
      <c r="V175" s="212">
        <v>87.333230999999998</v>
      </c>
      <c r="W175" s="18">
        <f t="shared" si="61"/>
        <v>19314</v>
      </c>
      <c r="X175" s="84">
        <f t="shared" si="62"/>
        <v>9.510039017023543E-2</v>
      </c>
      <c r="Y175" s="85">
        <f t="shared" si="63"/>
        <v>2.064534656879102E-2</v>
      </c>
      <c r="Z175" s="86">
        <v>11649</v>
      </c>
      <c r="AA175" s="77">
        <f t="shared" si="64"/>
        <v>0</v>
      </c>
      <c r="AB175" s="77">
        <f t="shared" si="65"/>
        <v>0</v>
      </c>
      <c r="AC175" s="150">
        <f t="shared" si="66"/>
        <v>0</v>
      </c>
      <c r="AD175" s="150">
        <f t="shared" si="67"/>
        <v>0</v>
      </c>
      <c r="AE175" s="150">
        <f t="shared" si="68"/>
        <v>0</v>
      </c>
      <c r="AF175" s="216">
        <f t="shared" si="69"/>
        <v>1.9820763294050876E-2</v>
      </c>
      <c r="AG175" s="216">
        <f t="shared" si="70"/>
        <v>0.54679779950974439</v>
      </c>
      <c r="AH175" s="216">
        <f t="shared" si="71"/>
        <v>4.0275941170809064</v>
      </c>
      <c r="AJ175" s="367"/>
    </row>
    <row r="176" spans="1:36" s="5" customFormat="1" x14ac:dyDescent="1.25">
      <c r="A176" s="83">
        <v>296</v>
      </c>
      <c r="B176" s="68">
        <v>11706</v>
      </c>
      <c r="C176" s="83">
        <v>296</v>
      </c>
      <c r="D176" s="16">
        <v>170</v>
      </c>
      <c r="E176" s="68" t="s">
        <v>640</v>
      </c>
      <c r="F176" s="10" t="s">
        <v>599</v>
      </c>
      <c r="G176" s="10" t="s">
        <v>229</v>
      </c>
      <c r="H176" s="11"/>
      <c r="I176" s="12">
        <v>0</v>
      </c>
      <c r="J176" s="12">
        <v>1536743.917319</v>
      </c>
      <c r="K176" s="12" t="s">
        <v>600</v>
      </c>
      <c r="L176" s="169">
        <v>3</v>
      </c>
      <c r="M176" s="54">
        <v>878152</v>
      </c>
      <c r="N176" s="54">
        <v>1000000</v>
      </c>
      <c r="O176" s="54">
        <v>1749974</v>
      </c>
      <c r="P176" s="201">
        <v>-7.18</v>
      </c>
      <c r="Q176" s="201">
        <v>78.62</v>
      </c>
      <c r="R176" s="201">
        <v>0</v>
      </c>
      <c r="S176" s="53">
        <v>1696</v>
      </c>
      <c r="T176" s="53">
        <v>80</v>
      </c>
      <c r="U176" s="53">
        <v>9</v>
      </c>
      <c r="V176" s="53">
        <v>20</v>
      </c>
      <c r="W176" s="12">
        <f t="shared" si="61"/>
        <v>1705</v>
      </c>
      <c r="X176" s="84">
        <f t="shared" si="62"/>
        <v>0.18264026244121453</v>
      </c>
      <c r="Y176" s="85">
        <f t="shared" si="63"/>
        <v>3.9649380078925968E-2</v>
      </c>
      <c r="Z176" s="86"/>
      <c r="AA176" s="77"/>
      <c r="AB176" s="77"/>
      <c r="AC176" s="150"/>
      <c r="AD176" s="150"/>
      <c r="AE176" s="150"/>
      <c r="AF176" s="216">
        <f t="shared" si="69"/>
        <v>-1.6391963554099005E-2</v>
      </c>
      <c r="AG176" s="216">
        <f t="shared" si="70"/>
        <v>0.17948971791410362</v>
      </c>
      <c r="AH176" s="216">
        <f t="shared" si="71"/>
        <v>0</v>
      </c>
      <c r="AJ176" s="367"/>
    </row>
    <row r="177" spans="1:36" s="8" customFormat="1" x14ac:dyDescent="1.25">
      <c r="A177" s="210"/>
      <c r="B177" s="68">
        <v>11709</v>
      </c>
      <c r="C177" s="210"/>
      <c r="D177" s="19">
        <v>171</v>
      </c>
      <c r="E177" s="69" t="s">
        <v>633</v>
      </c>
      <c r="F177" s="20" t="s">
        <v>306</v>
      </c>
      <c r="G177" s="20" t="s">
        <v>46</v>
      </c>
      <c r="H177" s="21"/>
      <c r="I177" s="18">
        <v>0</v>
      </c>
      <c r="J177" s="18">
        <v>157987330</v>
      </c>
      <c r="K177" s="18" t="s">
        <v>634</v>
      </c>
      <c r="L177" s="170">
        <v>1</v>
      </c>
      <c r="M177" s="56">
        <v>588283082</v>
      </c>
      <c r="N177" s="55">
        <v>0</v>
      </c>
      <c r="O177" s="56">
        <v>245579</v>
      </c>
      <c r="P177" s="211">
        <v>-12</v>
      </c>
      <c r="Q177" s="211">
        <v>168.5</v>
      </c>
      <c r="R177" s="211">
        <v>0</v>
      </c>
      <c r="S177" s="212">
        <v>2890628</v>
      </c>
      <c r="T177" s="212">
        <v>96</v>
      </c>
      <c r="U177" s="212">
        <v>429</v>
      </c>
      <c r="V177" s="212">
        <v>3.8</v>
      </c>
      <c r="W177" s="18">
        <f t="shared" si="61"/>
        <v>2891057</v>
      </c>
      <c r="X177" s="84">
        <f t="shared" si="62"/>
        <v>22.531936847820582</v>
      </c>
      <c r="Y177" s="85">
        <f t="shared" si="63"/>
        <v>4.8914588495028148</v>
      </c>
      <c r="Z177" s="86"/>
      <c r="AA177" s="77"/>
      <c r="AB177" s="77"/>
      <c r="AC177" s="150"/>
      <c r="AD177" s="150"/>
      <c r="AE177" s="150"/>
      <c r="AF177" s="216">
        <f t="shared" si="69"/>
        <v>-2.8164921059775727</v>
      </c>
      <c r="AG177" s="216">
        <f t="shared" si="70"/>
        <v>39.548243321435088</v>
      </c>
      <c r="AH177" s="216">
        <f t="shared" si="71"/>
        <v>0</v>
      </c>
      <c r="AJ177" s="367"/>
    </row>
    <row r="178" spans="1:36" s="5" customFormat="1" x14ac:dyDescent="1.25">
      <c r="A178" s="83"/>
      <c r="B178" s="68">
        <v>11712</v>
      </c>
      <c r="C178" s="83"/>
      <c r="D178" s="16">
        <v>172</v>
      </c>
      <c r="E178" s="68" t="s">
        <v>620</v>
      </c>
      <c r="F178" s="10" t="s">
        <v>621</v>
      </c>
      <c r="G178" s="10" t="s">
        <v>46</v>
      </c>
      <c r="H178" s="11"/>
      <c r="I178" s="12">
        <v>0</v>
      </c>
      <c r="J178" s="12">
        <v>4324466</v>
      </c>
      <c r="K178" s="12" t="s">
        <v>622</v>
      </c>
      <c r="L178" s="169">
        <v>1</v>
      </c>
      <c r="M178" s="54">
        <v>400000000</v>
      </c>
      <c r="N178" s="54">
        <v>400000000</v>
      </c>
      <c r="O178" s="54">
        <v>10812</v>
      </c>
      <c r="P178" s="201">
        <v>-0.9</v>
      </c>
      <c r="Q178" s="201">
        <v>0</v>
      </c>
      <c r="R178" s="201">
        <v>0</v>
      </c>
      <c r="S178" s="53">
        <v>89809</v>
      </c>
      <c r="T178" s="53">
        <v>90.07</v>
      </c>
      <c r="U178" s="53">
        <v>33</v>
      </c>
      <c r="V178" s="53">
        <v>9.93</v>
      </c>
      <c r="W178" s="12">
        <f t="shared" ref="W178" si="72">S178+U178</f>
        <v>89842</v>
      </c>
      <c r="X178" s="84">
        <f t="shared" si="62"/>
        <v>0.57865229833396903</v>
      </c>
      <c r="Y178" s="85">
        <f t="shared" si="63"/>
        <v>0.12561964488838931</v>
      </c>
      <c r="Z178" s="86"/>
      <c r="AA178" s="77"/>
      <c r="AB178" s="77"/>
      <c r="AC178" s="150"/>
      <c r="AD178" s="150"/>
      <c r="AE178" s="150"/>
      <c r="AF178" s="216">
        <f t="shared" si="69"/>
        <v>-5.782025852121374E-3</v>
      </c>
      <c r="AG178" s="216">
        <f t="shared" si="70"/>
        <v>0</v>
      </c>
      <c r="AH178" s="216">
        <f t="shared" si="71"/>
        <v>0</v>
      </c>
      <c r="AJ178" s="367"/>
    </row>
    <row r="179" spans="1:36" s="8" customFormat="1" x14ac:dyDescent="1.25">
      <c r="A179" s="210"/>
      <c r="B179" s="68">
        <v>11729</v>
      </c>
      <c r="C179" s="210"/>
      <c r="D179" s="19">
        <v>173</v>
      </c>
      <c r="E179" s="69" t="s">
        <v>627</v>
      </c>
      <c r="F179" s="20" t="s">
        <v>629</v>
      </c>
      <c r="G179" s="20" t="s">
        <v>46</v>
      </c>
      <c r="H179" s="21"/>
      <c r="I179" s="18">
        <v>0</v>
      </c>
      <c r="J179" s="18">
        <v>620109</v>
      </c>
      <c r="K179" s="18" t="s">
        <v>628</v>
      </c>
      <c r="L179" s="170">
        <v>0</v>
      </c>
      <c r="M179" s="56">
        <v>65749851</v>
      </c>
      <c r="N179" s="55">
        <v>500000000</v>
      </c>
      <c r="O179" s="56">
        <v>9432</v>
      </c>
      <c r="P179" s="211">
        <v>-5.68</v>
      </c>
      <c r="Q179" s="211">
        <v>0</v>
      </c>
      <c r="R179" s="211">
        <v>0</v>
      </c>
      <c r="S179" s="212">
        <v>0</v>
      </c>
      <c r="T179" s="212">
        <v>0</v>
      </c>
      <c r="U179" s="212">
        <v>1</v>
      </c>
      <c r="V179" s="212">
        <v>100</v>
      </c>
      <c r="W179" s="18">
        <v>1</v>
      </c>
      <c r="X179" s="84">
        <f t="shared" si="62"/>
        <v>0</v>
      </c>
      <c r="Y179" s="85">
        <f t="shared" si="63"/>
        <v>0</v>
      </c>
      <c r="Z179" s="86"/>
      <c r="AA179" s="77"/>
      <c r="AB179" s="77"/>
      <c r="AC179" s="150"/>
      <c r="AD179" s="150"/>
      <c r="AE179" s="150"/>
      <c r="AF179" s="216">
        <f t="shared" si="69"/>
        <v>-5.2326465815345615E-3</v>
      </c>
      <c r="AG179" s="216">
        <f t="shared" si="70"/>
        <v>0</v>
      </c>
      <c r="AH179" s="216">
        <f t="shared" si="71"/>
        <v>0</v>
      </c>
      <c r="AJ179" s="367"/>
    </row>
    <row r="180" spans="1:36" s="104" customFormat="1" x14ac:dyDescent="1.25">
      <c r="B180" s="68"/>
      <c r="C180" s="102"/>
      <c r="D180" s="377"/>
      <c r="E180" s="103" t="s">
        <v>196</v>
      </c>
      <c r="F180" s="96"/>
      <c r="G180" s="97" t="s">
        <v>24</v>
      </c>
      <c r="H180" s="105" t="s">
        <v>24</v>
      </c>
      <c r="I180" s="101">
        <f>SUM(I110:I179)</f>
        <v>102771339.702336</v>
      </c>
      <c r="J180" s="99">
        <f>SUM(J110:J179)</f>
        <v>673123832.29349494</v>
      </c>
      <c r="K180" s="100" t="s">
        <v>24</v>
      </c>
      <c r="L180" s="171"/>
      <c r="M180" s="101">
        <f>SUM(M110:M179)</f>
        <v>1630338644</v>
      </c>
      <c r="N180" s="375" t="s">
        <v>24</v>
      </c>
      <c r="O180" s="375" t="s">
        <v>24</v>
      </c>
      <c r="P180" s="378">
        <f>AF180</f>
        <v>-6.9114242885459367</v>
      </c>
      <c r="Q180" s="378">
        <f>AG180</f>
        <v>90.732514463284957</v>
      </c>
      <c r="R180" s="378">
        <f>AH180</f>
        <v>379.51007186941581</v>
      </c>
      <c r="S180" s="101">
        <f>SUM(S110:S179)</f>
        <v>3250368</v>
      </c>
      <c r="T180" s="101">
        <f>X180</f>
        <v>74.996297085887221</v>
      </c>
      <c r="U180" s="101">
        <f>SUM(U110:U179)</f>
        <v>2010</v>
      </c>
      <c r="V180" s="101">
        <f>100-T180</f>
        <v>25.003702914112779</v>
      </c>
      <c r="W180" s="101">
        <f>SUM(W110:W179)</f>
        <v>3252378</v>
      </c>
      <c r="X180" s="84">
        <f>SUM(X110:X179)</f>
        <v>74.996297085887221</v>
      </c>
      <c r="Y180" s="85" t="s">
        <v>24</v>
      </c>
      <c r="Z180" s="86"/>
      <c r="AA180" s="77">
        <f t="shared" ref="AA180:AA181" si="73">IF(M180&gt;N180,1,0)</f>
        <v>0</v>
      </c>
      <c r="AB180" s="77">
        <f t="shared" ref="AB180:AB181" si="74">IF(W180=0,1,0)</f>
        <v>0</v>
      </c>
      <c r="AC180" s="150">
        <f t="shared" ref="AC180:AC181" si="75">IF((T180+V180)=100,0,1)</f>
        <v>0</v>
      </c>
      <c r="AD180" s="150">
        <f t="shared" ref="AD180:AD181" si="76">IF(J180=0,1,0)</f>
        <v>0</v>
      </c>
      <c r="AE180" s="150">
        <f t="shared" ref="AE180:AE181" si="77">IF(M180=0,1,0)</f>
        <v>0</v>
      </c>
      <c r="AF180" s="220">
        <f>SUM(AF110:AF179)</f>
        <v>-6.9114242885459367</v>
      </c>
      <c r="AG180" s="220">
        <f>SUM(AG110:AG179)</f>
        <v>90.732514463284957</v>
      </c>
      <c r="AH180" s="220">
        <f>SUM(AH110:AH179)</f>
        <v>379.51007186941581</v>
      </c>
    </row>
    <row r="181" spans="1:36" s="106" customFormat="1" ht="59.25" x14ac:dyDescent="1.45">
      <c r="A181" s="379"/>
      <c r="B181" s="379"/>
      <c r="C181" s="380"/>
      <c r="D181" s="381"/>
      <c r="E181" s="382" t="s">
        <v>55</v>
      </c>
      <c r="F181" s="382"/>
      <c r="G181" s="383" t="s">
        <v>24</v>
      </c>
      <c r="H181" s="384" t="s">
        <v>24</v>
      </c>
      <c r="I181" s="385">
        <f>I180+I109+I87</f>
        <v>1948811065.264941</v>
      </c>
      <c r="J181" s="385">
        <f>J180+J109+J87</f>
        <v>3100666722.6775517</v>
      </c>
      <c r="K181" s="386" t="s">
        <v>24</v>
      </c>
      <c r="L181" s="387"/>
      <c r="M181" s="388">
        <f>M180+M109+M87</f>
        <v>28638292231</v>
      </c>
      <c r="N181" s="388"/>
      <c r="O181" s="388"/>
      <c r="P181" s="389">
        <f>(P180*$J$180+P109*$J$109+P87*$J$87)/$J$181</f>
        <v>-0.13577595161874209</v>
      </c>
      <c r="Q181" s="389">
        <f>(Q180*$J$180+Q109*$J$109+Q87*$J$87)/$J$181</f>
        <v>26.599205281305476</v>
      </c>
      <c r="R181" s="389">
        <f>(R180*$J$180+R109*$J$109+R87*$J$87)/$J$181</f>
        <v>107.25981969120841</v>
      </c>
      <c r="S181" s="388">
        <f>S180+S109+S87</f>
        <v>8401107</v>
      </c>
      <c r="T181" s="388">
        <f>Y181</f>
        <v>63.727016273880722</v>
      </c>
      <c r="U181" s="388">
        <f>U180+U109+U87</f>
        <v>7941</v>
      </c>
      <c r="V181" s="388">
        <f>100-T181</f>
        <v>36.272983726119278</v>
      </c>
      <c r="W181" s="388">
        <f>W180+W109+W87</f>
        <v>8409048</v>
      </c>
      <c r="X181" s="84">
        <f>T181*J181/$J$180</f>
        <v>293.55109597396779</v>
      </c>
      <c r="Y181" s="85">
        <f>SUM(Y5:Y180)</f>
        <v>63.727016273880722</v>
      </c>
      <c r="Z181" s="86"/>
      <c r="AA181" s="77">
        <f t="shared" si="73"/>
        <v>1</v>
      </c>
      <c r="AB181" s="77">
        <f t="shared" si="74"/>
        <v>0</v>
      </c>
      <c r="AC181" s="150">
        <f t="shared" si="75"/>
        <v>0</v>
      </c>
      <c r="AD181" s="150">
        <f t="shared" si="76"/>
        <v>0</v>
      </c>
      <c r="AE181" s="150">
        <f t="shared" si="77"/>
        <v>0</v>
      </c>
      <c r="AF181" s="220"/>
      <c r="AG181" s="220"/>
      <c r="AH181" s="220"/>
    </row>
    <row r="182" spans="1:36" s="275" customFormat="1" x14ac:dyDescent="1.25">
      <c r="C182" s="264"/>
      <c r="D182" s="265"/>
      <c r="E182" s="266"/>
      <c r="F182" s="267"/>
      <c r="G182" s="268"/>
      <c r="H182" s="269"/>
      <c r="I182" s="270"/>
      <c r="J182" s="270">
        <f>J181+'پیوست 5'!J55</f>
        <v>3451446457.6775517</v>
      </c>
      <c r="K182" s="271"/>
      <c r="L182" s="272"/>
      <c r="M182" s="273"/>
      <c r="N182" s="273"/>
      <c r="O182" s="273"/>
      <c r="P182" s="274"/>
      <c r="Q182" s="274"/>
      <c r="R182" s="274"/>
      <c r="S182" s="273">
        <v>103</v>
      </c>
      <c r="T182" s="273">
        <f>S181+S182</f>
        <v>8401210</v>
      </c>
      <c r="U182" s="273">
        <v>387</v>
      </c>
      <c r="V182" s="273">
        <f>U181+U182</f>
        <v>8328</v>
      </c>
      <c r="W182" s="273"/>
      <c r="X182" s="260"/>
      <c r="Y182" s="261"/>
      <c r="Z182" s="262"/>
      <c r="AA182" s="263"/>
      <c r="AB182" s="263"/>
      <c r="AC182" s="150"/>
      <c r="AD182" s="150"/>
      <c r="AE182" s="150"/>
      <c r="AF182" s="220"/>
      <c r="AG182" s="220"/>
      <c r="AH182" s="220"/>
    </row>
    <row r="183" spans="1:36" ht="66" customHeight="1" x14ac:dyDescent="0.25">
      <c r="D183" s="396"/>
      <c r="E183" s="396"/>
      <c r="F183" s="396"/>
      <c r="G183" s="396"/>
      <c r="H183" s="396"/>
      <c r="I183" s="396"/>
      <c r="J183" s="396"/>
      <c r="K183" s="396"/>
      <c r="L183" s="396"/>
      <c r="M183" s="396"/>
      <c r="N183" s="396"/>
      <c r="O183" s="396"/>
      <c r="P183" s="396"/>
      <c r="Q183" s="396"/>
      <c r="R183" s="396"/>
      <c r="S183" s="396"/>
      <c r="T183" s="396"/>
      <c r="U183" s="396"/>
      <c r="V183" s="396"/>
      <c r="W183" s="396"/>
      <c r="AD183" s="150">
        <v>1</v>
      </c>
      <c r="AE183" s="150">
        <v>1</v>
      </c>
      <c r="AF183" s="220"/>
      <c r="AG183" s="220"/>
      <c r="AH183" s="220"/>
    </row>
    <row r="184" spans="1:36" x14ac:dyDescent="0.25">
      <c r="J184" s="251"/>
    </row>
  </sheetData>
  <sortState ref="A109:AI175">
    <sortCondition descending="1" ref="E54:E108"/>
  </sortState>
  <mergeCells count="21">
    <mergeCell ref="D1:K1"/>
    <mergeCell ref="D3:D4"/>
    <mergeCell ref="E3:E4"/>
    <mergeCell ref="F3:F4"/>
    <mergeCell ref="H3:H4"/>
    <mergeCell ref="K3:K4"/>
    <mergeCell ref="G3:G4"/>
    <mergeCell ref="C3:C4"/>
    <mergeCell ref="D183:W183"/>
    <mergeCell ref="U3:U4"/>
    <mergeCell ref="V3:V4"/>
    <mergeCell ref="W3:W4"/>
    <mergeCell ref="R3:R4"/>
    <mergeCell ref="S3:S4"/>
    <mergeCell ref="T3:T4"/>
    <mergeCell ref="L3:L4"/>
    <mergeCell ref="M3:M4"/>
    <mergeCell ref="N3:N4"/>
    <mergeCell ref="O3:O4"/>
    <mergeCell ref="P3:P4"/>
    <mergeCell ref="Q3:Q4"/>
  </mergeCells>
  <conditionalFormatting sqref="AJ87:AJ107 AJ180:AJ1048576 AJ109:AJ175 AJ1:AJ57">
    <cfRule type="cellIs" dxfId="29" priority="49" operator="lessThan">
      <formula>1</formula>
    </cfRule>
  </conditionalFormatting>
  <conditionalFormatting sqref="AJ176">
    <cfRule type="cellIs" dxfId="28" priority="47" operator="lessThan">
      <formula>1</formula>
    </cfRule>
  </conditionalFormatting>
  <conditionalFormatting sqref="AJ108">
    <cfRule type="cellIs" dxfId="27" priority="45" operator="lessThan">
      <formula>1</formula>
    </cfRule>
  </conditionalFormatting>
  <conditionalFormatting sqref="AA5:AA57 AA87:AA176 AA180">
    <cfRule type="dataBar" priority="52">
      <dataBar>
        <cfvo type="min"/>
        <cfvo type="max"/>
        <color rgb="FF63C384"/>
      </dataBar>
      <extLst>
        <ext xmlns:x14="http://schemas.microsoft.com/office/spreadsheetml/2009/9/main" uri="{B025F937-C7B1-47D3-B67F-A62EFF666E3E}">
          <x14:id>{FAE118AE-7A89-4087-B549-F628317CC04F}</x14:id>
        </ext>
      </extLst>
    </cfRule>
    <cfRule type="cellIs" dxfId="26" priority="53" operator="equal">
      <formula>1</formula>
    </cfRule>
    <cfRule type="cellIs" dxfId="25" priority="54" operator="equal">
      <formula>1</formula>
    </cfRule>
    <cfRule type="cellIs" dxfId="24" priority="55" operator="equal">
      <formula>1</formula>
    </cfRule>
  </conditionalFormatting>
  <conditionalFormatting sqref="AJ58:AJ84">
    <cfRule type="cellIs" dxfId="23" priority="36" operator="lessThan">
      <formula>1</formula>
    </cfRule>
  </conditionalFormatting>
  <conditionalFormatting sqref="AA58:AA84">
    <cfRule type="dataBar" priority="37">
      <dataBar>
        <cfvo type="min"/>
        <cfvo type="max"/>
        <color rgb="FF63C384"/>
      </dataBar>
      <extLst>
        <ext xmlns:x14="http://schemas.microsoft.com/office/spreadsheetml/2009/9/main" uri="{B025F937-C7B1-47D3-B67F-A62EFF666E3E}">
          <x14:id>{DA728196-3821-4C78-BCDD-5FF7E2D56BA3}</x14:id>
        </ext>
      </extLst>
    </cfRule>
    <cfRule type="cellIs" dxfId="22" priority="38" operator="equal">
      <formula>1</formula>
    </cfRule>
    <cfRule type="cellIs" dxfId="21" priority="39" operator="equal">
      <formula>1</formula>
    </cfRule>
    <cfRule type="cellIs" dxfId="20" priority="40" operator="equal">
      <formula>1</formula>
    </cfRule>
  </conditionalFormatting>
  <conditionalFormatting sqref="AJ85">
    <cfRule type="cellIs" dxfId="19" priority="31" operator="lessThan">
      <formula>1</formula>
    </cfRule>
  </conditionalFormatting>
  <conditionalFormatting sqref="AA85">
    <cfRule type="dataBar" priority="32">
      <dataBar>
        <cfvo type="min"/>
        <cfvo type="max"/>
        <color rgb="FF63C384"/>
      </dataBar>
      <extLst>
        <ext xmlns:x14="http://schemas.microsoft.com/office/spreadsheetml/2009/9/main" uri="{B025F937-C7B1-47D3-B67F-A62EFF666E3E}">
          <x14:id>{59C12BFE-689A-4DDF-BE35-3D3F5D5B50ED}</x14:id>
        </ext>
      </extLst>
    </cfRule>
    <cfRule type="cellIs" dxfId="18" priority="33" operator="equal">
      <formula>1</formula>
    </cfRule>
    <cfRule type="cellIs" dxfId="17" priority="34" operator="equal">
      <formula>1</formula>
    </cfRule>
    <cfRule type="cellIs" dxfId="16" priority="35" operator="equal">
      <formula>1</formula>
    </cfRule>
  </conditionalFormatting>
  <conditionalFormatting sqref="AJ86">
    <cfRule type="cellIs" dxfId="15" priority="16" operator="lessThan">
      <formula>1</formula>
    </cfRule>
  </conditionalFormatting>
  <conditionalFormatting sqref="AA86">
    <cfRule type="dataBar" priority="17">
      <dataBar>
        <cfvo type="min"/>
        <cfvo type="max"/>
        <color rgb="FF63C384"/>
      </dataBar>
      <extLst>
        <ext xmlns:x14="http://schemas.microsoft.com/office/spreadsheetml/2009/9/main" uri="{B025F937-C7B1-47D3-B67F-A62EFF666E3E}">
          <x14:id>{0D62BF08-B5C4-4E13-8204-22B7B2DE4B95}</x14:id>
        </ext>
      </extLst>
    </cfRule>
    <cfRule type="cellIs" dxfId="14" priority="18" operator="equal">
      <formula>1</formula>
    </cfRule>
    <cfRule type="cellIs" dxfId="13" priority="19" operator="equal">
      <formula>1</formula>
    </cfRule>
    <cfRule type="cellIs" dxfId="12" priority="20" operator="equal">
      <formula>1</formula>
    </cfRule>
  </conditionalFormatting>
  <conditionalFormatting sqref="AJ177">
    <cfRule type="cellIs" dxfId="11" priority="11" operator="lessThan">
      <formula>1</formula>
    </cfRule>
  </conditionalFormatting>
  <conditionalFormatting sqref="AA177">
    <cfRule type="dataBar" priority="12">
      <dataBar>
        <cfvo type="min"/>
        <cfvo type="max"/>
        <color rgb="FF63C384"/>
      </dataBar>
      <extLst>
        <ext xmlns:x14="http://schemas.microsoft.com/office/spreadsheetml/2009/9/main" uri="{B025F937-C7B1-47D3-B67F-A62EFF666E3E}">
          <x14:id>{DC32DDCE-9F4F-4B54-AA5A-E53606123383}</x14:id>
        </ext>
      </extLst>
    </cfRule>
    <cfRule type="cellIs" dxfId="10" priority="13" operator="equal">
      <formula>1</formula>
    </cfRule>
    <cfRule type="cellIs" dxfId="9" priority="14" operator="equal">
      <formula>1</formula>
    </cfRule>
    <cfRule type="cellIs" dxfId="8" priority="15" operator="equal">
      <formula>1</formula>
    </cfRule>
  </conditionalFormatting>
  <conditionalFormatting sqref="AJ178">
    <cfRule type="cellIs" dxfId="7" priority="6" operator="lessThan">
      <formula>1</formula>
    </cfRule>
  </conditionalFormatting>
  <conditionalFormatting sqref="AA178">
    <cfRule type="dataBar" priority="7">
      <dataBar>
        <cfvo type="min"/>
        <cfvo type="max"/>
        <color rgb="FF63C384"/>
      </dataBar>
      <extLst>
        <ext xmlns:x14="http://schemas.microsoft.com/office/spreadsheetml/2009/9/main" uri="{B025F937-C7B1-47D3-B67F-A62EFF666E3E}">
          <x14:id>{7C8CECDA-6D40-4927-B908-6D746EC47ED6}</x14:id>
        </ext>
      </extLst>
    </cfRule>
    <cfRule type="cellIs" dxfId="6" priority="8" operator="equal">
      <formula>1</formula>
    </cfRule>
    <cfRule type="cellIs" dxfId="5" priority="9" operator="equal">
      <formula>1</formula>
    </cfRule>
    <cfRule type="cellIs" dxfId="4" priority="10" operator="equal">
      <formula>1</formula>
    </cfRule>
  </conditionalFormatting>
  <conditionalFormatting sqref="AJ179">
    <cfRule type="cellIs" dxfId="3" priority="1" operator="lessThan">
      <formula>1</formula>
    </cfRule>
  </conditionalFormatting>
  <conditionalFormatting sqref="AA179">
    <cfRule type="dataBar" priority="2">
      <dataBar>
        <cfvo type="min"/>
        <cfvo type="max"/>
        <color rgb="FF63C384"/>
      </dataBar>
      <extLst>
        <ext xmlns:x14="http://schemas.microsoft.com/office/spreadsheetml/2009/9/main" uri="{B025F937-C7B1-47D3-B67F-A62EFF666E3E}">
          <x14:id>{C1C3055B-BF21-4EE7-8826-91C60528FA42}</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87" min="3" max="22" man="1"/>
  </rowBreaks>
  <colBreaks count="1" manualBreakCount="1">
    <brk id="23" max="1048575" man="1"/>
  </colBreaks>
  <ignoredErrors>
    <ignoredError sqref="T87 V87 T109 P109 Q109:R109 P87:R87 V109 V180:V181 T180:T181"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AA87:AA176 AA180</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AA58:AA84</xm:sqref>
        </x14:conditionalFormatting>
        <x14:conditionalFormatting xmlns:xm="http://schemas.microsoft.com/office/excel/2006/main">
          <x14:cfRule type="dataBar" id="{59C12BFE-689A-4DDF-BE35-3D3F5D5B50ED}">
            <x14:dataBar minLength="0" maxLength="100" border="1" negativeBarBorderColorSameAsPositive="0">
              <x14:cfvo type="autoMin"/>
              <x14:cfvo type="autoMax"/>
              <x14:borderColor rgb="FF63C384"/>
              <x14:negativeFillColor rgb="FFFF0000"/>
              <x14:negativeBorderColor rgb="FFFF0000"/>
              <x14:axisColor rgb="FF000000"/>
            </x14:dataBar>
          </x14:cfRule>
          <xm:sqref>AA85</xm:sqref>
        </x14:conditionalFormatting>
        <x14:conditionalFormatting xmlns:xm="http://schemas.microsoft.com/office/excel/2006/main">
          <x14:cfRule type="dataBar" id="{0D62BF08-B5C4-4E13-8204-22B7B2DE4B95}">
            <x14:dataBar minLength="0" maxLength="100" border="1" negativeBarBorderColorSameAsPositive="0">
              <x14:cfvo type="autoMin"/>
              <x14:cfvo type="autoMax"/>
              <x14:borderColor rgb="FF63C384"/>
              <x14:negativeFillColor rgb="FFFF0000"/>
              <x14:negativeBorderColor rgb="FFFF0000"/>
              <x14:axisColor rgb="FF000000"/>
            </x14:dataBar>
          </x14:cfRule>
          <xm:sqref>AA86</xm:sqref>
        </x14:conditionalFormatting>
        <x14:conditionalFormatting xmlns:xm="http://schemas.microsoft.com/office/excel/2006/main">
          <x14:cfRule type="dataBar" id="{DC32DDCE-9F4F-4B54-AA5A-E53606123383}">
            <x14:dataBar minLength="0" maxLength="100" border="1" negativeBarBorderColorSameAsPositive="0">
              <x14:cfvo type="autoMin"/>
              <x14:cfvo type="autoMax"/>
              <x14:borderColor rgb="FF63C384"/>
              <x14:negativeFillColor rgb="FFFF0000"/>
              <x14:negativeBorderColor rgb="FFFF0000"/>
              <x14:axisColor rgb="FF000000"/>
            </x14:dataBar>
          </x14:cfRule>
          <xm:sqref>AA177</xm:sqref>
        </x14:conditionalFormatting>
        <x14:conditionalFormatting xmlns:xm="http://schemas.microsoft.com/office/excel/2006/main">
          <x14:cfRule type="dataBar" id="{7C8CECDA-6D40-4927-B908-6D746EC47ED6}">
            <x14:dataBar minLength="0" maxLength="100" border="1" negativeBarBorderColorSameAsPositive="0">
              <x14:cfvo type="autoMin"/>
              <x14:cfvo type="autoMax"/>
              <x14:borderColor rgb="FF63C384"/>
              <x14:negativeFillColor rgb="FFFF0000"/>
              <x14:negativeBorderColor rgb="FFFF0000"/>
              <x14:axisColor rgb="FF000000"/>
            </x14:dataBar>
          </x14:cfRule>
          <xm:sqref>AA178</xm:sqref>
        </x14:conditionalFormatting>
        <x14:conditionalFormatting xmlns:xm="http://schemas.microsoft.com/office/excel/2006/main">
          <x14:cfRule type="dataBar" id="{C1C3055B-BF21-4EE7-8826-91C60528FA42}">
            <x14:dataBar minLength="0" maxLength="100" border="1" negativeBarBorderColorSameAsPositive="0">
              <x14:cfvo type="autoMin"/>
              <x14:cfvo type="autoMax"/>
              <x14:borderColor rgb="FF63C384"/>
              <x14:negativeFillColor rgb="FFFF0000"/>
              <x14:negativeBorderColor rgb="FFFF0000"/>
              <x14:axisColor rgb="FF000000"/>
            </x14:dataBar>
          </x14:cfRule>
          <xm:sqref>AA179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4"/>
  <sheetViews>
    <sheetView rightToLeft="1" view="pageBreakPreview" topLeftCell="C166" zoomScaleNormal="83" zoomScaleSheetLayoutView="100" workbookViewId="0">
      <selection activeCell="J180" sqref="C1:J180"/>
    </sheetView>
  </sheetViews>
  <sheetFormatPr defaultColWidth="9.140625" defaultRowHeight="19.5" x14ac:dyDescent="0.55000000000000004"/>
  <cols>
    <col min="1" max="1" width="8.5703125" style="305" hidden="1" customWidth="1"/>
    <col min="2" max="2" width="5.28515625" style="190" hidden="1" customWidth="1"/>
    <col min="3" max="3" width="5.5703125" style="63" bestFit="1" customWidth="1"/>
    <col min="4" max="4" width="38.28515625" style="17"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07" hidden="1" customWidth="1"/>
    <col min="17" max="17" width="16.7109375" style="234" hidden="1" customWidth="1"/>
    <col min="18" max="18" width="12" style="1" hidden="1" customWidth="1"/>
    <col min="19" max="19" width="12" style="232" hidden="1" customWidth="1"/>
    <col min="20" max="20" width="7.7109375" style="232" hidden="1" customWidth="1"/>
    <col min="21" max="21" width="34.42578125" style="232" hidden="1" customWidth="1"/>
    <col min="22" max="25" width="9.140625" style="232" hidden="1" customWidth="1"/>
    <col min="26" max="36" width="9.140625" style="232" customWidth="1"/>
    <col min="37" max="16384" width="9.140625" style="232"/>
  </cols>
  <sheetData>
    <row r="1" spans="1:22" ht="23.45" customHeight="1" x14ac:dyDescent="0.55000000000000004">
      <c r="B1" s="193"/>
      <c r="C1" s="415" t="s">
        <v>244</v>
      </c>
      <c r="D1" s="416"/>
      <c r="E1" s="417"/>
      <c r="F1" s="235" t="s">
        <v>635</v>
      </c>
      <c r="G1" s="412" t="s">
        <v>311</v>
      </c>
      <c r="H1" s="413"/>
      <c r="I1" s="413"/>
      <c r="J1" s="414"/>
      <c r="K1" s="182"/>
      <c r="L1" s="182"/>
      <c r="M1" s="182"/>
      <c r="N1" s="182"/>
      <c r="O1" s="182"/>
      <c r="P1" s="202"/>
      <c r="Q1" s="236"/>
    </row>
    <row r="2" spans="1:22" ht="21" x14ac:dyDescent="0.55000000000000004">
      <c r="A2" s="418" t="s">
        <v>394</v>
      </c>
      <c r="B2" s="419" t="s">
        <v>162</v>
      </c>
      <c r="C2" s="420" t="s">
        <v>48</v>
      </c>
      <c r="D2" s="410" t="s">
        <v>49</v>
      </c>
      <c r="E2" s="421" t="s">
        <v>282</v>
      </c>
      <c r="F2" s="411" t="s">
        <v>51</v>
      </c>
      <c r="G2" s="411"/>
      <c r="H2" s="411"/>
      <c r="I2" s="411"/>
      <c r="J2" s="411"/>
      <c r="K2" s="183"/>
      <c r="L2" s="183"/>
      <c r="M2" s="183"/>
      <c r="N2" s="183"/>
      <c r="O2" s="183"/>
      <c r="P2" s="203"/>
      <c r="Q2" s="236"/>
    </row>
    <row r="3" spans="1:22" ht="63" x14ac:dyDescent="0.25">
      <c r="A3" s="418"/>
      <c r="B3" s="419"/>
      <c r="C3" s="420"/>
      <c r="D3" s="410"/>
      <c r="E3" s="421"/>
      <c r="F3" s="347" t="s">
        <v>576</v>
      </c>
      <c r="G3" s="176" t="s">
        <v>228</v>
      </c>
      <c r="H3" s="176" t="s">
        <v>257</v>
      </c>
      <c r="I3" s="177" t="s">
        <v>53</v>
      </c>
      <c r="J3" s="177" t="s">
        <v>54</v>
      </c>
      <c r="K3" s="185" t="s">
        <v>52</v>
      </c>
      <c r="L3" s="186" t="s">
        <v>228</v>
      </c>
      <c r="M3" s="185" t="s">
        <v>257</v>
      </c>
      <c r="N3" s="187" t="s">
        <v>53</v>
      </c>
      <c r="O3" s="187" t="s">
        <v>54</v>
      </c>
      <c r="P3" s="204" t="s">
        <v>24</v>
      </c>
      <c r="Q3" s="237" t="s">
        <v>335</v>
      </c>
    </row>
    <row r="4" spans="1:22" x14ac:dyDescent="0.55000000000000004">
      <c r="A4" s="305">
        <v>11626</v>
      </c>
      <c r="B4" s="191">
        <v>272</v>
      </c>
      <c r="C4" s="179">
        <v>1</v>
      </c>
      <c r="D4" s="179" t="s">
        <v>485</v>
      </c>
      <c r="E4" s="335">
        <v>8717950.8982820008</v>
      </c>
      <c r="F4" s="336">
        <v>18.398992037075118</v>
      </c>
      <c r="G4" s="336">
        <v>47.649999575098519</v>
      </c>
      <c r="H4" s="336">
        <v>33.157021456753213</v>
      </c>
      <c r="I4" s="336">
        <v>0.3077627776809202</v>
      </c>
      <c r="J4" s="336">
        <v>0.4862241533922344</v>
      </c>
      <c r="K4" s="180">
        <f t="shared" ref="K4:K35" si="0">E4/$E$86*F4</f>
        <v>6.747138054254323E-2</v>
      </c>
      <c r="L4" s="180">
        <f t="shared" ref="L4:L35" si="1">E4/$E$86*G4</f>
        <v>0.17473844478572778</v>
      </c>
      <c r="M4" s="180">
        <f t="shared" ref="M4:M35" si="2">E4/$E$86*H4</f>
        <v>0.1215909006242228</v>
      </c>
      <c r="N4" s="180">
        <f t="shared" ref="N4:N35" si="3">E4/$E$86*I4</f>
        <v>1.1286041891803837E-3</v>
      </c>
      <c r="O4" s="180">
        <f t="shared" ref="O4:O35" si="4">E4/$E$86*J4</f>
        <v>1.7830441372221255E-3</v>
      </c>
      <c r="P4" s="205">
        <f t="shared" ref="P4:P35" si="5">SUM(F4:J4)</f>
        <v>100</v>
      </c>
      <c r="Q4" s="236">
        <f>VLOOKUP(B:B,'پیوست 4'!$C$14:$J$174,8,0)</f>
        <v>1614598.973149</v>
      </c>
      <c r="R4" s="1">
        <f t="shared" ref="R4:R35" si="6">Q4/E4</f>
        <v>0.18520395354224584</v>
      </c>
      <c r="S4" s="232">
        <f t="shared" ref="S4:S35" si="7">R4*100</f>
        <v>18.520395354224583</v>
      </c>
      <c r="T4" s="249">
        <f t="shared" ref="T4:T35" si="8">S4-F4</f>
        <v>0.12140331714946484</v>
      </c>
      <c r="U4" s="232" t="str">
        <f>VLOOKUP(D4:D163,پیوست1!$E$5:G230,3,0)</f>
        <v>در اوراق بهادار با درآمد ثابت و قابل معامله</v>
      </c>
      <c r="V4" s="232">
        <f>100-P4</f>
        <v>0</v>
      </c>
    </row>
    <row r="5" spans="1:22" x14ac:dyDescent="0.55000000000000004">
      <c r="A5" s="305">
        <v>11442</v>
      </c>
      <c r="B5" s="191">
        <v>230</v>
      </c>
      <c r="C5" s="181">
        <v>2</v>
      </c>
      <c r="D5" s="181" t="s">
        <v>468</v>
      </c>
      <c r="E5" s="333">
        <v>2807262.8064100002</v>
      </c>
      <c r="F5" s="334">
        <v>16.257939201833118</v>
      </c>
      <c r="G5" s="334">
        <v>13.678287090716866</v>
      </c>
      <c r="H5" s="334">
        <v>69.504324618211115</v>
      </c>
      <c r="I5" s="334">
        <v>1.043910106885411E-3</v>
      </c>
      <c r="J5" s="334">
        <v>0.55840517913201482</v>
      </c>
      <c r="K5" s="180">
        <f t="shared" si="0"/>
        <v>1.9198164701599969E-2</v>
      </c>
      <c r="L5" s="180">
        <f t="shared" si="1"/>
        <v>1.6151986124646262E-2</v>
      </c>
      <c r="M5" s="180">
        <f t="shared" si="2"/>
        <v>8.2074084232239886E-2</v>
      </c>
      <c r="N5" s="180">
        <f t="shared" si="3"/>
        <v>1.2326997854310627E-6</v>
      </c>
      <c r="O5" s="180">
        <f t="shared" si="4"/>
        <v>6.5939197250744486E-4</v>
      </c>
      <c r="P5" s="205">
        <f t="shared" si="5"/>
        <v>99.999999999999986</v>
      </c>
      <c r="Q5" s="236" t="e">
        <f>VLOOKUP(B:B,'پیوست 4'!$C$14:$J$174,8,0)</f>
        <v>#N/A</v>
      </c>
      <c r="R5" s="1" t="e">
        <f t="shared" si="6"/>
        <v>#N/A</v>
      </c>
      <c r="S5" s="232" t="e">
        <f t="shared" si="7"/>
        <v>#N/A</v>
      </c>
      <c r="T5" s="249" t="e">
        <f t="shared" si="8"/>
        <v>#N/A</v>
      </c>
      <c r="U5" s="232" t="str">
        <f>VLOOKUP(D5:D165,پیوست1!$E$5:G192,3,0)</f>
        <v>در اوراق بهادار با درآمد ثابت</v>
      </c>
    </row>
    <row r="6" spans="1:22" x14ac:dyDescent="0.55000000000000004">
      <c r="A6" s="305">
        <v>11014</v>
      </c>
      <c r="B6" s="191">
        <v>114</v>
      </c>
      <c r="C6" s="179">
        <v>3</v>
      </c>
      <c r="D6" s="179" t="s">
        <v>432</v>
      </c>
      <c r="E6" s="335">
        <v>7897812</v>
      </c>
      <c r="F6" s="336">
        <v>15.783606178136864</v>
      </c>
      <c r="G6" s="336">
        <v>6.991139804506215</v>
      </c>
      <c r="H6" s="336">
        <v>73.870786143493703</v>
      </c>
      <c r="I6" s="336">
        <v>0</v>
      </c>
      <c r="J6" s="336">
        <v>3.3544678738632183</v>
      </c>
      <c r="K6" s="180">
        <f t="shared" si="0"/>
        <v>5.2435350341231216E-2</v>
      </c>
      <c r="L6" s="180">
        <f t="shared" si="1"/>
        <v>2.3225545594364447E-2</v>
      </c>
      <c r="M6" s="180">
        <f t="shared" si="2"/>
        <v>0.24540909774989655</v>
      </c>
      <c r="N6" s="180">
        <f t="shared" si="3"/>
        <v>0</v>
      </c>
      <c r="O6" s="180">
        <f t="shared" si="4"/>
        <v>1.1144012096428629E-2</v>
      </c>
      <c r="P6" s="205">
        <f t="shared" si="5"/>
        <v>100</v>
      </c>
      <c r="Q6" s="236">
        <f>VLOOKUP(B:B,'پیوست 4'!$C$14:$J$174,8,0)</f>
        <v>1270922.455234</v>
      </c>
      <c r="R6" s="1">
        <f t="shared" si="6"/>
        <v>0.16092082911494981</v>
      </c>
      <c r="S6" s="232">
        <f t="shared" si="7"/>
        <v>16.09208291149498</v>
      </c>
      <c r="T6" s="249">
        <f t="shared" si="8"/>
        <v>0.30847673335811621</v>
      </c>
      <c r="U6" s="232" t="str">
        <f>VLOOKUP(D6:D165,پیوست1!$E$5:G211,3,0)</f>
        <v>در اوراق بهادار با درامد ثابت و با پیش بینی سود</v>
      </c>
    </row>
    <row r="7" spans="1:22" x14ac:dyDescent="0.55000000000000004">
      <c r="A7" s="305">
        <v>10778</v>
      </c>
      <c r="B7" s="191">
        <v>2</v>
      </c>
      <c r="C7" s="181">
        <v>4</v>
      </c>
      <c r="D7" s="181" t="s">
        <v>420</v>
      </c>
      <c r="E7" s="333">
        <v>3048194.581824</v>
      </c>
      <c r="F7" s="334">
        <v>14.465597808270742</v>
      </c>
      <c r="G7" s="334">
        <v>60.849747800991089</v>
      </c>
      <c r="H7" s="334">
        <v>22.448018982162658</v>
      </c>
      <c r="I7" s="334">
        <v>1.569993044333572E-5</v>
      </c>
      <c r="J7" s="334">
        <v>2.2366197086450645</v>
      </c>
      <c r="K7" s="180">
        <f t="shared" si="0"/>
        <v>1.8547706681173916E-2</v>
      </c>
      <c r="L7" s="180">
        <f t="shared" si="1"/>
        <v>7.8021198210757467E-2</v>
      </c>
      <c r="M7" s="180">
        <f t="shared" si="2"/>
        <v>2.8782721403779302E-2</v>
      </c>
      <c r="N7" s="180">
        <f t="shared" si="3"/>
        <v>2.0130360918186922E-8</v>
      </c>
      <c r="O7" s="180">
        <f t="shared" si="4"/>
        <v>2.8677809837601492E-3</v>
      </c>
      <c r="P7" s="205">
        <f t="shared" si="5"/>
        <v>99.999999999999986</v>
      </c>
      <c r="Q7" s="236">
        <f>VLOOKUP(B:B,'پیوست 4'!$C$14:$J$174,8,0)</f>
        <v>534400.24840499996</v>
      </c>
      <c r="R7" s="1">
        <f t="shared" si="6"/>
        <v>0.17531697339518981</v>
      </c>
      <c r="S7" s="232">
        <f t="shared" si="7"/>
        <v>17.531697339518981</v>
      </c>
      <c r="T7" s="249">
        <f t="shared" si="8"/>
        <v>3.0660995312482395</v>
      </c>
      <c r="U7" s="232" t="str">
        <f>VLOOKUP(D7:D169,پیوست1!$E$5:G175,3,0)</f>
        <v>در اوراق بهادار با درآمد ثابت و با پیش بینی سود</v>
      </c>
    </row>
    <row r="8" spans="1:22" x14ac:dyDescent="0.55000000000000004">
      <c r="A8" s="305">
        <v>10915</v>
      </c>
      <c r="B8" s="191">
        <v>105</v>
      </c>
      <c r="C8" s="179">
        <v>5</v>
      </c>
      <c r="D8" s="179" t="s">
        <v>426</v>
      </c>
      <c r="E8" s="335">
        <v>92476590.888245001</v>
      </c>
      <c r="F8" s="336">
        <v>14.354705082237858</v>
      </c>
      <c r="G8" s="336">
        <v>57.343808792641184</v>
      </c>
      <c r="H8" s="336">
        <v>26.409367245323061</v>
      </c>
      <c r="I8" s="336">
        <v>8.63490929708243E-5</v>
      </c>
      <c r="J8" s="336">
        <v>1.8920325307049282</v>
      </c>
      <c r="K8" s="180">
        <f t="shared" si="0"/>
        <v>0.55838948555633783</v>
      </c>
      <c r="L8" s="180">
        <f t="shared" si="1"/>
        <v>2.2306400381004594</v>
      </c>
      <c r="M8" s="180">
        <f t="shared" si="2"/>
        <v>1.0273086702583354</v>
      </c>
      <c r="N8" s="180">
        <f t="shared" si="3"/>
        <v>3.3589283322787818E-6</v>
      </c>
      <c r="O8" s="180">
        <f t="shared" si="4"/>
        <v>7.3598939540977099E-2</v>
      </c>
      <c r="P8" s="205">
        <f t="shared" si="5"/>
        <v>100</v>
      </c>
      <c r="Q8" s="236">
        <f>VLOOKUP(B:B,'پیوست 4'!$C$14:$J$174,8,0)</f>
        <v>13308065.445049001</v>
      </c>
      <c r="R8" s="1">
        <f t="shared" si="6"/>
        <v>0.14390739664193905</v>
      </c>
      <c r="S8" s="232">
        <f t="shared" si="7"/>
        <v>14.390739664193905</v>
      </c>
      <c r="T8" s="249">
        <f t="shared" si="8"/>
        <v>3.6034581956046807E-2</v>
      </c>
      <c r="U8" s="232" t="str">
        <f>VLOOKUP(D8:D168,پیوست1!$E$5:G252,3,0)</f>
        <v>در اوراق بهادار با درآمد ثابت و با پیش بینی سود</v>
      </c>
    </row>
    <row r="9" spans="1:22" x14ac:dyDescent="0.55000000000000004">
      <c r="A9" s="305">
        <v>11148</v>
      </c>
      <c r="B9" s="191">
        <v>131</v>
      </c>
      <c r="C9" s="181">
        <v>6</v>
      </c>
      <c r="D9" s="181" t="s">
        <v>439</v>
      </c>
      <c r="E9" s="333">
        <v>1015478.1708420001</v>
      </c>
      <c r="F9" s="334">
        <v>14.270377888753584</v>
      </c>
      <c r="G9" s="334">
        <v>37.703001305358676</v>
      </c>
      <c r="H9" s="334">
        <v>41.308574487999742</v>
      </c>
      <c r="I9" s="334">
        <v>3.8643859917346668</v>
      </c>
      <c r="J9" s="334">
        <v>2.8536603261533311</v>
      </c>
      <c r="K9" s="180">
        <f t="shared" si="0"/>
        <v>6.0956105502216109E-3</v>
      </c>
      <c r="L9" s="180">
        <f t="shared" si="1"/>
        <v>1.6104886242226689E-2</v>
      </c>
      <c r="M9" s="180">
        <f t="shared" si="2"/>
        <v>1.7645011535546627E-2</v>
      </c>
      <c r="N9" s="180">
        <f t="shared" si="3"/>
        <v>1.6506775226962031E-3</v>
      </c>
      <c r="O9" s="180">
        <f t="shared" si="4"/>
        <v>1.2189447347822407E-3</v>
      </c>
      <c r="P9" s="205">
        <f t="shared" si="5"/>
        <v>100</v>
      </c>
      <c r="Q9" s="236" t="e">
        <f>VLOOKUP(B:B,'پیوست 4'!$C$14:$J$174,8,0)</f>
        <v>#N/A</v>
      </c>
      <c r="R9" s="1" t="e">
        <f t="shared" si="6"/>
        <v>#N/A</v>
      </c>
      <c r="S9" s="232" t="e">
        <f t="shared" si="7"/>
        <v>#N/A</v>
      </c>
      <c r="T9" s="249" t="e">
        <f t="shared" si="8"/>
        <v>#N/A</v>
      </c>
      <c r="U9" s="232" t="str">
        <f>VLOOKUP(D9:D228,پیوست1!$E$5:G325,3,0)</f>
        <v>در اوارق بهادار با درآمد ثابت</v>
      </c>
    </row>
    <row r="10" spans="1:22" x14ac:dyDescent="0.55000000000000004">
      <c r="A10" s="305">
        <v>11158</v>
      </c>
      <c r="B10" s="191">
        <v>136</v>
      </c>
      <c r="C10" s="179">
        <v>7</v>
      </c>
      <c r="D10" s="179" t="s">
        <v>440</v>
      </c>
      <c r="E10" s="335">
        <v>6690694.629613</v>
      </c>
      <c r="F10" s="336">
        <v>13.766170464091518</v>
      </c>
      <c r="G10" s="336">
        <v>29.656132216577486</v>
      </c>
      <c r="H10" s="336">
        <v>53.355785599709264</v>
      </c>
      <c r="I10" s="336">
        <v>2.3001856723522875E-4</v>
      </c>
      <c r="J10" s="336">
        <v>3.2216817010544938</v>
      </c>
      <c r="K10" s="180">
        <f t="shared" si="0"/>
        <v>3.8743200853926879E-2</v>
      </c>
      <c r="L10" s="180">
        <f t="shared" si="1"/>
        <v>8.3463552192276177E-2</v>
      </c>
      <c r="M10" s="180">
        <f t="shared" si="2"/>
        <v>0.15016332418668885</v>
      </c>
      <c r="N10" s="180">
        <f t="shared" si="3"/>
        <v>6.4735908753800724E-7</v>
      </c>
      <c r="O10" s="180">
        <f t="shared" si="4"/>
        <v>9.0670285942599863E-3</v>
      </c>
      <c r="P10" s="205">
        <f t="shared" si="5"/>
        <v>100</v>
      </c>
      <c r="Q10" s="236">
        <f>VLOOKUP(B:B,'پیوست 4'!$C$14:$J$174,8,0)</f>
        <v>898712.2635</v>
      </c>
      <c r="R10" s="1">
        <f t="shared" si="6"/>
        <v>0.1343227143445318</v>
      </c>
      <c r="S10" s="232">
        <f t="shared" si="7"/>
        <v>13.432271434453181</v>
      </c>
      <c r="T10" s="249">
        <f t="shared" si="8"/>
        <v>-0.33389902963833684</v>
      </c>
      <c r="U10" s="232" t="str">
        <f>VLOOKUP(D10:D170,پیوست1!$E$5:G235,3,0)</f>
        <v>در اوراق بهادار با درآمد ثابت و با پیش بینی سود</v>
      </c>
    </row>
    <row r="11" spans="1:22" x14ac:dyDescent="0.55000000000000004">
      <c r="A11" s="305">
        <v>11517</v>
      </c>
      <c r="B11" s="191">
        <v>250</v>
      </c>
      <c r="C11" s="181">
        <v>8</v>
      </c>
      <c r="D11" s="181" t="s">
        <v>476</v>
      </c>
      <c r="E11" s="333">
        <v>77867588.116753995</v>
      </c>
      <c r="F11" s="334">
        <v>13.688506185051574</v>
      </c>
      <c r="G11" s="334">
        <v>49.252457840382604</v>
      </c>
      <c r="H11" s="334">
        <v>35.332721770300672</v>
      </c>
      <c r="I11" s="334">
        <v>0</v>
      </c>
      <c r="J11" s="334">
        <v>1.7263142042651543</v>
      </c>
      <c r="K11" s="180">
        <f t="shared" si="0"/>
        <v>0.44835697034024025</v>
      </c>
      <c r="L11" s="180">
        <f t="shared" si="1"/>
        <v>1.6132280966669379</v>
      </c>
      <c r="M11" s="180">
        <f t="shared" si="2"/>
        <v>1.1572973612055955</v>
      </c>
      <c r="N11" s="180">
        <f t="shared" si="3"/>
        <v>0</v>
      </c>
      <c r="O11" s="180">
        <f t="shared" si="4"/>
        <v>5.6544154344971065E-2</v>
      </c>
      <c r="P11" s="205">
        <f t="shared" si="5"/>
        <v>100</v>
      </c>
      <c r="Q11" s="236">
        <f>VLOOKUP(B:B,'پیوست 4'!$C$14:$J$174,8,0)</f>
        <v>10555023.917838</v>
      </c>
      <c r="R11" s="1">
        <f t="shared" si="6"/>
        <v>0.13555092912357691</v>
      </c>
      <c r="S11" s="232">
        <f t="shared" si="7"/>
        <v>13.555092912357692</v>
      </c>
      <c r="T11" s="249">
        <f t="shared" si="8"/>
        <v>-0.13341327269388259</v>
      </c>
      <c r="U11" s="232" t="str">
        <f>VLOOKUP(D11:D171,پیوست1!$E$5:G195,3,0)</f>
        <v>در اوراق بهادار با درآمد ثابت و با پیش بینی سود</v>
      </c>
    </row>
    <row r="12" spans="1:22" x14ac:dyDescent="0.55000000000000004">
      <c r="A12" s="305">
        <v>10895</v>
      </c>
      <c r="B12" s="191">
        <v>102</v>
      </c>
      <c r="C12" s="179">
        <v>9</v>
      </c>
      <c r="D12" s="179" t="s">
        <v>425</v>
      </c>
      <c r="E12" s="335">
        <v>4758084</v>
      </c>
      <c r="F12" s="336">
        <v>13.501753416469384</v>
      </c>
      <c r="G12" s="336">
        <v>4.8829654064663055</v>
      </c>
      <c r="H12" s="336">
        <v>78.860283344126302</v>
      </c>
      <c r="I12" s="336">
        <v>1.0615341429392399E-4</v>
      </c>
      <c r="J12" s="336">
        <v>2.7548916795237099</v>
      </c>
      <c r="K12" s="180">
        <f t="shared" si="0"/>
        <v>2.7022991422494945E-2</v>
      </c>
      <c r="L12" s="180">
        <f t="shared" si="1"/>
        <v>9.7729774959690492E-3</v>
      </c>
      <c r="M12" s="180">
        <f t="shared" si="2"/>
        <v>0.15783437118503521</v>
      </c>
      <c r="N12" s="180">
        <f t="shared" si="3"/>
        <v>2.1246002022479352E-7</v>
      </c>
      <c r="O12" s="180">
        <f t="shared" si="4"/>
        <v>5.5137589859153915E-3</v>
      </c>
      <c r="P12" s="205">
        <f t="shared" si="5"/>
        <v>99.999999999999986</v>
      </c>
      <c r="Q12" s="236">
        <f>VLOOKUP(B:B,'پیوست 4'!$C$14:$J$174,8,0)</f>
        <v>654528.30787000002</v>
      </c>
      <c r="R12" s="1">
        <f t="shared" si="6"/>
        <v>0.13756131835209298</v>
      </c>
      <c r="S12" s="232">
        <f t="shared" si="7"/>
        <v>13.756131835209299</v>
      </c>
      <c r="T12" s="249">
        <f t="shared" si="8"/>
        <v>0.25437841873991474</v>
      </c>
      <c r="U12" s="232" t="str">
        <f>VLOOKUP(D12:D171,پیوست1!$E$5:G193,3,0)</f>
        <v>در اوراق بهادار با درآمد ثابت و با پیش بینی سود</v>
      </c>
      <c r="V12" s="232">
        <f>100-P12</f>
        <v>0</v>
      </c>
    </row>
    <row r="13" spans="1:22" x14ac:dyDescent="0.55000000000000004">
      <c r="A13" s="305">
        <v>11049</v>
      </c>
      <c r="B13" s="191">
        <v>115</v>
      </c>
      <c r="C13" s="181">
        <v>10</v>
      </c>
      <c r="D13" s="181" t="s">
        <v>433</v>
      </c>
      <c r="E13" s="333">
        <v>39434554.469085999</v>
      </c>
      <c r="F13" s="334">
        <v>13.222771956954203</v>
      </c>
      <c r="G13" s="334">
        <v>20.917514980141284</v>
      </c>
      <c r="H13" s="334">
        <v>63.506814853273191</v>
      </c>
      <c r="I13" s="334">
        <v>0.17402173512875335</v>
      </c>
      <c r="J13" s="334">
        <v>2.1788764745025659</v>
      </c>
      <c r="K13" s="180">
        <f t="shared" si="0"/>
        <v>0.21933634034138083</v>
      </c>
      <c r="L13" s="180">
        <f t="shared" si="1"/>
        <v>0.34697499130409387</v>
      </c>
      <c r="M13" s="180">
        <f t="shared" si="2"/>
        <v>1.0534366320466395</v>
      </c>
      <c r="N13" s="180">
        <f t="shared" si="3"/>
        <v>2.8866330484451593E-3</v>
      </c>
      <c r="O13" s="180">
        <f t="shared" si="4"/>
        <v>3.6142708467567508E-2</v>
      </c>
      <c r="P13" s="205">
        <f t="shared" si="5"/>
        <v>100</v>
      </c>
      <c r="Q13" s="236">
        <f>VLOOKUP(B:B,'پیوست 4'!$C$14:$J$174,8,0)</f>
        <v>5293154.8257229999</v>
      </c>
      <c r="R13" s="1">
        <f t="shared" si="6"/>
        <v>0.13422631235437116</v>
      </c>
      <c r="S13" s="232">
        <f t="shared" si="7"/>
        <v>13.422631235437116</v>
      </c>
      <c r="T13" s="249">
        <f t="shared" si="8"/>
        <v>0.19985927848291318</v>
      </c>
      <c r="U13" s="232" t="str">
        <f>VLOOKUP(D13:D172,پیوست1!$E$5:G240,3,0)</f>
        <v>در اوراق بهادار با درآمد ثابت و با پیش بینی سود</v>
      </c>
    </row>
    <row r="14" spans="1:22" x14ac:dyDescent="0.55000000000000004">
      <c r="A14" s="305">
        <v>11256</v>
      </c>
      <c r="B14" s="191">
        <v>164</v>
      </c>
      <c r="C14" s="179">
        <v>11</v>
      </c>
      <c r="D14" s="179" t="s">
        <v>445</v>
      </c>
      <c r="E14" s="335">
        <v>51479.139091999998</v>
      </c>
      <c r="F14" s="336">
        <v>12.837935153722968</v>
      </c>
      <c r="G14" s="336">
        <v>32.112956578120624</v>
      </c>
      <c r="H14" s="336">
        <v>52.405032614602469</v>
      </c>
      <c r="I14" s="336">
        <v>0.11801595048600119</v>
      </c>
      <c r="J14" s="336">
        <v>2.526059703067939</v>
      </c>
      <c r="K14" s="180">
        <f t="shared" si="0"/>
        <v>2.7799539341349873E-4</v>
      </c>
      <c r="L14" s="180">
        <f t="shared" si="1"/>
        <v>6.9538082960454619E-4</v>
      </c>
      <c r="M14" s="180">
        <f t="shared" si="2"/>
        <v>1.1347897838788242E-3</v>
      </c>
      <c r="N14" s="180">
        <f t="shared" si="3"/>
        <v>2.5555426313950249E-6</v>
      </c>
      <c r="O14" s="180">
        <f t="shared" si="4"/>
        <v>5.4699837047915904E-5</v>
      </c>
      <c r="P14" s="205">
        <f t="shared" si="5"/>
        <v>100</v>
      </c>
      <c r="Q14" s="236">
        <f>VLOOKUP(B:B,'پیوست 4'!$C$14:$J$174,8,0)</f>
        <v>7347.2652049999997</v>
      </c>
      <c r="R14" s="1">
        <f t="shared" si="6"/>
        <v>0.14272315610930225</v>
      </c>
      <c r="S14" s="232">
        <f t="shared" si="7"/>
        <v>14.272315610930224</v>
      </c>
      <c r="T14" s="249">
        <f t="shared" si="8"/>
        <v>1.434380457207256</v>
      </c>
      <c r="U14" s="232" t="str">
        <f>VLOOKUP(D14:D174,پیوست1!$E$5:G246,3,0)</f>
        <v>در اوراق بهادار با درآمد ثابت و با پیش بینی سود</v>
      </c>
    </row>
    <row r="15" spans="1:22" x14ac:dyDescent="0.55000000000000004">
      <c r="A15" s="305">
        <v>10837</v>
      </c>
      <c r="B15" s="191">
        <v>1</v>
      </c>
      <c r="C15" s="181">
        <v>12</v>
      </c>
      <c r="D15" s="181" t="s">
        <v>422</v>
      </c>
      <c r="E15" s="333">
        <v>45034742.626672</v>
      </c>
      <c r="F15" s="334">
        <v>12.806080160268165</v>
      </c>
      <c r="G15" s="334">
        <v>33.880887783266743</v>
      </c>
      <c r="H15" s="334">
        <v>50.371046220964047</v>
      </c>
      <c r="I15" s="334">
        <v>1.5545141711826038</v>
      </c>
      <c r="J15" s="334">
        <v>1.387471664318441</v>
      </c>
      <c r="K15" s="180">
        <f t="shared" si="0"/>
        <v>0.24259120259045108</v>
      </c>
      <c r="L15" s="180">
        <f t="shared" si="1"/>
        <v>0.64182054221989882</v>
      </c>
      <c r="M15" s="180">
        <f t="shared" si="2"/>
        <v>0.95420085815135036</v>
      </c>
      <c r="N15" s="180">
        <f t="shared" si="3"/>
        <v>2.9447844891765017E-2</v>
      </c>
      <c r="O15" s="180">
        <f t="shared" si="4"/>
        <v>2.6283485297200964E-2</v>
      </c>
      <c r="P15" s="205">
        <f t="shared" si="5"/>
        <v>100</v>
      </c>
      <c r="Q15" s="236">
        <f>VLOOKUP(B:B,'پیوست 4'!$C$14:$J$174,8,0)</f>
        <v>3943506.3000480002</v>
      </c>
      <c r="R15" s="1">
        <f t="shared" si="6"/>
        <v>8.7565867373525161E-2</v>
      </c>
      <c r="S15" s="232">
        <f t="shared" si="7"/>
        <v>8.7565867373525155</v>
      </c>
      <c r="T15" s="249">
        <f t="shared" si="8"/>
        <v>-4.0494934229156492</v>
      </c>
      <c r="U15" s="232" t="str">
        <f>VLOOKUP(D15:D175,پیوست1!$E$5:G209,3,0)</f>
        <v>در اوراق بهادار با درآمد ثابت و با پیش بینی سود</v>
      </c>
    </row>
    <row r="16" spans="1:22" x14ac:dyDescent="0.55000000000000004">
      <c r="A16" s="305">
        <v>11394</v>
      </c>
      <c r="B16" s="191">
        <v>217</v>
      </c>
      <c r="C16" s="179">
        <v>13</v>
      </c>
      <c r="D16" s="179" t="s">
        <v>461</v>
      </c>
      <c r="E16" s="335">
        <v>4730491.2806839999</v>
      </c>
      <c r="F16" s="336">
        <v>12.67</v>
      </c>
      <c r="G16" s="336">
        <v>44.69</v>
      </c>
      <c r="H16" s="336">
        <v>40.67</v>
      </c>
      <c r="I16" s="336">
        <v>0.05</v>
      </c>
      <c r="J16" s="336">
        <v>1.92</v>
      </c>
      <c r="K16" s="180">
        <f t="shared" si="0"/>
        <v>2.5211228437332173E-2</v>
      </c>
      <c r="L16" s="180">
        <f t="shared" si="1"/>
        <v>8.8925793122681507E-2</v>
      </c>
      <c r="M16" s="180">
        <f t="shared" si="2"/>
        <v>8.0926650398287253E-2</v>
      </c>
      <c r="N16" s="180">
        <f t="shared" si="3"/>
        <v>9.949182493027692E-5</v>
      </c>
      <c r="O16" s="180">
        <f t="shared" si="4"/>
        <v>3.8204860773226336E-3</v>
      </c>
      <c r="P16" s="205">
        <f t="shared" si="5"/>
        <v>100</v>
      </c>
      <c r="Q16" s="236">
        <f>VLOOKUP(B:B,'پیوست 4'!$C$14:$J$174,8,0)</f>
        <v>401730.54704899999</v>
      </c>
      <c r="R16" s="1">
        <f t="shared" si="6"/>
        <v>8.4923641797921723E-2</v>
      </c>
      <c r="S16" s="232">
        <f t="shared" si="7"/>
        <v>8.4923641797921725</v>
      </c>
      <c r="T16" s="249">
        <f t="shared" si="8"/>
        <v>-4.1776358202078274</v>
      </c>
      <c r="U16" s="232" t="str">
        <f>VLOOKUP(D16:D176,پیوست1!$E$5:G216,3,0)</f>
        <v>در اوراق بهادار با درآمد ثابت و با پیش بینی سود</v>
      </c>
    </row>
    <row r="17" spans="1:22" x14ac:dyDescent="0.55000000000000004">
      <c r="A17" s="305">
        <v>11302</v>
      </c>
      <c r="B17" s="191">
        <v>178</v>
      </c>
      <c r="C17" s="181">
        <v>14</v>
      </c>
      <c r="D17" s="181" t="s">
        <v>448</v>
      </c>
      <c r="E17" s="333">
        <v>8349440.4731240002</v>
      </c>
      <c r="F17" s="334">
        <v>12.612007230680538</v>
      </c>
      <c r="G17" s="334">
        <v>40.767853461278833</v>
      </c>
      <c r="H17" s="334">
        <v>43.658826402665035</v>
      </c>
      <c r="I17" s="334">
        <v>1.2429844293734096E-3</v>
      </c>
      <c r="J17" s="334">
        <v>2.96006992094622</v>
      </c>
      <c r="K17" s="180">
        <f t="shared" si="0"/>
        <v>4.4294798478358217E-2</v>
      </c>
      <c r="L17" s="180">
        <f t="shared" si="1"/>
        <v>0.14318132081860091</v>
      </c>
      <c r="M17" s="180">
        <f t="shared" si="2"/>
        <v>0.15333474536894337</v>
      </c>
      <c r="N17" s="180">
        <f t="shared" si="3"/>
        <v>4.3655021602664725E-6</v>
      </c>
      <c r="O17" s="180">
        <f t="shared" si="4"/>
        <v>1.0396100972032795E-2</v>
      </c>
      <c r="P17" s="205">
        <f t="shared" si="5"/>
        <v>100</v>
      </c>
      <c r="Q17" s="236">
        <f>VLOOKUP(B:B,'پیوست 4'!$C$14:$J$174,8,0)</f>
        <v>900922.32466200006</v>
      </c>
      <c r="R17" s="1">
        <f t="shared" si="6"/>
        <v>0.10790211961651532</v>
      </c>
      <c r="S17" s="232">
        <f t="shared" si="7"/>
        <v>10.790211961651531</v>
      </c>
      <c r="T17" s="249">
        <f t="shared" si="8"/>
        <v>-1.8217952690290069</v>
      </c>
      <c r="U17" s="232" t="str">
        <f>VLOOKUP(D17:D177,پیوست1!$E$5:G237,3,0)</f>
        <v>در اوارق بهادار با درآمد ثابت</v>
      </c>
      <c r="V17" s="232">
        <f>100-P17</f>
        <v>0</v>
      </c>
    </row>
    <row r="18" spans="1:22" x14ac:dyDescent="0.55000000000000004">
      <c r="A18" s="305">
        <v>11385</v>
      </c>
      <c r="B18" s="191">
        <v>210</v>
      </c>
      <c r="C18" s="179">
        <v>15</v>
      </c>
      <c r="D18" s="179" t="s">
        <v>457</v>
      </c>
      <c r="E18" s="335">
        <v>76786008.069005996</v>
      </c>
      <c r="F18" s="336">
        <v>11.987084589978268</v>
      </c>
      <c r="G18" s="336">
        <v>56.467699256695695</v>
      </c>
      <c r="H18" s="336">
        <v>29.868682544959611</v>
      </c>
      <c r="I18" s="336">
        <v>5.3597309668869018E-2</v>
      </c>
      <c r="J18" s="336">
        <v>1.6229362986975617</v>
      </c>
      <c r="K18" s="180">
        <f t="shared" si="0"/>
        <v>0.38717455384673172</v>
      </c>
      <c r="L18" s="180">
        <f t="shared" si="1"/>
        <v>1.823867688790725</v>
      </c>
      <c r="M18" s="180">
        <f t="shared" si="2"/>
        <v>0.96473781856872387</v>
      </c>
      <c r="N18" s="180">
        <f t="shared" si="3"/>
        <v>1.7311560874258504E-3</v>
      </c>
      <c r="O18" s="180">
        <f t="shared" si="4"/>
        <v>5.2419721630664974E-2</v>
      </c>
      <c r="P18" s="205">
        <f t="shared" si="5"/>
        <v>100.00000000000001</v>
      </c>
      <c r="Q18" s="236">
        <f>VLOOKUP(B:B,'پیوست 4'!$C$14:$J$174,8,0)</f>
        <v>7462899.6877079997</v>
      </c>
      <c r="R18" s="1">
        <f t="shared" si="6"/>
        <v>9.7190879893134255E-2</v>
      </c>
      <c r="S18" s="232">
        <f t="shared" si="7"/>
        <v>9.7190879893134259</v>
      </c>
      <c r="T18" s="249">
        <f t="shared" si="8"/>
        <v>-2.2679966006648424</v>
      </c>
      <c r="U18" s="232" t="str">
        <f>VLOOKUP(D18:D181,پیوست1!$E$5:G196,3,0)</f>
        <v>در اوراق بهادار با درآمد ثابت و با پیش بینی سود</v>
      </c>
    </row>
    <row r="19" spans="1:22" x14ac:dyDescent="0.55000000000000004">
      <c r="A19" s="305">
        <v>11217</v>
      </c>
      <c r="B19" s="191">
        <v>154</v>
      </c>
      <c r="C19" s="181">
        <v>16</v>
      </c>
      <c r="D19" s="181" t="s">
        <v>444</v>
      </c>
      <c r="E19" s="333">
        <v>14716049.799436999</v>
      </c>
      <c r="F19" s="334">
        <v>11.972251612202175</v>
      </c>
      <c r="G19" s="334">
        <v>49.616895140829492</v>
      </c>
      <c r="H19" s="334">
        <v>36.580754457804019</v>
      </c>
      <c r="I19" s="334">
        <v>3.0304558678417807E-2</v>
      </c>
      <c r="J19" s="334">
        <v>1.7997942304858947</v>
      </c>
      <c r="K19" s="180">
        <f t="shared" si="0"/>
        <v>7.4110241873725002E-2</v>
      </c>
      <c r="L19" s="180">
        <f t="shared" si="1"/>
        <v>0.30713688778160875</v>
      </c>
      <c r="M19" s="180">
        <f t="shared" si="2"/>
        <v>0.22644099444319454</v>
      </c>
      <c r="N19" s="180">
        <f t="shared" si="3"/>
        <v>1.8759029180818635E-4</v>
      </c>
      <c r="O19" s="180">
        <f t="shared" si="4"/>
        <v>1.1141027608231992E-2</v>
      </c>
      <c r="P19" s="205">
        <f t="shared" si="5"/>
        <v>100.00000000000001</v>
      </c>
      <c r="Q19" s="236">
        <f>VLOOKUP(B:B,'پیوست 4'!$C$14:$J$174,8,0)</f>
        <v>1869035.9610520001</v>
      </c>
      <c r="R19" s="1">
        <f t="shared" si="6"/>
        <v>0.12700663469645943</v>
      </c>
      <c r="S19" s="232">
        <f t="shared" si="7"/>
        <v>12.700663469645942</v>
      </c>
      <c r="T19" s="249">
        <f t="shared" si="8"/>
        <v>0.72841185744376702</v>
      </c>
      <c r="U19" s="232" t="str">
        <f>VLOOKUP(D19:D179,پیوست1!$E$5:G225,3,0)</f>
        <v>در اوراق بهادار با درآمد ثابت و با پیش بینی سود</v>
      </c>
      <c r="V19" s="232">
        <v>1.7831999999999937</v>
      </c>
    </row>
    <row r="20" spans="1:22" x14ac:dyDescent="0.55000000000000004">
      <c r="A20" s="305">
        <v>11427</v>
      </c>
      <c r="B20" s="191">
        <v>227</v>
      </c>
      <c r="C20" s="179">
        <v>17</v>
      </c>
      <c r="D20" s="179" t="s">
        <v>467</v>
      </c>
      <c r="E20" s="335">
        <v>88886.985746000006</v>
      </c>
      <c r="F20" s="336">
        <v>11.63377165999915</v>
      </c>
      <c r="G20" s="336">
        <v>44.830108182290509</v>
      </c>
      <c r="H20" s="336">
        <v>41.631061956833982</v>
      </c>
      <c r="I20" s="336">
        <v>5.1385411287151579E-2</v>
      </c>
      <c r="J20" s="336">
        <v>1.8536727895892082</v>
      </c>
      <c r="K20" s="180">
        <f t="shared" si="0"/>
        <v>4.3498057285733011E-4</v>
      </c>
      <c r="L20" s="180">
        <f t="shared" si="1"/>
        <v>1.6761740481324036E-3</v>
      </c>
      <c r="M20" s="180">
        <f t="shared" si="2"/>
        <v>1.556563400750464E-3</v>
      </c>
      <c r="N20" s="180">
        <f t="shared" si="3"/>
        <v>1.921273366147221E-6</v>
      </c>
      <c r="O20" s="180">
        <f t="shared" si="4"/>
        <v>6.9307845767502182E-5</v>
      </c>
      <c r="P20" s="205">
        <f t="shared" si="5"/>
        <v>100</v>
      </c>
      <c r="Q20" s="236">
        <f>VLOOKUP(B:B,'پیوست 4'!$C$14:$J$174,8,0)</f>
        <v>11983.480346</v>
      </c>
      <c r="R20" s="1">
        <f t="shared" si="6"/>
        <v>0.13481704037353148</v>
      </c>
      <c r="S20" s="232">
        <f t="shared" si="7"/>
        <v>13.481704037353149</v>
      </c>
      <c r="T20" s="249">
        <f t="shared" si="8"/>
        <v>1.8479323773539988</v>
      </c>
      <c r="U20" s="232" t="str">
        <f>VLOOKUP(D20:D181,پیوست1!$E$5:G243,3,0)</f>
        <v>در اوراق بهادار با درآمد ثابت</v>
      </c>
      <c r="V20" s="232">
        <f>100-P20</f>
        <v>0</v>
      </c>
    </row>
    <row r="21" spans="1:22" x14ac:dyDescent="0.55000000000000004">
      <c r="A21" s="305">
        <v>11569</v>
      </c>
      <c r="B21" s="191">
        <v>263</v>
      </c>
      <c r="C21" s="181">
        <v>18</v>
      </c>
      <c r="D21" s="181" t="s">
        <v>482</v>
      </c>
      <c r="E21" s="333">
        <v>5018686.9585199999</v>
      </c>
      <c r="F21" s="334">
        <v>11.546634654541513</v>
      </c>
      <c r="G21" s="334">
        <v>57.11456450521132</v>
      </c>
      <c r="H21" s="334">
        <v>29.923170520165211</v>
      </c>
      <c r="I21" s="334">
        <v>0</v>
      </c>
      <c r="J21" s="334">
        <v>1.4156303200819538</v>
      </c>
      <c r="K21" s="180">
        <f t="shared" si="0"/>
        <v>2.437567653936816E-2</v>
      </c>
      <c r="L21" s="180">
        <f t="shared" si="1"/>
        <v>0.12057246043706142</v>
      </c>
      <c r="M21" s="180">
        <f t="shared" si="2"/>
        <v>6.3169706798077138E-2</v>
      </c>
      <c r="N21" s="180">
        <f t="shared" si="3"/>
        <v>0</v>
      </c>
      <c r="O21" s="180">
        <f t="shared" si="4"/>
        <v>2.9884852005833298E-3</v>
      </c>
      <c r="P21" s="205">
        <f t="shared" si="5"/>
        <v>100.00000000000001</v>
      </c>
      <c r="Q21" s="236">
        <f>VLOOKUP(B:B,'پیوست 4'!$C$14:$J$174,8,0)</f>
        <v>450535.35725100001</v>
      </c>
      <c r="R21" s="1">
        <f t="shared" si="6"/>
        <v>8.9771559966725228E-2</v>
      </c>
      <c r="S21" s="232">
        <f t="shared" si="7"/>
        <v>8.9771559966725221</v>
      </c>
      <c r="T21" s="249">
        <f t="shared" si="8"/>
        <v>-2.5694786578689914</v>
      </c>
      <c r="U21" s="232" t="str">
        <f>VLOOKUP(D21:D183,پیوست1!$E$5:G247,3,0)</f>
        <v>در اوراق بهادار با درآمد ثابت و قابل معامله</v>
      </c>
    </row>
    <row r="22" spans="1:22" x14ac:dyDescent="0.55000000000000004">
      <c r="A22" s="305">
        <v>10720</v>
      </c>
      <c r="B22" s="191">
        <v>53</v>
      </c>
      <c r="C22" s="179">
        <v>19</v>
      </c>
      <c r="D22" s="179" t="s">
        <v>416</v>
      </c>
      <c r="E22" s="335">
        <v>4708820.205329</v>
      </c>
      <c r="F22" s="336">
        <v>11.044902547625746</v>
      </c>
      <c r="G22" s="336">
        <v>2.3707044391313121</v>
      </c>
      <c r="H22" s="336">
        <v>82.025904077424372</v>
      </c>
      <c r="I22" s="336">
        <v>3.4351335109119807</v>
      </c>
      <c r="J22" s="336">
        <v>1.1233554249065927</v>
      </c>
      <c r="K22" s="180">
        <f t="shared" si="0"/>
        <v>2.1876867827295626E-2</v>
      </c>
      <c r="L22" s="180">
        <f t="shared" si="1"/>
        <v>4.6957035110832658E-3</v>
      </c>
      <c r="M22" s="180">
        <f t="shared" si="2"/>
        <v>0.16247041150236211</v>
      </c>
      <c r="N22" s="180">
        <f t="shared" si="3"/>
        <v>6.8040402767962768E-3</v>
      </c>
      <c r="O22" s="180">
        <f t="shared" si="4"/>
        <v>2.2250534169755884E-3</v>
      </c>
      <c r="P22" s="205">
        <f t="shared" si="5"/>
        <v>100</v>
      </c>
      <c r="Q22" s="236">
        <f>VLOOKUP(B:B,'پیوست 4'!$C$14:$J$174,8,0)</f>
        <v>538809.21734199999</v>
      </c>
      <c r="R22" s="1">
        <f t="shared" si="6"/>
        <v>0.11442552355943138</v>
      </c>
      <c r="S22" s="232">
        <f t="shared" si="7"/>
        <v>11.442552355943137</v>
      </c>
      <c r="T22" s="249">
        <f t="shared" si="8"/>
        <v>0.39764980831739116</v>
      </c>
      <c r="U22" s="232" t="str">
        <f>VLOOKUP(D22:D185,پیوست1!$E$5:G199,3,0)</f>
        <v>در اوراق بهادار با درآمد ثابت و با پیس بینی سود</v>
      </c>
    </row>
    <row r="23" spans="1:22" x14ac:dyDescent="0.55000000000000004">
      <c r="A23" s="305">
        <v>11380</v>
      </c>
      <c r="B23" s="191">
        <v>212</v>
      </c>
      <c r="C23" s="181">
        <v>20</v>
      </c>
      <c r="D23" s="181" t="s">
        <v>459</v>
      </c>
      <c r="E23" s="333">
        <v>299981.21539799997</v>
      </c>
      <c r="F23" s="334">
        <v>10.950236509674392</v>
      </c>
      <c r="G23" s="334">
        <v>32.680720841913242</v>
      </c>
      <c r="H23" s="334">
        <v>55.328083977426239</v>
      </c>
      <c r="I23" s="334">
        <v>4.0189560208739542E-3</v>
      </c>
      <c r="J23" s="334">
        <v>1.0369397149652537</v>
      </c>
      <c r="K23" s="180">
        <f t="shared" si="0"/>
        <v>1.3817475593294853E-3</v>
      </c>
      <c r="L23" s="180">
        <f t="shared" si="1"/>
        <v>4.1237927802332559E-3</v>
      </c>
      <c r="M23" s="180">
        <f t="shared" si="2"/>
        <v>6.9815336801760776E-3</v>
      </c>
      <c r="N23" s="180">
        <f t="shared" si="3"/>
        <v>5.0712901661886122E-7</v>
      </c>
      <c r="O23" s="180">
        <f t="shared" si="4"/>
        <v>1.3084547708711142E-4</v>
      </c>
      <c r="P23" s="205">
        <f t="shared" si="5"/>
        <v>100</v>
      </c>
      <c r="Q23" s="236" t="e">
        <f>VLOOKUP(B:B,'پیوست 4'!$C$14:$J$174,8,0)</f>
        <v>#N/A</v>
      </c>
      <c r="R23" s="1" t="e">
        <f t="shared" si="6"/>
        <v>#N/A</v>
      </c>
      <c r="S23" s="232" t="e">
        <f t="shared" si="7"/>
        <v>#N/A</v>
      </c>
      <c r="T23" s="249" t="e">
        <f t="shared" si="8"/>
        <v>#N/A</v>
      </c>
      <c r="U23" s="232" t="str">
        <f>VLOOKUP(D23:D184,پیوست1!$E$5:G202,3,0)</f>
        <v>در اوراق بهادار با درآمد ثابت و با پیش بینی سود</v>
      </c>
    </row>
    <row r="24" spans="1:22" x14ac:dyDescent="0.55000000000000004">
      <c r="A24" s="305">
        <v>11379</v>
      </c>
      <c r="B24" s="191">
        <v>208</v>
      </c>
      <c r="C24" s="179">
        <v>21</v>
      </c>
      <c r="D24" s="179" t="s">
        <v>456</v>
      </c>
      <c r="E24" s="335">
        <v>10985237.994000001</v>
      </c>
      <c r="F24" s="336">
        <v>10.802080045984768</v>
      </c>
      <c r="G24" s="336">
        <v>42.760148815627367</v>
      </c>
      <c r="H24" s="336">
        <v>43.225926866071823</v>
      </c>
      <c r="I24" s="336">
        <v>4.6869507922384475E-4</v>
      </c>
      <c r="J24" s="336">
        <v>3.2113755772368231</v>
      </c>
      <c r="K24" s="180">
        <f t="shared" si="0"/>
        <v>4.9914647427614152E-2</v>
      </c>
      <c r="L24" s="180">
        <f t="shared" si="1"/>
        <v>0.19758766302400371</v>
      </c>
      <c r="M24" s="180">
        <f t="shared" si="2"/>
        <v>0.19973994731263001</v>
      </c>
      <c r="N24" s="180">
        <f t="shared" si="3"/>
        <v>2.1657634021340117E-6</v>
      </c>
      <c r="O24" s="180">
        <f t="shared" si="4"/>
        <v>1.4839241980530398E-2</v>
      </c>
      <c r="P24" s="205">
        <f t="shared" si="5"/>
        <v>100</v>
      </c>
      <c r="Q24" s="236" t="e">
        <f>VLOOKUP(B:B,'پیوست 4'!$C$14:$J$174,8,0)</f>
        <v>#N/A</v>
      </c>
      <c r="R24" s="1" t="e">
        <f t="shared" si="6"/>
        <v>#N/A</v>
      </c>
      <c r="S24" s="232" t="e">
        <f t="shared" si="7"/>
        <v>#N/A</v>
      </c>
      <c r="T24" s="249" t="e">
        <f t="shared" si="8"/>
        <v>#N/A</v>
      </c>
      <c r="U24" s="232" t="str">
        <f>VLOOKUP(D24:D187,پیوست1!$E$5:G185,3,0)</f>
        <v>در اوراق بهادار با درآمد ثابت و با پیش بینی سود</v>
      </c>
    </row>
    <row r="25" spans="1:22" x14ac:dyDescent="0.55000000000000004">
      <c r="A25" s="305">
        <v>10911</v>
      </c>
      <c r="B25" s="191">
        <v>107</v>
      </c>
      <c r="C25" s="181">
        <v>22</v>
      </c>
      <c r="D25" s="181" t="s">
        <v>429</v>
      </c>
      <c r="E25" s="333">
        <v>70458703.660053</v>
      </c>
      <c r="F25" s="334">
        <v>10.562715315918107</v>
      </c>
      <c r="G25" s="334">
        <v>51.77172940583219</v>
      </c>
      <c r="H25" s="334">
        <v>35.970817149985386</v>
      </c>
      <c r="I25" s="334">
        <v>1.4129649102748112E-5</v>
      </c>
      <c r="J25" s="334">
        <v>1.6947239986152152</v>
      </c>
      <c r="K25" s="180">
        <f t="shared" si="0"/>
        <v>0.31305552276272103</v>
      </c>
      <c r="L25" s="180">
        <f t="shared" si="1"/>
        <v>1.5343995676043827</v>
      </c>
      <c r="M25" s="180">
        <f t="shared" si="2"/>
        <v>1.0660954716937894</v>
      </c>
      <c r="N25" s="180">
        <f t="shared" si="3"/>
        <v>4.1877155201263186E-7</v>
      </c>
      <c r="O25" s="180">
        <f t="shared" si="4"/>
        <v>5.0227871475953013E-2</v>
      </c>
      <c r="P25" s="205">
        <f t="shared" si="5"/>
        <v>100</v>
      </c>
      <c r="Q25" s="236">
        <f>VLOOKUP(B:B,'پیوست 4'!$C$14:$J$174,8,0)</f>
        <v>7180626.156378</v>
      </c>
      <c r="R25" s="1">
        <f t="shared" si="6"/>
        <v>0.101912549952989</v>
      </c>
      <c r="S25" s="232">
        <f t="shared" si="7"/>
        <v>10.1912549952989</v>
      </c>
      <c r="T25" s="249">
        <f t="shared" si="8"/>
        <v>-0.37146032061920664</v>
      </c>
      <c r="U25" s="232" t="str">
        <f>VLOOKUP(D25:D186,پیوست1!$E$5:G228,3,0)</f>
        <v>در اوراق بهادار با درآمد ثابت و با پیش بینی سود</v>
      </c>
    </row>
    <row r="26" spans="1:22" x14ac:dyDescent="0.55000000000000004">
      <c r="A26" s="305">
        <v>11008</v>
      </c>
      <c r="B26" s="191">
        <v>113</v>
      </c>
      <c r="C26" s="179">
        <v>23</v>
      </c>
      <c r="D26" s="179" t="s">
        <v>431</v>
      </c>
      <c r="E26" s="335">
        <v>50169731.847548001</v>
      </c>
      <c r="F26" s="336">
        <v>10.323207015202616</v>
      </c>
      <c r="G26" s="336">
        <v>50.185690780922897</v>
      </c>
      <c r="H26" s="336">
        <v>36.968672365999971</v>
      </c>
      <c r="I26" s="336">
        <v>8.0869601162601606E-5</v>
      </c>
      <c r="J26" s="336">
        <v>2.5223489682733531</v>
      </c>
      <c r="K26" s="180">
        <f t="shared" si="0"/>
        <v>0.21785501540376548</v>
      </c>
      <c r="L26" s="180">
        <f t="shared" si="1"/>
        <v>1.0590899147934969</v>
      </c>
      <c r="M26" s="180">
        <f t="shared" si="2"/>
        <v>0.78016557024296085</v>
      </c>
      <c r="N26" s="180">
        <f t="shared" si="3"/>
        <v>1.7066254877025881E-6</v>
      </c>
      <c r="O26" s="180">
        <f t="shared" si="4"/>
        <v>5.3230199929888547E-2</v>
      </c>
      <c r="P26" s="205">
        <f t="shared" si="5"/>
        <v>100</v>
      </c>
      <c r="Q26" s="236">
        <f>VLOOKUP(B:B,'پیوست 4'!$C$14:$J$174,8,0)</f>
        <v>5512490.9887739997</v>
      </c>
      <c r="R26" s="1">
        <f t="shared" si="6"/>
        <v>0.10987682783565481</v>
      </c>
      <c r="S26" s="232">
        <f t="shared" si="7"/>
        <v>10.98768278356548</v>
      </c>
      <c r="T26" s="249">
        <f t="shared" si="8"/>
        <v>0.66447576836286437</v>
      </c>
      <c r="U26" s="232" t="str">
        <f>VLOOKUP(D26:D186,پیوست1!$E$5:G212,3,0)</f>
        <v>در اوراق بهادار با درآمد ثابت و با پیش بینی سود</v>
      </c>
    </row>
    <row r="27" spans="1:22" x14ac:dyDescent="0.55000000000000004">
      <c r="A27" s="305">
        <v>11411</v>
      </c>
      <c r="B27" s="191">
        <v>220</v>
      </c>
      <c r="C27" s="181">
        <v>24</v>
      </c>
      <c r="D27" s="181" t="s">
        <v>462</v>
      </c>
      <c r="E27" s="333">
        <v>998572</v>
      </c>
      <c r="F27" s="334">
        <v>10.167186380594917</v>
      </c>
      <c r="G27" s="334">
        <v>41.580944952994386</v>
      </c>
      <c r="H27" s="334">
        <v>46.155803741413521</v>
      </c>
      <c r="I27" s="334">
        <v>2.8876655730282835E-2</v>
      </c>
      <c r="J27" s="334">
        <v>2.0671882692668953</v>
      </c>
      <c r="K27" s="180">
        <f t="shared" si="0"/>
        <v>4.2706237949697527E-3</v>
      </c>
      <c r="L27" s="180">
        <f t="shared" si="1"/>
        <v>1.7465655323532552E-2</v>
      </c>
      <c r="M27" s="180">
        <f t="shared" si="2"/>
        <v>1.9387278481512473E-2</v>
      </c>
      <c r="N27" s="180">
        <f t="shared" si="3"/>
        <v>1.2129347143302746E-5</v>
      </c>
      <c r="O27" s="180">
        <f t="shared" si="4"/>
        <v>8.6830152226411491E-4</v>
      </c>
      <c r="P27" s="205">
        <f t="shared" si="5"/>
        <v>100</v>
      </c>
      <c r="Q27" s="236" t="e">
        <f>VLOOKUP(B:B,'پیوست 4'!$C$14:$J$174,8,0)</f>
        <v>#N/A</v>
      </c>
      <c r="R27" s="1" t="e">
        <f t="shared" si="6"/>
        <v>#N/A</v>
      </c>
      <c r="S27" s="232" t="e">
        <f t="shared" si="7"/>
        <v>#N/A</v>
      </c>
      <c r="T27" s="249" t="e">
        <f t="shared" si="8"/>
        <v>#N/A</v>
      </c>
      <c r="U27" s="232" t="str">
        <f>VLOOKUP(D27:D187,پیوست1!$E$5:G203,3,0)</f>
        <v>در اوارق بهادار با درآمد ثابت</v>
      </c>
    </row>
    <row r="28" spans="1:22" x14ac:dyDescent="0.55000000000000004">
      <c r="A28" s="305">
        <v>11495</v>
      </c>
      <c r="B28" s="191">
        <v>248</v>
      </c>
      <c r="C28" s="179">
        <v>25</v>
      </c>
      <c r="D28" s="179" t="s">
        <v>402</v>
      </c>
      <c r="E28" s="335">
        <v>47836504.785204001</v>
      </c>
      <c r="F28" s="336">
        <v>10.114913778391468</v>
      </c>
      <c r="G28" s="336">
        <v>56.322741303651682</v>
      </c>
      <c r="H28" s="336">
        <v>32.101184328645473</v>
      </c>
      <c r="I28" s="336">
        <v>3.5884281089945414E-4</v>
      </c>
      <c r="J28" s="336">
        <v>1.4608017465004721</v>
      </c>
      <c r="K28" s="180">
        <f t="shared" si="0"/>
        <v>0.20353203340848217</v>
      </c>
      <c r="L28" s="180">
        <f t="shared" si="1"/>
        <v>1.1333247436237781</v>
      </c>
      <c r="M28" s="180">
        <f t="shared" si="2"/>
        <v>0.64593920070653621</v>
      </c>
      <c r="N28" s="180">
        <f t="shared" si="3"/>
        <v>7.2206257588085891E-6</v>
      </c>
      <c r="O28" s="180">
        <f t="shared" si="4"/>
        <v>2.9394214956836213E-2</v>
      </c>
      <c r="P28" s="205">
        <f t="shared" si="5"/>
        <v>100</v>
      </c>
      <c r="Q28" s="236">
        <f>VLOOKUP(B:B,'پیوست 4'!$C$14:$J$174,8,0)</f>
        <v>5230401.8036280004</v>
      </c>
      <c r="R28" s="1">
        <f t="shared" si="6"/>
        <v>0.10933912975276117</v>
      </c>
      <c r="S28" s="232">
        <f t="shared" si="7"/>
        <v>10.933912975276117</v>
      </c>
      <c r="T28" s="249">
        <f t="shared" si="8"/>
        <v>0.81899919688464884</v>
      </c>
      <c r="U28" s="232" t="str">
        <f>VLOOKUP(D28:D189,پیوست1!$E$5:G201,3,0)</f>
        <v>در اوراق بهادار با درآمد ثابت و با پیش بینی سود</v>
      </c>
      <c r="V28" s="232">
        <f>100-P28</f>
        <v>0</v>
      </c>
    </row>
    <row r="29" spans="1:22" x14ac:dyDescent="0.55000000000000004">
      <c r="A29" s="305">
        <v>10784</v>
      </c>
      <c r="B29" s="191">
        <v>42</v>
      </c>
      <c r="C29" s="181">
        <v>26</v>
      </c>
      <c r="D29" s="181" t="s">
        <v>421</v>
      </c>
      <c r="E29" s="333">
        <v>14187272.749387</v>
      </c>
      <c r="F29" s="334">
        <v>10.105914162411899</v>
      </c>
      <c r="G29" s="334">
        <v>23.363924039615267</v>
      </c>
      <c r="H29" s="334">
        <v>60.469574711322345</v>
      </c>
      <c r="I29" s="334">
        <v>1.7317808419526297</v>
      </c>
      <c r="J29" s="334">
        <v>4.3288062446978604</v>
      </c>
      <c r="K29" s="180">
        <f t="shared" si="0"/>
        <v>6.0309491890529129E-2</v>
      </c>
      <c r="L29" s="180">
        <f t="shared" si="1"/>
        <v>0.13942987885638489</v>
      </c>
      <c r="M29" s="180">
        <f t="shared" si="2"/>
        <v>0.36086684164016941</v>
      </c>
      <c r="N29" s="180">
        <f t="shared" si="3"/>
        <v>1.0334821864248774E-2</v>
      </c>
      <c r="O29" s="180">
        <f t="shared" si="4"/>
        <v>2.5833200333454088E-2</v>
      </c>
      <c r="P29" s="205">
        <f t="shared" si="5"/>
        <v>100</v>
      </c>
      <c r="Q29" s="236">
        <f>VLOOKUP(B:B,'پیوست 4'!$C$14:$J$174,8,0)</f>
        <v>1458890.4550729999</v>
      </c>
      <c r="R29" s="1">
        <f t="shared" si="6"/>
        <v>0.10283093028827794</v>
      </c>
      <c r="S29" s="232">
        <f t="shared" si="7"/>
        <v>10.283093028827794</v>
      </c>
      <c r="T29" s="249">
        <f t="shared" si="8"/>
        <v>0.17717886641589509</v>
      </c>
      <c r="U29" s="232" t="str">
        <f>VLOOKUP(D29:D191,پیوست1!$E$5:G206,3,0)</f>
        <v>در اوراق بهادار با درآمد ثابت و با پیش بینی سود</v>
      </c>
    </row>
    <row r="30" spans="1:22" x14ac:dyDescent="0.55000000000000004">
      <c r="A30" s="305">
        <v>10748</v>
      </c>
      <c r="B30" s="191">
        <v>6</v>
      </c>
      <c r="C30" s="179">
        <v>27</v>
      </c>
      <c r="D30" s="179" t="s">
        <v>417</v>
      </c>
      <c r="E30" s="335">
        <v>4681432.3186499998</v>
      </c>
      <c r="F30" s="336">
        <v>10.033193791813838</v>
      </c>
      <c r="G30" s="336">
        <v>13.043559837435097</v>
      </c>
      <c r="H30" s="336">
        <v>74.101583758249973</v>
      </c>
      <c r="I30" s="336">
        <v>3.4682603083342811E-2</v>
      </c>
      <c r="J30" s="336">
        <v>2.786980009417749</v>
      </c>
      <c r="K30" s="180">
        <f t="shared" si="0"/>
        <v>1.9757368318822341E-2</v>
      </c>
      <c r="L30" s="180">
        <f t="shared" si="1"/>
        <v>2.5685382067180677E-2</v>
      </c>
      <c r="M30" s="180">
        <f t="shared" si="2"/>
        <v>0.14592086166165155</v>
      </c>
      <c r="N30" s="180">
        <f t="shared" si="3"/>
        <v>6.8296992721521792E-5</v>
      </c>
      <c r="O30" s="180">
        <f t="shared" si="4"/>
        <v>5.4881218967571498E-3</v>
      </c>
      <c r="P30" s="205">
        <f t="shared" si="5"/>
        <v>100</v>
      </c>
      <c r="Q30" s="236">
        <f>VLOOKUP(B:B,'پیوست 4'!$C$14:$J$174,8,0)</f>
        <v>578893.85931299999</v>
      </c>
      <c r="R30" s="1">
        <f t="shared" si="6"/>
        <v>0.12365742360661482</v>
      </c>
      <c r="S30" s="232">
        <f t="shared" si="7"/>
        <v>12.365742360661482</v>
      </c>
      <c r="T30" s="249">
        <f t="shared" si="8"/>
        <v>2.3325485688476437</v>
      </c>
      <c r="U30" s="232" t="str">
        <f>VLOOKUP(D30:D191,پیوست1!$E$5:G188,3,0)</f>
        <v>در اوراق بهادار با درآمد ثابت و با پیش بینی سود</v>
      </c>
    </row>
    <row r="31" spans="1:22" x14ac:dyDescent="0.55000000000000004">
      <c r="A31" s="305">
        <v>11383</v>
      </c>
      <c r="B31" s="191">
        <v>214</v>
      </c>
      <c r="C31" s="181">
        <v>28</v>
      </c>
      <c r="D31" s="181" t="s">
        <v>458</v>
      </c>
      <c r="E31" s="333">
        <v>40157650.957223997</v>
      </c>
      <c r="F31" s="334">
        <v>9.6434035432509173</v>
      </c>
      <c r="G31" s="334">
        <v>61.651573072067272</v>
      </c>
      <c r="H31" s="334">
        <v>27.524544971034736</v>
      </c>
      <c r="I31" s="334">
        <v>1.8093467375774364E-12</v>
      </c>
      <c r="J31" s="334">
        <v>1.1804784136452637</v>
      </c>
      <c r="K31" s="180">
        <f t="shared" si="0"/>
        <v>0.16289576283616841</v>
      </c>
      <c r="L31" s="180">
        <f t="shared" si="1"/>
        <v>1.0414144736951063</v>
      </c>
      <c r="M31" s="180">
        <f t="shared" si="2"/>
        <v>0.4649428730910119</v>
      </c>
      <c r="N31" s="180">
        <f t="shared" si="3"/>
        <v>3.0563370674152058E-14</v>
      </c>
      <c r="O31" s="180">
        <f t="shared" si="4"/>
        <v>1.9940566713808811E-2</v>
      </c>
      <c r="P31" s="205">
        <f t="shared" si="5"/>
        <v>99.999999999999986</v>
      </c>
      <c r="Q31" s="236">
        <f>VLOOKUP(B:B,'پیوست 4'!$C$14:$J$174,8,0)</f>
        <v>5329770.874206</v>
      </c>
      <c r="R31" s="1">
        <f t="shared" si="6"/>
        <v>0.1327211813231626</v>
      </c>
      <c r="S31" s="232">
        <f t="shared" si="7"/>
        <v>13.27211813231626</v>
      </c>
      <c r="T31" s="249">
        <f t="shared" si="8"/>
        <v>3.6287145890653427</v>
      </c>
      <c r="U31" s="232" t="str">
        <f>VLOOKUP(D31:D190,پیوست1!$E$5:G213,3,0)</f>
        <v>در اوراق بهادار با درآمد ثابت و با پیش بینی سود</v>
      </c>
    </row>
    <row r="32" spans="1:22" x14ac:dyDescent="0.55000000000000004">
      <c r="A32" s="305">
        <v>10765</v>
      </c>
      <c r="B32" s="191">
        <v>5</v>
      </c>
      <c r="C32" s="179">
        <v>29</v>
      </c>
      <c r="D32" s="179" t="s">
        <v>419</v>
      </c>
      <c r="E32" s="335">
        <v>99088323.300440997</v>
      </c>
      <c r="F32" s="336">
        <v>9.4508634613430882</v>
      </c>
      <c r="G32" s="336">
        <v>54.932404552863545</v>
      </c>
      <c r="H32" s="336">
        <v>33.234758419563107</v>
      </c>
      <c r="I32" s="336">
        <v>4.7007627572170018E-5</v>
      </c>
      <c r="J32" s="336">
        <v>2.381926558602685</v>
      </c>
      <c r="K32" s="180">
        <f t="shared" si="0"/>
        <v>0.39391735474358552</v>
      </c>
      <c r="L32" s="180">
        <f t="shared" si="1"/>
        <v>2.2896138093284177</v>
      </c>
      <c r="M32" s="180">
        <f t="shared" si="2"/>
        <v>1.3852435997753694</v>
      </c>
      <c r="N32" s="180">
        <f t="shared" si="3"/>
        <v>1.9593046055253592E-6</v>
      </c>
      <c r="O32" s="180">
        <f t="shared" si="4"/>
        <v>9.9280051288024834E-2</v>
      </c>
      <c r="P32" s="205">
        <f t="shared" si="5"/>
        <v>100</v>
      </c>
      <c r="Q32" s="236">
        <f>VLOOKUP(B:B,'پیوست 4'!$C$14:$J$174,8,0)</f>
        <v>10190023.659567</v>
      </c>
      <c r="R32" s="1">
        <f t="shared" si="6"/>
        <v>0.1028377847172801</v>
      </c>
      <c r="S32" s="232">
        <f t="shared" si="7"/>
        <v>10.283778471728009</v>
      </c>
      <c r="T32" s="249">
        <f t="shared" si="8"/>
        <v>0.83291501038492122</v>
      </c>
      <c r="U32" s="232" t="str">
        <f>VLOOKUP(D32:D194,پیوست1!$E$5:G218,3,0)</f>
        <v>در اوراق بهادار با درآمد ثابت و با پیش بینی سود</v>
      </c>
    </row>
    <row r="33" spans="1:22" x14ac:dyDescent="0.55000000000000004">
      <c r="A33" s="305">
        <v>11161</v>
      </c>
      <c r="B33" s="191">
        <v>138</v>
      </c>
      <c r="C33" s="181">
        <v>30</v>
      </c>
      <c r="D33" s="181" t="s">
        <v>441</v>
      </c>
      <c r="E33" s="333">
        <v>20048038.986529</v>
      </c>
      <c r="F33" s="334">
        <v>9.4071135411730324</v>
      </c>
      <c r="G33" s="334">
        <v>65.216427231542241</v>
      </c>
      <c r="H33" s="334">
        <v>23.034498546954435</v>
      </c>
      <c r="I33" s="334">
        <v>0</v>
      </c>
      <c r="J33" s="334">
        <v>2.3419606803302875</v>
      </c>
      <c r="K33" s="180">
        <f t="shared" si="0"/>
        <v>7.933036096676252E-2</v>
      </c>
      <c r="L33" s="180">
        <f t="shared" si="1"/>
        <v>0.54997132654951597</v>
      </c>
      <c r="M33" s="180">
        <f t="shared" si="2"/>
        <v>0.19425034857083273</v>
      </c>
      <c r="N33" s="180">
        <f t="shared" si="3"/>
        <v>0</v>
      </c>
      <c r="O33" s="180">
        <f t="shared" si="4"/>
        <v>1.9749797355735892E-2</v>
      </c>
      <c r="P33" s="205">
        <f t="shared" si="5"/>
        <v>100</v>
      </c>
      <c r="Q33" s="236">
        <f>VLOOKUP(B:B,'پیوست 4'!$C$14:$J$174,8,0)</f>
        <v>2260091.7969030002</v>
      </c>
      <c r="R33" s="1">
        <f t="shared" si="6"/>
        <v>0.11273380894867759</v>
      </c>
      <c r="S33" s="232">
        <f t="shared" si="7"/>
        <v>11.273380894867758</v>
      </c>
      <c r="T33" s="249">
        <f t="shared" si="8"/>
        <v>1.8662673536947256</v>
      </c>
      <c r="U33" s="232" t="str">
        <f>VLOOKUP(D33:D194,پیوست1!$E$5:G219,3,0)</f>
        <v>در اوراق بهادار با درآمد ثابت و با پیش بینی سود</v>
      </c>
    </row>
    <row r="34" spans="1:22" x14ac:dyDescent="0.55000000000000004">
      <c r="A34" s="305">
        <v>11621</v>
      </c>
      <c r="B34" s="191">
        <v>271</v>
      </c>
      <c r="C34" s="179">
        <v>31</v>
      </c>
      <c r="D34" s="179" t="s">
        <v>484</v>
      </c>
      <c r="E34" s="335">
        <v>2325872.6594070001</v>
      </c>
      <c r="F34" s="336">
        <v>9.3023837482113834</v>
      </c>
      <c r="G34" s="336">
        <v>32.575108650600349</v>
      </c>
      <c r="H34" s="336">
        <v>47.711129551720994</v>
      </c>
      <c r="I34" s="336">
        <v>1.6671571356009584E-4</v>
      </c>
      <c r="J34" s="336">
        <v>10.411211333753712</v>
      </c>
      <c r="K34" s="180">
        <f t="shared" si="0"/>
        <v>9.1010464574243118E-3</v>
      </c>
      <c r="L34" s="180">
        <f t="shared" si="1"/>
        <v>3.1870065265987513E-2</v>
      </c>
      <c r="M34" s="180">
        <f t="shared" si="2"/>
        <v>4.6678487830594244E-2</v>
      </c>
      <c r="N34" s="180">
        <f t="shared" si="3"/>
        <v>1.6310738143702285E-7</v>
      </c>
      <c r="O34" s="180">
        <f t="shared" si="4"/>
        <v>1.0185874996263587E-2</v>
      </c>
      <c r="P34" s="205">
        <f t="shared" si="5"/>
        <v>100</v>
      </c>
      <c r="Q34" s="236" t="e">
        <f>VLOOKUP(B:B,'پیوست 4'!$C$14:$J$174,8,0)</f>
        <v>#N/A</v>
      </c>
      <c r="R34" s="1" t="e">
        <f t="shared" si="6"/>
        <v>#N/A</v>
      </c>
      <c r="S34" s="232" t="e">
        <f t="shared" si="7"/>
        <v>#N/A</v>
      </c>
      <c r="T34" s="249" t="e">
        <f t="shared" si="8"/>
        <v>#N/A</v>
      </c>
      <c r="U34" s="232" t="str">
        <f>VLOOKUP(D34:D196,پیوست1!$E$5:G190,3,0)</f>
        <v>در اوراق بهادار با درآمد ثابت</v>
      </c>
    </row>
    <row r="35" spans="1:22" x14ac:dyDescent="0.55000000000000004">
      <c r="A35" s="305">
        <v>11725</v>
      </c>
      <c r="B35" s="191"/>
      <c r="C35" s="181">
        <v>32</v>
      </c>
      <c r="D35" s="181" t="s">
        <v>617</v>
      </c>
      <c r="E35" s="333">
        <v>985465</v>
      </c>
      <c r="F35" s="334">
        <v>9.2711858666346654</v>
      </c>
      <c r="G35" s="334">
        <v>51.137901691042565</v>
      </c>
      <c r="H35" s="334">
        <v>38.933335434095746</v>
      </c>
      <c r="I35" s="334">
        <v>4.9656095287903095E-4</v>
      </c>
      <c r="J35" s="334">
        <v>0.65708044727414883</v>
      </c>
      <c r="K35" s="180">
        <f t="shared" si="0"/>
        <v>3.8431526813395953E-3</v>
      </c>
      <c r="L35" s="180">
        <f t="shared" si="1"/>
        <v>2.1198017905054607E-2</v>
      </c>
      <c r="M35" s="180">
        <f t="shared" si="2"/>
        <v>1.6138901173960794E-2</v>
      </c>
      <c r="N35" s="180">
        <f t="shared" si="3"/>
        <v>2.0583769810649961E-7</v>
      </c>
      <c r="O35" s="180">
        <f t="shared" si="4"/>
        <v>2.7237729014639055E-4</v>
      </c>
      <c r="P35" s="205">
        <f t="shared" si="5"/>
        <v>100.00000000000001</v>
      </c>
      <c r="Q35" s="236" t="e">
        <f>VLOOKUP(B:B,'پیوست 4'!$C$14:$J$174,8,0)</f>
        <v>#N/A</v>
      </c>
      <c r="R35" s="1" t="e">
        <f t="shared" si="6"/>
        <v>#N/A</v>
      </c>
      <c r="S35" s="232" t="e">
        <f t="shared" si="7"/>
        <v>#N/A</v>
      </c>
      <c r="T35" s="249" t="e">
        <f t="shared" si="8"/>
        <v>#N/A</v>
      </c>
      <c r="U35" s="232" t="str">
        <f>VLOOKUP(D35:D200,پیوست1!$E$5:G181,3,0)</f>
        <v>در اوراق بهادار با درآمد ثابت و قابل معامله</v>
      </c>
    </row>
    <row r="36" spans="1:22" x14ac:dyDescent="0.55000000000000004">
      <c r="A36" s="305">
        <v>10883</v>
      </c>
      <c r="B36" s="191">
        <v>16</v>
      </c>
      <c r="C36" s="179">
        <v>33</v>
      </c>
      <c r="D36" s="179" t="s">
        <v>424</v>
      </c>
      <c r="E36" s="335">
        <v>35550123.558017999</v>
      </c>
      <c r="F36" s="336">
        <v>9.0786214600925845</v>
      </c>
      <c r="G36" s="336">
        <v>48.165562956861478</v>
      </c>
      <c r="H36" s="336">
        <v>41.250684958213782</v>
      </c>
      <c r="I36" s="336">
        <v>3.5725840586013315E-4</v>
      </c>
      <c r="J36" s="336">
        <v>1.5047733664262974</v>
      </c>
      <c r="K36" s="180">
        <f t="shared" ref="K36:K67" si="9">E36/$E$86*F36</f>
        <v>0.13576010621172555</v>
      </c>
      <c r="L36" s="180">
        <f t="shared" ref="L36:L67" si="10">E36/$E$86*G36</f>
        <v>0.72025934460586971</v>
      </c>
      <c r="M36" s="180">
        <f t="shared" ref="M36:M67" si="11">E36/$E$86*H36</f>
        <v>0.61685547699622023</v>
      </c>
      <c r="N36" s="180">
        <f t="shared" ref="N36:N67" si="12">E36/$E$86*I36</f>
        <v>5.3423792739684081E-6</v>
      </c>
      <c r="O36" s="180">
        <f t="shared" ref="O36:O67" si="13">E36/$E$86*J36</f>
        <v>2.2502115871733529E-2</v>
      </c>
      <c r="P36" s="205">
        <f t="shared" ref="P36:P67" si="14">SUM(F36:J36)</f>
        <v>99.999999999999986</v>
      </c>
      <c r="Q36" s="236">
        <f>VLOOKUP(B:B,'پیوست 4'!$C$14:$J$174,8,0)</f>
        <v>3575440.8643169999</v>
      </c>
      <c r="R36" s="1">
        <f t="shared" ref="R36:R67" si="15">Q36/E36</f>
        <v>0.10057463959251395</v>
      </c>
      <c r="S36" s="232">
        <f t="shared" ref="S36:S67" si="16">R36*100</f>
        <v>10.057463959251395</v>
      </c>
      <c r="T36" s="249">
        <f t="shared" ref="T36:T67" si="17">S36-F36</f>
        <v>0.9788424991588105</v>
      </c>
      <c r="U36" s="232" t="str">
        <f>VLOOKUP(D36:D202,پیوست1!$E$5:G187,3,0)</f>
        <v>در اوراق بهادار با درآمد ثابت و با پیش بینی سود</v>
      </c>
    </row>
    <row r="37" spans="1:22" x14ac:dyDescent="0.55000000000000004">
      <c r="A37" s="305">
        <v>11661</v>
      </c>
      <c r="B37" s="191">
        <v>277</v>
      </c>
      <c r="C37" s="181">
        <v>34</v>
      </c>
      <c r="D37" s="181" t="s">
        <v>636</v>
      </c>
      <c r="E37" s="333">
        <v>967300.64932199998</v>
      </c>
      <c r="F37" s="334">
        <v>8.9669255488889661</v>
      </c>
      <c r="G37" s="334">
        <v>6.695250570550332</v>
      </c>
      <c r="H37" s="334">
        <v>82.353693852600287</v>
      </c>
      <c r="I37" s="334">
        <v>0</v>
      </c>
      <c r="J37" s="334">
        <v>1.9841300279604135</v>
      </c>
      <c r="K37" s="180">
        <f t="shared" si="9"/>
        <v>3.6485154489102408E-3</v>
      </c>
      <c r="L37" s="180">
        <f t="shared" si="10"/>
        <v>2.7242029620737369E-3</v>
      </c>
      <c r="M37" s="180">
        <f t="shared" si="11"/>
        <v>3.3508555709293876E-2</v>
      </c>
      <c r="N37" s="180">
        <f t="shared" si="12"/>
        <v>0</v>
      </c>
      <c r="O37" s="180">
        <f t="shared" si="13"/>
        <v>8.0731450486473937E-4</v>
      </c>
      <c r="P37" s="205">
        <f t="shared" si="14"/>
        <v>100</v>
      </c>
      <c r="Q37" s="236" t="e">
        <f>VLOOKUP(B:B,'پیوست 4'!$C$14:$J$174,8,0)</f>
        <v>#N/A</v>
      </c>
      <c r="R37" s="1" t="e">
        <f t="shared" si="15"/>
        <v>#N/A</v>
      </c>
      <c r="S37" s="232" t="e">
        <f t="shared" si="16"/>
        <v>#N/A</v>
      </c>
      <c r="T37" s="249" t="e">
        <f t="shared" si="17"/>
        <v>#N/A</v>
      </c>
      <c r="U37" s="232" t="str">
        <f>VLOOKUP(D37:D201,پیوست1!$E$5:G184,3,0)</f>
        <v>در اوراق بهادار با درآمد ثابت</v>
      </c>
    </row>
    <row r="38" spans="1:22" x14ac:dyDescent="0.55000000000000004">
      <c r="A38" s="305">
        <v>11420</v>
      </c>
      <c r="B38" s="191">
        <v>223</v>
      </c>
      <c r="C38" s="179">
        <v>35</v>
      </c>
      <c r="D38" s="179" t="s">
        <v>464</v>
      </c>
      <c r="E38" s="335">
        <v>337279.17012199998</v>
      </c>
      <c r="F38" s="336">
        <v>8.8670415980265371</v>
      </c>
      <c r="G38" s="336">
        <v>8.6505457478215106</v>
      </c>
      <c r="H38" s="336">
        <v>82.175129504149552</v>
      </c>
      <c r="I38" s="336">
        <v>5.2861938280650722E-2</v>
      </c>
      <c r="J38" s="336">
        <v>0.2544212117217553</v>
      </c>
      <c r="K38" s="180">
        <f t="shared" si="9"/>
        <v>1.2579964420954767E-3</v>
      </c>
      <c r="L38" s="180">
        <f t="shared" si="10"/>
        <v>1.2272814616507055E-3</v>
      </c>
      <c r="M38" s="180">
        <f t="shared" si="11"/>
        <v>1.1658456701946984E-2</v>
      </c>
      <c r="N38" s="180">
        <f t="shared" si="12"/>
        <v>7.4996975647582017E-6</v>
      </c>
      <c r="O38" s="180">
        <f t="shared" si="13"/>
        <v>3.6095576591274982E-5</v>
      </c>
      <c r="P38" s="205">
        <f t="shared" si="14"/>
        <v>100</v>
      </c>
      <c r="Q38" s="236" t="e">
        <f>VLOOKUP(B:B,'پیوست 4'!$C$14:$J$174,8,0)</f>
        <v>#N/A</v>
      </c>
      <c r="R38" s="1" t="e">
        <f t="shared" si="15"/>
        <v>#N/A</v>
      </c>
      <c r="S38" s="232" t="e">
        <f t="shared" si="16"/>
        <v>#N/A</v>
      </c>
      <c r="T38" s="249" t="e">
        <f t="shared" si="17"/>
        <v>#N/A</v>
      </c>
      <c r="U38" s="232" t="str">
        <f>VLOOKUP(D38:D199,پیوست1!$E$5:G217,3,0)</f>
        <v>در اوارق بهادار با درآمد ثابت</v>
      </c>
    </row>
    <row r="39" spans="1:22" x14ac:dyDescent="0.55000000000000004">
      <c r="A39" s="305">
        <v>11098</v>
      </c>
      <c r="B39" s="191">
        <v>123</v>
      </c>
      <c r="C39" s="181">
        <v>36</v>
      </c>
      <c r="D39" s="181" t="s">
        <v>436</v>
      </c>
      <c r="E39" s="333">
        <v>191675381.25574601</v>
      </c>
      <c r="F39" s="334">
        <v>8.648118470758531</v>
      </c>
      <c r="G39" s="334">
        <v>49.950452618443762</v>
      </c>
      <c r="H39" s="334">
        <v>39.823987070012713</v>
      </c>
      <c r="I39" s="334">
        <v>3.8882206615883846E-2</v>
      </c>
      <c r="J39" s="334">
        <v>1.5385596341691128</v>
      </c>
      <c r="K39" s="180">
        <f t="shared" si="9"/>
        <v>0.69726700151143073</v>
      </c>
      <c r="L39" s="180">
        <f t="shared" si="10"/>
        <v>4.0273271508902244</v>
      </c>
      <c r="M39" s="180">
        <f t="shared" si="11"/>
        <v>3.2108662880172378</v>
      </c>
      <c r="N39" s="180">
        <f t="shared" si="12"/>
        <v>3.1349338831186597E-3</v>
      </c>
      <c r="O39" s="180">
        <f t="shared" si="13"/>
        <v>0.1240485854109173</v>
      </c>
      <c r="P39" s="205">
        <f t="shared" si="14"/>
        <v>100.00000000000001</v>
      </c>
      <c r="Q39" s="236">
        <f>VLOOKUP(B:B,'پیوست 4'!$C$14:$J$174,8,0)</f>
        <v>18139244.685286</v>
      </c>
      <c r="R39" s="1">
        <f t="shared" si="15"/>
        <v>9.4635234668365764E-2</v>
      </c>
      <c r="S39" s="232">
        <f t="shared" si="16"/>
        <v>9.4635234668365769</v>
      </c>
      <c r="T39" s="249">
        <f t="shared" si="17"/>
        <v>0.81540499607804584</v>
      </c>
      <c r="U39" s="232" t="str">
        <f>VLOOKUP(D39:D201,پیوست1!$E$5:G233,3,0)</f>
        <v>در اوراق بهادار با درآمد ثابت و با پیش بینی سود</v>
      </c>
    </row>
    <row r="40" spans="1:22" x14ac:dyDescent="0.55000000000000004">
      <c r="A40" s="305">
        <v>10639</v>
      </c>
      <c r="B40" s="191">
        <v>11</v>
      </c>
      <c r="C40" s="179">
        <v>37</v>
      </c>
      <c r="D40" s="179" t="s">
        <v>415</v>
      </c>
      <c r="E40" s="335">
        <v>33059310.626396999</v>
      </c>
      <c r="F40" s="336">
        <v>8.4878544115652055</v>
      </c>
      <c r="G40" s="336">
        <v>57.069163906442867</v>
      </c>
      <c r="H40" s="336">
        <v>32.327442154369528</v>
      </c>
      <c r="I40" s="336">
        <v>2.8927201333214244E-4</v>
      </c>
      <c r="J40" s="336">
        <v>2.1152502556090669</v>
      </c>
      <c r="K40" s="180">
        <f t="shared" si="9"/>
        <v>0.11803284117501542</v>
      </c>
      <c r="L40" s="180">
        <f t="shared" si="10"/>
        <v>0.79360875348920279</v>
      </c>
      <c r="M40" s="180">
        <f t="shared" si="11"/>
        <v>0.44954822036085812</v>
      </c>
      <c r="N40" s="180">
        <f t="shared" si="12"/>
        <v>4.0226417596756881E-6</v>
      </c>
      <c r="O40" s="180">
        <f t="shared" si="13"/>
        <v>2.9414853902951836E-2</v>
      </c>
      <c r="P40" s="205">
        <f t="shared" si="14"/>
        <v>100.00000000000001</v>
      </c>
      <c r="Q40" s="236">
        <f>VLOOKUP(B:B,'پیوست 4'!$C$14:$J$174,8,0)</f>
        <v>3079455.5969400001</v>
      </c>
      <c r="R40" s="1">
        <f t="shared" si="15"/>
        <v>9.3149419591379345E-2</v>
      </c>
      <c r="S40" s="232">
        <f t="shared" si="16"/>
        <v>9.3149419591379345</v>
      </c>
      <c r="T40" s="249">
        <f t="shared" si="17"/>
        <v>0.82708754757272906</v>
      </c>
      <c r="U40" s="232" t="str">
        <f>VLOOKUP(D40:D203,پیوست1!$E$5:G215,3,0)</f>
        <v>در اوراق بهادار با درآمد ثابت و با پیش بینی سود</v>
      </c>
    </row>
    <row r="41" spans="1:22" x14ac:dyDescent="0.55000000000000004">
      <c r="A41" s="305">
        <v>11660</v>
      </c>
      <c r="B41" s="191">
        <v>279</v>
      </c>
      <c r="C41" s="181">
        <v>38</v>
      </c>
      <c r="D41" s="181" t="s">
        <v>487</v>
      </c>
      <c r="E41" s="333">
        <v>4883929.4083529999</v>
      </c>
      <c r="F41" s="334">
        <v>8.4565648883386046</v>
      </c>
      <c r="G41" s="334">
        <v>40.697722871974726</v>
      </c>
      <c r="H41" s="334">
        <v>45.612204335615949</v>
      </c>
      <c r="I41" s="334">
        <v>2.6170316791598934E-3</v>
      </c>
      <c r="J41" s="334">
        <v>5.2308908723915586</v>
      </c>
      <c r="K41" s="180">
        <f t="shared" si="9"/>
        <v>1.737298761443385E-2</v>
      </c>
      <c r="L41" s="180">
        <f t="shared" si="10"/>
        <v>8.3608539013928743E-2</v>
      </c>
      <c r="M41" s="180">
        <f t="shared" si="11"/>
        <v>9.3704745538275236E-2</v>
      </c>
      <c r="N41" s="180">
        <f t="shared" si="12"/>
        <v>5.376374396573469E-6</v>
      </c>
      <c r="O41" s="180">
        <f t="shared" si="13"/>
        <v>1.0746231305317561E-2</v>
      </c>
      <c r="P41" s="205">
        <f t="shared" si="14"/>
        <v>100</v>
      </c>
      <c r="Q41" s="236"/>
      <c r="R41" s="1">
        <f t="shared" si="15"/>
        <v>0</v>
      </c>
      <c r="S41" s="232">
        <f t="shared" si="16"/>
        <v>0</v>
      </c>
      <c r="T41" s="249">
        <f t="shared" si="17"/>
        <v>-8.4565648883386046</v>
      </c>
      <c r="U41" s="232" t="str">
        <f>VLOOKUP(D41:D203,پیوست1!$E$5:G227,3,0)</f>
        <v>در اوراق بهادار با درآمد ثابت</v>
      </c>
    </row>
    <row r="42" spans="1:22" x14ac:dyDescent="0.55000000000000004">
      <c r="A42" s="305">
        <v>11343</v>
      </c>
      <c r="B42" s="191">
        <v>196</v>
      </c>
      <c r="C42" s="179">
        <v>39</v>
      </c>
      <c r="D42" s="179" t="s">
        <v>452</v>
      </c>
      <c r="E42" s="335">
        <v>39488462.154306002</v>
      </c>
      <c r="F42" s="336">
        <v>8.3417697519589993</v>
      </c>
      <c r="G42" s="336">
        <v>52.372585545352344</v>
      </c>
      <c r="H42" s="336">
        <v>36.702683802796145</v>
      </c>
      <c r="I42" s="336">
        <v>9.9303617397068736E-6</v>
      </c>
      <c r="J42" s="336">
        <v>2.5829509695307724</v>
      </c>
      <c r="K42" s="180">
        <f t="shared" si="9"/>
        <v>0.13856053945763666</v>
      </c>
      <c r="L42" s="180">
        <f t="shared" si="10"/>
        <v>0.86993215129811619</v>
      </c>
      <c r="M42" s="180">
        <f t="shared" si="11"/>
        <v>0.60964805053078786</v>
      </c>
      <c r="N42" s="180">
        <f t="shared" si="12"/>
        <v>1.6494776535160626E-7</v>
      </c>
      <c r="O42" s="180">
        <f t="shared" si="13"/>
        <v>4.2903974860581666E-2</v>
      </c>
      <c r="P42" s="205">
        <f t="shared" si="14"/>
        <v>100</v>
      </c>
      <c r="Q42" s="236">
        <f>VLOOKUP(B:B,'پیوست 4'!$C$14:$J$174,8,0)</f>
        <v>3317856.2753539998</v>
      </c>
      <c r="R42" s="1">
        <f t="shared" si="15"/>
        <v>8.4020903685463111E-2</v>
      </c>
      <c r="S42" s="232">
        <f t="shared" si="16"/>
        <v>8.4020903685463111</v>
      </c>
      <c r="T42" s="249">
        <f t="shared" si="17"/>
        <v>6.0320616587311804E-2</v>
      </c>
      <c r="U42" s="232" t="str">
        <f>VLOOKUP(D42:D203,پیوست1!$E$5:G207,3,0)</f>
        <v>در اوراق بهادار با درآمد ثابت و با پیش بینی سود</v>
      </c>
    </row>
    <row r="43" spans="1:22" x14ac:dyDescent="0.55000000000000004">
      <c r="A43" s="305">
        <v>10923</v>
      </c>
      <c r="B43" s="191">
        <v>108</v>
      </c>
      <c r="C43" s="181">
        <v>40</v>
      </c>
      <c r="D43" s="181" t="s">
        <v>430</v>
      </c>
      <c r="E43" s="333">
        <v>2233661.735715</v>
      </c>
      <c r="F43" s="334">
        <v>8.2662453488311005</v>
      </c>
      <c r="G43" s="334">
        <v>18.821497622921829</v>
      </c>
      <c r="H43" s="334">
        <v>70.803709776484453</v>
      </c>
      <c r="I43" s="334">
        <v>0.29391529038354358</v>
      </c>
      <c r="J43" s="334">
        <v>1.8146319613790736</v>
      </c>
      <c r="K43" s="180">
        <f t="shared" si="9"/>
        <v>7.7667055785588853E-3</v>
      </c>
      <c r="L43" s="180">
        <f t="shared" si="10"/>
        <v>1.7684090468649188E-2</v>
      </c>
      <c r="M43" s="180">
        <f t="shared" si="11"/>
        <v>6.6524951111141054E-2</v>
      </c>
      <c r="N43" s="180">
        <f t="shared" si="12"/>
        <v>2.7615361377683021E-4</v>
      </c>
      <c r="O43" s="180">
        <f t="shared" si="13"/>
        <v>1.7049714329453144E-3</v>
      </c>
      <c r="P43" s="205">
        <f t="shared" si="14"/>
        <v>100</v>
      </c>
      <c r="Q43" s="236">
        <f>VLOOKUP(B:B,'پیوست 4'!$C$14:$J$174,8,0)</f>
        <v>213408.379235</v>
      </c>
      <c r="R43" s="1">
        <f t="shared" si="15"/>
        <v>9.554194165693021E-2</v>
      </c>
      <c r="S43" s="232">
        <f t="shared" si="16"/>
        <v>9.5541941656930209</v>
      </c>
      <c r="T43" s="249">
        <f t="shared" si="17"/>
        <v>1.2879488168619204</v>
      </c>
      <c r="U43" s="232" t="str">
        <f>VLOOKUP(D43:D204,پیوست1!$E$5:G222,3,0)</f>
        <v>در اوراق بهادار با درآمد ثابت و با پیش بینی سود</v>
      </c>
    </row>
    <row r="44" spans="1:22" x14ac:dyDescent="0.55000000000000004">
      <c r="A44" s="305">
        <v>11513</v>
      </c>
      <c r="B44" s="191">
        <v>254</v>
      </c>
      <c r="C44" s="179">
        <v>41</v>
      </c>
      <c r="D44" s="179" t="s">
        <v>477</v>
      </c>
      <c r="E44" s="335">
        <v>61710978.629142001</v>
      </c>
      <c r="F44" s="336">
        <v>8.2584894335147432</v>
      </c>
      <c r="G44" s="336">
        <v>52.866215374437445</v>
      </c>
      <c r="H44" s="336">
        <v>37.387972585283535</v>
      </c>
      <c r="I44" s="336">
        <v>4.7604953396975097E-5</v>
      </c>
      <c r="J44" s="336">
        <v>1.4872750018108789</v>
      </c>
      <c r="K44" s="180">
        <f t="shared" si="9"/>
        <v>0.21437502963159832</v>
      </c>
      <c r="L44" s="180">
        <f t="shared" si="10"/>
        <v>1.3723086502251749</v>
      </c>
      <c r="M44" s="180">
        <f t="shared" si="11"/>
        <v>0.9705222480891893</v>
      </c>
      <c r="N44" s="180">
        <f t="shared" si="12"/>
        <v>1.2357360722255109E-6</v>
      </c>
      <c r="O44" s="180">
        <f t="shared" si="13"/>
        <v>3.8606893566956992E-2</v>
      </c>
      <c r="P44" s="205">
        <f t="shared" si="14"/>
        <v>100</v>
      </c>
      <c r="Q44" s="236">
        <f>VLOOKUP(B:B,'پیوست 4'!$C$14:$J$174,8,0)</f>
        <v>3581585.4845139999</v>
      </c>
      <c r="R44" s="1">
        <f t="shared" si="15"/>
        <v>5.8038060067688746E-2</v>
      </c>
      <c r="S44" s="232">
        <f t="shared" si="16"/>
        <v>5.803806006768875</v>
      </c>
      <c r="T44" s="249">
        <f t="shared" si="17"/>
        <v>-2.4546834267458681</v>
      </c>
      <c r="U44" s="232" t="str">
        <f>VLOOKUP(D44:D206,پیوست1!$E$5:G231,3,0)</f>
        <v>در اوراق بهادار با درآمد ثابت و قابل معامله</v>
      </c>
    </row>
    <row r="45" spans="1:22" x14ac:dyDescent="0.55000000000000004">
      <c r="A45" s="305">
        <v>11145</v>
      </c>
      <c r="B45" s="191">
        <v>132</v>
      </c>
      <c r="C45" s="181">
        <v>42</v>
      </c>
      <c r="D45" s="181" t="s">
        <v>438</v>
      </c>
      <c r="E45" s="333">
        <v>107699471.088622</v>
      </c>
      <c r="F45" s="334">
        <v>8.2002360546957487</v>
      </c>
      <c r="G45" s="334">
        <v>60.062476990691664</v>
      </c>
      <c r="H45" s="334">
        <v>30.211407928319801</v>
      </c>
      <c r="I45" s="334">
        <v>5.0438504270036488E-2</v>
      </c>
      <c r="J45" s="334">
        <v>1.4754405220227491</v>
      </c>
      <c r="K45" s="180">
        <f t="shared" si="9"/>
        <v>0.371493373221704</v>
      </c>
      <c r="L45" s="180">
        <f t="shared" si="10"/>
        <v>2.720996326507688</v>
      </c>
      <c r="M45" s="180">
        <f t="shared" si="11"/>
        <v>1.3686603368742745</v>
      </c>
      <c r="N45" s="180">
        <f t="shared" si="12"/>
        <v>2.285003744593837E-3</v>
      </c>
      <c r="O45" s="180">
        <f t="shared" si="13"/>
        <v>6.6841536372645255E-2</v>
      </c>
      <c r="P45" s="205">
        <f t="shared" si="14"/>
        <v>100</v>
      </c>
      <c r="Q45" s="236">
        <f>VLOOKUP(B:B,'پیوست 4'!$C$14:$J$174,8,0)</f>
        <v>7796304.7050090004</v>
      </c>
      <c r="R45" s="1">
        <f t="shared" si="15"/>
        <v>7.2389442828309739E-2</v>
      </c>
      <c r="S45" s="232">
        <f t="shared" si="16"/>
        <v>7.2389442828309738</v>
      </c>
      <c r="T45" s="249">
        <f t="shared" si="17"/>
        <v>-0.96129177186477488</v>
      </c>
      <c r="U45" s="232" t="str">
        <f>VLOOKUP(D45:D206,پیوست1!$E$5:G249,3,0)</f>
        <v>در اوراق بهادار با درآمد ثابت و با پیش بینی سود</v>
      </c>
      <c r="V45" s="232">
        <f>100-P45</f>
        <v>0</v>
      </c>
    </row>
    <row r="46" spans="1:22" x14ac:dyDescent="0.55000000000000004">
      <c r="A46" s="305">
        <v>11338</v>
      </c>
      <c r="B46" s="191">
        <v>195</v>
      </c>
      <c r="C46" s="179">
        <v>43</v>
      </c>
      <c r="D46" s="179" t="s">
        <v>451</v>
      </c>
      <c r="E46" s="335">
        <v>35616080.426825002</v>
      </c>
      <c r="F46" s="336">
        <v>8.1750042129761873</v>
      </c>
      <c r="G46" s="336">
        <v>35.082325172450147</v>
      </c>
      <c r="H46" s="336">
        <v>52.936796861630647</v>
      </c>
      <c r="I46" s="336">
        <v>5.8633673040685876E-2</v>
      </c>
      <c r="J46" s="336">
        <v>3.7472400799023386</v>
      </c>
      <c r="K46" s="180">
        <f t="shared" si="9"/>
        <v>0.122474381474809</v>
      </c>
      <c r="L46" s="180">
        <f t="shared" si="10"/>
        <v>0.52558823998816084</v>
      </c>
      <c r="M46" s="180">
        <f t="shared" si="11"/>
        <v>0.79307622161157032</v>
      </c>
      <c r="N46" s="180">
        <f t="shared" si="12"/>
        <v>8.7842435944627249E-4</v>
      </c>
      <c r="O46" s="180">
        <f t="shared" si="13"/>
        <v>5.613953205004784E-2</v>
      </c>
      <c r="P46" s="205">
        <f t="shared" si="14"/>
        <v>100</v>
      </c>
      <c r="Q46" s="236">
        <f>VLOOKUP(B:B,'پیوست 4'!$C$14:$J$174,8,0)</f>
        <v>2908219.6675559999</v>
      </c>
      <c r="R46" s="1">
        <f t="shared" si="15"/>
        <v>8.165468048992873E-2</v>
      </c>
      <c r="S46" s="232">
        <f t="shared" si="16"/>
        <v>8.1654680489928726</v>
      </c>
      <c r="T46" s="249">
        <f t="shared" si="17"/>
        <v>-9.5361639833146938E-3</v>
      </c>
      <c r="U46" s="232" t="str">
        <f>VLOOKUP(D46:D206,پیوست1!$E$5:G220,3,0)</f>
        <v>در اوراق بهادار با درآمد ثابت و با پیش بینی سود</v>
      </c>
    </row>
    <row r="47" spans="1:22" x14ac:dyDescent="0.55000000000000004">
      <c r="A47" s="305">
        <v>11460</v>
      </c>
      <c r="B47" s="191">
        <v>243</v>
      </c>
      <c r="C47" s="181">
        <v>44</v>
      </c>
      <c r="D47" s="181" t="s">
        <v>472</v>
      </c>
      <c r="E47" s="333">
        <v>35970154.646059997</v>
      </c>
      <c r="F47" s="334">
        <v>8.0960262215956291</v>
      </c>
      <c r="G47" s="334">
        <v>71.548180245999617</v>
      </c>
      <c r="H47" s="334">
        <v>18.96901334225938</v>
      </c>
      <c r="I47" s="334">
        <v>2.7255337399832324E-8</v>
      </c>
      <c r="J47" s="334">
        <v>1.3867801628900323</v>
      </c>
      <c r="K47" s="180">
        <f t="shared" si="9"/>
        <v>0.12249697309931336</v>
      </c>
      <c r="L47" s="180">
        <f t="shared" si="10"/>
        <v>1.0825601685331097</v>
      </c>
      <c r="M47" s="180">
        <f t="shared" si="11"/>
        <v>0.28701076966735672</v>
      </c>
      <c r="N47" s="180">
        <f t="shared" si="12"/>
        <v>4.1238704531047736E-10</v>
      </c>
      <c r="O47" s="180">
        <f t="shared" si="13"/>
        <v>2.0982685537142578E-2</v>
      </c>
      <c r="P47" s="205">
        <f t="shared" si="14"/>
        <v>100</v>
      </c>
      <c r="Q47" s="236">
        <f>VLOOKUP(B:B,'پیوست 4'!$C$14:$J$174,8,0)</f>
        <v>2970436.9837099998</v>
      </c>
      <c r="R47" s="1">
        <f t="shared" si="15"/>
        <v>8.2580600860312603E-2</v>
      </c>
      <c r="S47" s="232">
        <f t="shared" si="16"/>
        <v>8.2580600860312607</v>
      </c>
      <c r="T47" s="249">
        <f t="shared" si="17"/>
        <v>0.16203386443563161</v>
      </c>
      <c r="U47" s="232" t="str">
        <f>VLOOKUP(D47:D208,پیوست1!$E$5:G221,3,0)</f>
        <v>در اوراق بهادار با درآمد ثابت و قابل معامله</v>
      </c>
      <c r="V47" s="232">
        <f>100-P47</f>
        <v>0</v>
      </c>
    </row>
    <row r="48" spans="1:22" x14ac:dyDescent="0.55000000000000004">
      <c r="A48" s="305">
        <v>10919</v>
      </c>
      <c r="B48" s="191">
        <v>104</v>
      </c>
      <c r="C48" s="179">
        <v>45</v>
      </c>
      <c r="D48" s="179" t="s">
        <v>401</v>
      </c>
      <c r="E48" s="335">
        <v>304267920.33362001</v>
      </c>
      <c r="F48" s="336">
        <v>7.9803719862704412</v>
      </c>
      <c r="G48" s="336">
        <v>71.508219777882616</v>
      </c>
      <c r="H48" s="336">
        <v>17.853345212179253</v>
      </c>
      <c r="I48" s="336">
        <v>7.0147865026876007E-5</v>
      </c>
      <c r="J48" s="336">
        <v>2.6579928758026568</v>
      </c>
      <c r="K48" s="180">
        <f t="shared" si="9"/>
        <v>1.0213872867663432</v>
      </c>
      <c r="L48" s="180">
        <f t="shared" si="10"/>
        <v>9.1521531460034566</v>
      </c>
      <c r="M48" s="180">
        <f t="shared" si="11"/>
        <v>2.2850037388410893</v>
      </c>
      <c r="N48" s="180">
        <f t="shared" si="12"/>
        <v>8.9780448399544689E-6</v>
      </c>
      <c r="O48" s="180">
        <f t="shared" si="13"/>
        <v>0.34018967240261472</v>
      </c>
      <c r="P48" s="205">
        <f t="shared" si="14"/>
        <v>100</v>
      </c>
      <c r="Q48" s="236">
        <f>VLOOKUP(B:B,'پیوست 4'!$C$14:$J$174,8,0)</f>
        <v>29850364.132041</v>
      </c>
      <c r="R48" s="1">
        <f t="shared" si="15"/>
        <v>9.8105525220374967E-2</v>
      </c>
      <c r="S48" s="232">
        <f t="shared" si="16"/>
        <v>9.8105525220374972</v>
      </c>
      <c r="T48" s="249">
        <f t="shared" si="17"/>
        <v>1.830180535767056</v>
      </c>
      <c r="U48" s="232" t="str">
        <f>VLOOKUP(D48:D209,پیوست1!$E$5:G205,3,0)</f>
        <v>در اوراق بهادار با درآمد ثابت و با پیش بینی سود</v>
      </c>
    </row>
    <row r="49" spans="1:22" x14ac:dyDescent="0.55000000000000004">
      <c r="A49" s="305">
        <v>10581</v>
      </c>
      <c r="B49" s="191">
        <v>7</v>
      </c>
      <c r="C49" s="181">
        <v>46</v>
      </c>
      <c r="D49" s="181" t="s">
        <v>414</v>
      </c>
      <c r="E49" s="333">
        <v>22583009.409297999</v>
      </c>
      <c r="F49" s="334">
        <v>7.7934027647366015</v>
      </c>
      <c r="G49" s="334">
        <v>43.681221217751791</v>
      </c>
      <c r="H49" s="334">
        <v>47.31802840087488</v>
      </c>
      <c r="I49" s="334">
        <v>1.6679385750510188E-4</v>
      </c>
      <c r="J49" s="334">
        <v>1.2071808227792176</v>
      </c>
      <c r="K49" s="180">
        <f t="shared" si="9"/>
        <v>7.4032102434080135E-2</v>
      </c>
      <c r="L49" s="180">
        <f t="shared" si="10"/>
        <v>0.41494232253343705</v>
      </c>
      <c r="M49" s="180">
        <f t="shared" si="11"/>
        <v>0.44948955306182958</v>
      </c>
      <c r="N49" s="180">
        <f t="shared" si="12"/>
        <v>1.5844298462368002E-6</v>
      </c>
      <c r="O49" s="180">
        <f t="shared" si="13"/>
        <v>1.1467408656566291E-2</v>
      </c>
      <c r="P49" s="205">
        <f t="shared" si="14"/>
        <v>100</v>
      </c>
      <c r="Q49" s="236">
        <f>VLOOKUP(B:B,'پیوست 4'!$C$14:$J$174,8,0)</f>
        <v>1772405.416979</v>
      </c>
      <c r="R49" s="1">
        <f t="shared" si="15"/>
        <v>7.8484022428350744E-2</v>
      </c>
      <c r="S49" s="232">
        <f t="shared" si="16"/>
        <v>7.8484022428350748</v>
      </c>
      <c r="T49" s="249">
        <f t="shared" si="17"/>
        <v>5.4999478098473276E-2</v>
      </c>
      <c r="U49" s="232" t="str">
        <f>VLOOKUP(D49:D210,پیوست1!$E$5:G208,3,0)</f>
        <v>در اوراق بهادار با درآمد ثابت و با پیس بینی سود</v>
      </c>
      <c r="V49" s="232">
        <v>1.4359000000000037</v>
      </c>
    </row>
    <row r="50" spans="1:22" x14ac:dyDescent="0.55000000000000004">
      <c r="A50" s="305">
        <v>11340</v>
      </c>
      <c r="B50" s="191">
        <v>201</v>
      </c>
      <c r="C50" s="179">
        <v>47</v>
      </c>
      <c r="D50" s="179" t="s">
        <v>454</v>
      </c>
      <c r="E50" s="335">
        <v>4338017.5509599997</v>
      </c>
      <c r="F50" s="336">
        <v>7.7844596904323282</v>
      </c>
      <c r="G50" s="336">
        <v>77.95255273320241</v>
      </c>
      <c r="H50" s="336">
        <v>12.763952858902515</v>
      </c>
      <c r="I50" s="336">
        <v>4.3484380067058126E-3</v>
      </c>
      <c r="J50" s="336">
        <v>1.4946862794560387</v>
      </c>
      <c r="K50" s="180">
        <f t="shared" si="9"/>
        <v>1.4204662689427158E-2</v>
      </c>
      <c r="L50" s="180">
        <f t="shared" si="10"/>
        <v>0.14224361887516271</v>
      </c>
      <c r="M50" s="180">
        <f t="shared" si="11"/>
        <v>2.3290973574864812E-2</v>
      </c>
      <c r="N50" s="180">
        <f t="shared" si="12"/>
        <v>7.9347954215831551E-6</v>
      </c>
      <c r="O50" s="180">
        <f t="shared" si="13"/>
        <v>2.7274230030740572E-3</v>
      </c>
      <c r="P50" s="205">
        <f t="shared" si="14"/>
        <v>99.999999999999986</v>
      </c>
      <c r="Q50" s="236">
        <f>VLOOKUP(B:B,'پیوست 4'!$C$14:$J$174,8,0)</f>
        <v>335390.61817199999</v>
      </c>
      <c r="R50" s="1">
        <f t="shared" si="15"/>
        <v>7.7314260311781888E-2</v>
      </c>
      <c r="S50" s="232">
        <f t="shared" si="16"/>
        <v>7.7314260311781888</v>
      </c>
      <c r="T50" s="249">
        <f t="shared" si="17"/>
        <v>-5.3033659254139387E-2</v>
      </c>
      <c r="U50" s="232" t="str">
        <f>VLOOKUP(D50:D212,پیوست1!$E$5:G189,3,0)</f>
        <v>در اوراق بهادار با درامد ثابت و قابل معامله</v>
      </c>
    </row>
    <row r="51" spans="1:22" x14ac:dyDescent="0.55000000000000004">
      <c r="A51" s="305">
        <v>11449</v>
      </c>
      <c r="B51" s="191">
        <v>235</v>
      </c>
      <c r="C51" s="181">
        <v>48</v>
      </c>
      <c r="D51" s="181" t="s">
        <v>470</v>
      </c>
      <c r="E51" s="333">
        <v>3588182.5410879999</v>
      </c>
      <c r="F51" s="334">
        <v>7.7304317616664058</v>
      </c>
      <c r="G51" s="334">
        <v>48.724786160959503</v>
      </c>
      <c r="H51" s="334">
        <v>41.596948653309944</v>
      </c>
      <c r="I51" s="334">
        <v>1.0481265483257261E-2</v>
      </c>
      <c r="J51" s="334">
        <v>1.9373521585808924</v>
      </c>
      <c r="K51" s="180">
        <f t="shared" si="9"/>
        <v>1.1667812083851356E-2</v>
      </c>
      <c r="L51" s="180">
        <f t="shared" si="10"/>
        <v>7.3542030546216969E-2</v>
      </c>
      <c r="M51" s="180">
        <f t="shared" si="11"/>
        <v>6.2783735127856691E-2</v>
      </c>
      <c r="N51" s="180">
        <f t="shared" si="12"/>
        <v>1.5819742005360006E-5</v>
      </c>
      <c r="O51" s="180">
        <f t="shared" si="13"/>
        <v>2.9241136360141527E-3</v>
      </c>
      <c r="P51" s="205">
        <f t="shared" si="14"/>
        <v>100</v>
      </c>
      <c r="Q51" s="236">
        <f>VLOOKUP(B:B,'پیوست 4'!$C$14:$J$174,8,0)</f>
        <v>279807.316483</v>
      </c>
      <c r="R51" s="1">
        <f t="shared" si="15"/>
        <v>7.7980234639388635E-2</v>
      </c>
      <c r="S51" s="232">
        <f t="shared" si="16"/>
        <v>7.798023463938863</v>
      </c>
      <c r="T51" s="249">
        <f t="shared" si="17"/>
        <v>6.7591702272457255E-2</v>
      </c>
      <c r="U51" s="232" t="str">
        <f>VLOOKUP(D51:D213,پیوست1!$E$5:G234,3,0)</f>
        <v>در اوراق بهادار با درآمد ثابت و با پیش بینی سود</v>
      </c>
      <c r="V51" s="232">
        <f>100-P51</f>
        <v>0</v>
      </c>
    </row>
    <row r="52" spans="1:22" x14ac:dyDescent="0.55000000000000004">
      <c r="A52" s="305">
        <v>11405</v>
      </c>
      <c r="B52" s="191">
        <v>218</v>
      </c>
      <c r="C52" s="179">
        <v>49</v>
      </c>
      <c r="D52" s="179" t="s">
        <v>412</v>
      </c>
      <c r="E52" s="335">
        <v>20140659.397843</v>
      </c>
      <c r="F52" s="336">
        <v>7.6688259755205221</v>
      </c>
      <c r="G52" s="336">
        <v>47.826006736267274</v>
      </c>
      <c r="H52" s="336">
        <v>42.214918422026933</v>
      </c>
      <c r="I52" s="336">
        <v>6.9799499681110586E-2</v>
      </c>
      <c r="J52" s="336">
        <v>2.2204493665041549</v>
      </c>
      <c r="K52" s="180">
        <f t="shared" si="9"/>
        <v>6.4970126760715854E-2</v>
      </c>
      <c r="L52" s="180">
        <f t="shared" si="10"/>
        <v>0.40518088818715559</v>
      </c>
      <c r="M52" s="180">
        <f t="shared" si="11"/>
        <v>0.35764387010831955</v>
      </c>
      <c r="N52" s="180">
        <f t="shared" si="12"/>
        <v>5.9133984218601263E-4</v>
      </c>
      <c r="O52" s="180">
        <f t="shared" si="13"/>
        <v>1.8811598707289E-2</v>
      </c>
      <c r="P52" s="205">
        <f t="shared" si="14"/>
        <v>100</v>
      </c>
      <c r="Q52" s="236">
        <f>VLOOKUP(B:B,'پیوست 4'!$C$14:$J$174,8,0)</f>
        <v>1941484.888637</v>
      </c>
      <c r="R52" s="1">
        <f t="shared" si="15"/>
        <v>9.6396292211015033E-2</v>
      </c>
      <c r="S52" s="232">
        <f t="shared" si="16"/>
        <v>9.6396292211015027</v>
      </c>
      <c r="T52" s="249">
        <f t="shared" si="17"/>
        <v>1.9708032455809805</v>
      </c>
      <c r="U52" s="232" t="str">
        <f>VLOOKUP(D52:D213,پیوست1!$E$5:G191,3,0)</f>
        <v>در اوراق بهادار با درآمد ثابت و با پیش بینی سود</v>
      </c>
    </row>
    <row r="53" spans="1:22" x14ac:dyDescent="0.55000000000000004">
      <c r="A53" s="305">
        <v>11416</v>
      </c>
      <c r="B53" s="191">
        <v>231</v>
      </c>
      <c r="C53" s="181">
        <v>50</v>
      </c>
      <c r="D53" s="181" t="s">
        <v>469</v>
      </c>
      <c r="E53" s="333">
        <v>57145244.439087003</v>
      </c>
      <c r="F53" s="334">
        <v>7.6609087141864407</v>
      </c>
      <c r="G53" s="334">
        <v>58.124213880125424</v>
      </c>
      <c r="H53" s="334">
        <v>32.286756998076051</v>
      </c>
      <c r="I53" s="334">
        <v>1.561782334809906E-3</v>
      </c>
      <c r="J53" s="334">
        <v>1.9265586252772693</v>
      </c>
      <c r="K53" s="180">
        <f t="shared" si="9"/>
        <v>0.18414991744411224</v>
      </c>
      <c r="L53" s="180">
        <f t="shared" si="10"/>
        <v>1.3971670446494411</v>
      </c>
      <c r="M53" s="180">
        <f t="shared" si="11"/>
        <v>0.77609639502997496</v>
      </c>
      <c r="N53" s="180">
        <f t="shared" si="12"/>
        <v>3.7541510903052095E-5</v>
      </c>
      <c r="O53" s="180">
        <f t="shared" si="13"/>
        <v>4.6309860230951377E-2</v>
      </c>
      <c r="P53" s="205">
        <f t="shared" si="14"/>
        <v>99.999999999999986</v>
      </c>
      <c r="Q53" s="236">
        <f>VLOOKUP(B:B,'پیوست 4'!$C$14:$J$174,8,0)</f>
        <v>4304357.4475210002</v>
      </c>
      <c r="R53" s="1">
        <f t="shared" si="15"/>
        <v>7.5323108506590714E-2</v>
      </c>
      <c r="S53" s="232">
        <f t="shared" si="16"/>
        <v>7.532310850659071</v>
      </c>
      <c r="T53" s="249">
        <f t="shared" si="17"/>
        <v>-0.12859786352736968</v>
      </c>
      <c r="U53" s="232" t="str">
        <f>VLOOKUP(D53:D214,پیوست1!$E$5:G236,3,0)</f>
        <v>در اوراق بهادار با درآمد ثابت و قابل معامله</v>
      </c>
      <c r="V53" s="232">
        <f>100-P53</f>
        <v>0</v>
      </c>
    </row>
    <row r="54" spans="1:22" x14ac:dyDescent="0.55000000000000004">
      <c r="A54" s="305">
        <v>10929</v>
      </c>
      <c r="B54" s="191">
        <v>110</v>
      </c>
      <c r="C54" s="179">
        <v>51</v>
      </c>
      <c r="D54" s="179" t="s">
        <v>428</v>
      </c>
      <c r="E54" s="335">
        <v>5059874.2258479996</v>
      </c>
      <c r="F54" s="336">
        <v>7.6104944647921622</v>
      </c>
      <c r="G54" s="336">
        <v>68.613377815093514</v>
      </c>
      <c r="H54" s="336">
        <v>21.913401257436394</v>
      </c>
      <c r="I54" s="336">
        <v>8.3123908158896206E-6</v>
      </c>
      <c r="J54" s="336">
        <v>1.862718150287114</v>
      </c>
      <c r="K54" s="180">
        <f t="shared" si="9"/>
        <v>1.6198087565735313E-2</v>
      </c>
      <c r="L54" s="180">
        <f t="shared" si="10"/>
        <v>0.14603591227500057</v>
      </c>
      <c r="M54" s="180">
        <f t="shared" si="11"/>
        <v>4.6640227395624637E-2</v>
      </c>
      <c r="N54" s="180">
        <f t="shared" si="12"/>
        <v>1.7691995564715406E-8</v>
      </c>
      <c r="O54" s="180">
        <f t="shared" si="13"/>
        <v>3.9645875636885016E-3</v>
      </c>
      <c r="P54" s="205">
        <f t="shared" si="14"/>
        <v>100</v>
      </c>
      <c r="Q54" s="236">
        <f>VLOOKUP(B:B,'پیوست 4'!$C$14:$J$174,8,0)</f>
        <v>361137.99089999998</v>
      </c>
      <c r="R54" s="1">
        <f t="shared" si="15"/>
        <v>7.1372918531285384E-2</v>
      </c>
      <c r="S54" s="232">
        <f t="shared" si="16"/>
        <v>7.1372918531285388</v>
      </c>
      <c r="T54" s="249">
        <f t="shared" si="17"/>
        <v>-0.47320261166362343</v>
      </c>
      <c r="U54" s="232" t="str">
        <f>VLOOKUP(D54:D215,پیوست1!$E$5:G227,3,0)</f>
        <v>در اوراق بهادار با درآمد ثابت و با پیش بینی سود</v>
      </c>
    </row>
    <row r="55" spans="1:22" x14ac:dyDescent="0.55000000000000004">
      <c r="A55" s="305">
        <v>11090</v>
      </c>
      <c r="B55" s="191">
        <v>121</v>
      </c>
      <c r="C55" s="181">
        <v>52</v>
      </c>
      <c r="D55" s="181" t="s">
        <v>435</v>
      </c>
      <c r="E55" s="333">
        <v>70339797.525941998</v>
      </c>
      <c r="F55" s="334">
        <v>7.4669019406024439</v>
      </c>
      <c r="G55" s="334">
        <v>46.127529660448261</v>
      </c>
      <c r="H55" s="334">
        <v>42.102903164195553</v>
      </c>
      <c r="I55" s="334">
        <v>1.9935638835012</v>
      </c>
      <c r="J55" s="334">
        <v>2.3091013512525391</v>
      </c>
      <c r="K55" s="180">
        <f t="shared" si="9"/>
        <v>0.22092899052452797</v>
      </c>
      <c r="L55" s="180">
        <f t="shared" si="10"/>
        <v>1.3648108203830027</v>
      </c>
      <c r="M55" s="180">
        <f t="shared" si="11"/>
        <v>1.2457310901108734</v>
      </c>
      <c r="N55" s="180">
        <f t="shared" si="12"/>
        <v>5.8985113214509763E-2</v>
      </c>
      <c r="O55" s="180">
        <f t="shared" si="13"/>
        <v>6.8321163798474541E-2</v>
      </c>
      <c r="P55" s="205">
        <f t="shared" si="14"/>
        <v>99.999999999999986</v>
      </c>
      <c r="Q55" s="236">
        <f>VLOOKUP(B:B,'پیوست 4'!$C$14:$J$174,8,0)</f>
        <v>5363515.5078929998</v>
      </c>
      <c r="R55" s="1">
        <f t="shared" si="15"/>
        <v>7.6251506210476133E-2</v>
      </c>
      <c r="S55" s="232">
        <f t="shared" si="16"/>
        <v>7.625150621047613</v>
      </c>
      <c r="T55" s="249">
        <f t="shared" si="17"/>
        <v>0.15824868044516904</v>
      </c>
      <c r="U55" s="232" t="str">
        <f>VLOOKUP(D55:D216,پیوست1!$E$5:G197,3,0)</f>
        <v>در اوراق بهادار با درآمد ثابت و با پیش بینی سود</v>
      </c>
    </row>
    <row r="56" spans="1:22" x14ac:dyDescent="0.55000000000000004">
      <c r="A56" s="305">
        <v>10845</v>
      </c>
      <c r="B56" s="191">
        <v>3</v>
      </c>
      <c r="C56" s="179">
        <v>53</v>
      </c>
      <c r="D56" s="179" t="s">
        <v>423</v>
      </c>
      <c r="E56" s="335">
        <v>26770920.991531</v>
      </c>
      <c r="F56" s="336">
        <v>7.3753008366223005</v>
      </c>
      <c r="G56" s="336">
        <v>27.587046389939601</v>
      </c>
      <c r="H56" s="336">
        <v>63.820049390522392</v>
      </c>
      <c r="I56" s="336">
        <v>7.4268148515437661E-5</v>
      </c>
      <c r="J56" s="336">
        <v>1.2175291147671892</v>
      </c>
      <c r="K56" s="180">
        <f t="shared" si="9"/>
        <v>8.305278466807299E-2</v>
      </c>
      <c r="L56" s="180">
        <f t="shared" si="10"/>
        <v>0.3106559412566412</v>
      </c>
      <c r="M56" s="180">
        <f t="shared" si="11"/>
        <v>0.71867343949108686</v>
      </c>
      <c r="N56" s="180">
        <f t="shared" si="12"/>
        <v>8.363288065106204E-7</v>
      </c>
      <c r="O56" s="180">
        <f t="shared" si="13"/>
        <v>1.3710516443445701E-2</v>
      </c>
      <c r="P56" s="205">
        <f t="shared" si="14"/>
        <v>99.999999999999986</v>
      </c>
      <c r="Q56" s="236">
        <f>VLOOKUP(B:B,'پیوست 4'!$C$14:$J$174,8,0)</f>
        <v>1986127.561828</v>
      </c>
      <c r="R56" s="1">
        <f t="shared" si="15"/>
        <v>7.4189736036960136E-2</v>
      </c>
      <c r="S56" s="232">
        <f t="shared" si="16"/>
        <v>7.4189736036960134</v>
      </c>
      <c r="T56" s="249">
        <f t="shared" si="17"/>
        <v>4.3672767073712926E-2</v>
      </c>
      <c r="U56" s="232" t="str">
        <f>VLOOKUP(D56:D218,پیوست1!$E$5:G242,3,0)</f>
        <v>در اوراق بهادار با درآمد ثابت و با پیش بینی سود</v>
      </c>
    </row>
    <row r="57" spans="1:22" x14ac:dyDescent="0.55000000000000004">
      <c r="A57" s="305">
        <v>11665</v>
      </c>
      <c r="B57" s="191">
        <v>280</v>
      </c>
      <c r="C57" s="181">
        <v>54</v>
      </c>
      <c r="D57" s="181" t="s">
        <v>637</v>
      </c>
      <c r="E57" s="333">
        <v>1419383.5720009999</v>
      </c>
      <c r="F57" s="334">
        <v>7.1358943835340298</v>
      </c>
      <c r="G57" s="334">
        <v>61.521246706985231</v>
      </c>
      <c r="H57" s="334">
        <v>25.813392184606816</v>
      </c>
      <c r="I57" s="334">
        <v>3.4589046492151478</v>
      </c>
      <c r="J57" s="334">
        <v>2.0705620756587719</v>
      </c>
      <c r="K57" s="180">
        <f t="shared" si="9"/>
        <v>4.2604878806605847E-3</v>
      </c>
      <c r="L57" s="180">
        <f t="shared" si="10"/>
        <v>3.6731278787289316E-2</v>
      </c>
      <c r="M57" s="180">
        <f t="shared" si="11"/>
        <v>1.5411893541337688E-2</v>
      </c>
      <c r="N57" s="180">
        <f t="shared" si="12"/>
        <v>2.0651400576143929E-3</v>
      </c>
      <c r="O57" s="180">
        <f t="shared" si="13"/>
        <v>1.2362297079193526E-3</v>
      </c>
      <c r="P57" s="205">
        <f t="shared" si="14"/>
        <v>99.999999999999986</v>
      </c>
      <c r="Q57" s="236"/>
      <c r="R57" s="1">
        <f t="shared" si="15"/>
        <v>0</v>
      </c>
      <c r="S57" s="232">
        <f t="shared" si="16"/>
        <v>0</v>
      </c>
      <c r="T57" s="249">
        <f t="shared" si="17"/>
        <v>-7.1358943835340298</v>
      </c>
      <c r="U57" s="232" t="str">
        <f>VLOOKUP(D57:D219,پیوست1!$E$5:G228,3,0)</f>
        <v>در اوراق بهادار با درآمد ثابت</v>
      </c>
      <c r="V57" s="232">
        <f>100-P57</f>
        <v>0</v>
      </c>
    </row>
    <row r="58" spans="1:22" x14ac:dyDescent="0.55000000000000004">
      <c r="A58" s="305">
        <v>11476</v>
      </c>
      <c r="B58" s="191">
        <v>246</v>
      </c>
      <c r="C58" s="179">
        <v>55</v>
      </c>
      <c r="D58" s="179" t="s">
        <v>473</v>
      </c>
      <c r="E58" s="335">
        <v>287183.69988899998</v>
      </c>
      <c r="F58" s="336">
        <v>7.1327520745386197</v>
      </c>
      <c r="G58" s="336">
        <v>10.893749710225221</v>
      </c>
      <c r="H58" s="336">
        <v>79.286308279700123</v>
      </c>
      <c r="I58" s="336">
        <v>5.9314621254153094E-3</v>
      </c>
      <c r="J58" s="336">
        <v>2.6812584734106273</v>
      </c>
      <c r="K58" s="180">
        <f t="shared" si="9"/>
        <v>8.6164438347724308E-4</v>
      </c>
      <c r="L58" s="180">
        <f t="shared" si="10"/>
        <v>1.3159770807580707E-3</v>
      </c>
      <c r="M58" s="180">
        <f t="shared" si="11"/>
        <v>9.5778742204870333E-3</v>
      </c>
      <c r="N58" s="180">
        <f t="shared" si="12"/>
        <v>7.1652722157775038E-7</v>
      </c>
      <c r="O58" s="180">
        <f t="shared" si="13"/>
        <v>3.2389900561831522E-4</v>
      </c>
      <c r="P58" s="205">
        <f t="shared" si="14"/>
        <v>100</v>
      </c>
      <c r="Q58" s="236">
        <f>VLOOKUP(B:B,'پیوست 4'!$C$14:$J$174,8,0)</f>
        <v>15106.516048</v>
      </c>
      <c r="R58" s="1">
        <f t="shared" si="15"/>
        <v>5.2602275316596496E-2</v>
      </c>
      <c r="S58" s="232">
        <f t="shared" si="16"/>
        <v>5.2602275316596492</v>
      </c>
      <c r="T58" s="249">
        <f t="shared" si="17"/>
        <v>-1.8725245428789705</v>
      </c>
      <c r="U58" s="232" t="str">
        <f>VLOOKUP(D58:D221,پیوست1!$E$5:G229,3,0)</f>
        <v>در اوراق بهادار با درآمد ثابت و با پیش بینی سود</v>
      </c>
    </row>
    <row r="59" spans="1:22" x14ac:dyDescent="0.55000000000000004">
      <c r="A59" s="305">
        <v>11290</v>
      </c>
      <c r="B59" s="191">
        <v>175</v>
      </c>
      <c r="C59" s="181">
        <v>56</v>
      </c>
      <c r="D59" s="181" t="s">
        <v>447</v>
      </c>
      <c r="E59" s="333">
        <v>62183.815862000003</v>
      </c>
      <c r="F59" s="334">
        <v>7.079737777753353</v>
      </c>
      <c r="G59" s="334">
        <v>12.191507679431968</v>
      </c>
      <c r="H59" s="334">
        <v>79.026597946112616</v>
      </c>
      <c r="I59" s="334">
        <v>5.9234862318145202E-3</v>
      </c>
      <c r="J59" s="334">
        <v>1.6962331104702411</v>
      </c>
      <c r="K59" s="180">
        <f t="shared" si="9"/>
        <v>1.8518494948515778E-4</v>
      </c>
      <c r="L59" s="180">
        <f t="shared" si="10"/>
        <v>3.1889369417859481E-4</v>
      </c>
      <c r="M59" s="180">
        <f t="shared" si="11"/>
        <v>2.0671014955696261E-3</v>
      </c>
      <c r="N59" s="180">
        <f t="shared" si="12"/>
        <v>1.549408372244398E-7</v>
      </c>
      <c r="O59" s="180">
        <f t="shared" si="13"/>
        <v>4.4368428992459638E-5</v>
      </c>
      <c r="P59" s="205">
        <f t="shared" si="14"/>
        <v>100</v>
      </c>
      <c r="Q59" s="236">
        <f>VLOOKUP(B:B,'پیوست 4'!$C$14:$J$174,8,0)</f>
        <v>5976.0310900000004</v>
      </c>
      <c r="R59" s="1">
        <f t="shared" si="15"/>
        <v>9.6102675706845803E-2</v>
      </c>
      <c r="S59" s="232">
        <f t="shared" si="16"/>
        <v>9.6102675706845808</v>
      </c>
      <c r="T59" s="249">
        <f t="shared" si="17"/>
        <v>2.5305297929312278</v>
      </c>
      <c r="U59" s="232" t="str">
        <f>VLOOKUP(D59:D222,پیوست1!$E$5:G204,3,0)</f>
        <v>در اوراق بهادار با درآمد ثابت و با پیش بینی سود</v>
      </c>
    </row>
    <row r="60" spans="1:22" x14ac:dyDescent="0.55000000000000004">
      <c r="A60" s="305">
        <v>11198</v>
      </c>
      <c r="B60" s="191">
        <v>150</v>
      </c>
      <c r="C60" s="179">
        <v>57</v>
      </c>
      <c r="D60" s="179" t="s">
        <v>443</v>
      </c>
      <c r="E60" s="335">
        <v>50702</v>
      </c>
      <c r="F60" s="336">
        <v>6.8152711642101691</v>
      </c>
      <c r="G60" s="336">
        <v>86.879693555632528</v>
      </c>
      <c r="H60" s="336">
        <v>6.2720196277981382</v>
      </c>
      <c r="I60" s="336">
        <v>0</v>
      </c>
      <c r="J60" s="336">
        <v>2.7598594730654766E-2</v>
      </c>
      <c r="K60" s="180">
        <f t="shared" si="9"/>
        <v>1.4535145294475012E-4</v>
      </c>
      <c r="L60" s="180">
        <f t="shared" si="10"/>
        <v>1.8529108212188526E-3</v>
      </c>
      <c r="M60" s="180">
        <f t="shared" si="11"/>
        <v>1.3376535486744675E-4</v>
      </c>
      <c r="N60" s="180">
        <f t="shared" si="12"/>
        <v>0</v>
      </c>
      <c r="O60" s="180">
        <f t="shared" si="13"/>
        <v>5.8860399633106786E-7</v>
      </c>
      <c r="P60" s="205">
        <f t="shared" si="14"/>
        <v>99.994582942371494</v>
      </c>
      <c r="Q60" s="236">
        <f>VLOOKUP(B:B,'پیوست 4'!$C$14:$J$174,8,0)</f>
        <v>3525.6019339999998</v>
      </c>
      <c r="R60" s="1">
        <f t="shared" si="15"/>
        <v>6.9535756656542144E-2</v>
      </c>
      <c r="S60" s="232">
        <f t="shared" si="16"/>
        <v>6.9535756656542143</v>
      </c>
      <c r="T60" s="249">
        <f t="shared" si="17"/>
        <v>0.13830450144404516</v>
      </c>
      <c r="U60" s="232" t="str">
        <f>VLOOKUP(D60:D219,پیوست1!$E$5:G251,3,0)</f>
        <v>در اوراق بهادار با درآمد ثابت و با پیش بینی سود</v>
      </c>
    </row>
    <row r="61" spans="1:22" x14ac:dyDescent="0.55000000000000004">
      <c r="A61" s="305">
        <v>11310</v>
      </c>
      <c r="B61" s="191">
        <v>183</v>
      </c>
      <c r="C61" s="181">
        <v>58</v>
      </c>
      <c r="D61" s="181" t="s">
        <v>449</v>
      </c>
      <c r="E61" s="333">
        <v>76331736</v>
      </c>
      <c r="F61" s="334">
        <v>6.6315607918309123</v>
      </c>
      <c r="G61" s="334">
        <v>55.163330194557012</v>
      </c>
      <c r="H61" s="334">
        <v>36.71045706056529</v>
      </c>
      <c r="I61" s="334">
        <v>5.8803302602121406E-5</v>
      </c>
      <c r="J61" s="334">
        <v>1.4945931497441844</v>
      </c>
      <c r="K61" s="180">
        <f t="shared" si="9"/>
        <v>0.21292764024915864</v>
      </c>
      <c r="L61" s="180">
        <f t="shared" si="10"/>
        <v>1.7711965697549281</v>
      </c>
      <c r="M61" s="180">
        <f t="shared" si="11"/>
        <v>1.1787075832891705</v>
      </c>
      <c r="N61" s="180">
        <f t="shared" si="12"/>
        <v>1.8880696196513387E-6</v>
      </c>
      <c r="O61" s="180">
        <f t="shared" si="13"/>
        <v>4.7988731838153512E-2</v>
      </c>
      <c r="P61" s="205">
        <f t="shared" si="14"/>
        <v>100.00000000000001</v>
      </c>
      <c r="Q61" s="236">
        <f>VLOOKUP(B:B,'پیوست 4'!$C$14:$J$174,8,0)</f>
        <v>6772102.7836769996</v>
      </c>
      <c r="R61" s="1">
        <f t="shared" si="15"/>
        <v>8.8719360236704167E-2</v>
      </c>
      <c r="S61" s="232">
        <f t="shared" si="16"/>
        <v>8.8719360236704166</v>
      </c>
      <c r="T61" s="249">
        <f t="shared" si="17"/>
        <v>2.2403752318395043</v>
      </c>
      <c r="U61" s="232" t="str">
        <f>VLOOKUP(D61:D222,پیوست1!$E$5:G180,3,0)</f>
        <v>در اوراق بهادار با درآمد ثابت و با پیش بینی سود</v>
      </c>
    </row>
    <row r="62" spans="1:22" x14ac:dyDescent="0.55000000000000004">
      <c r="A62" s="305">
        <v>11409</v>
      </c>
      <c r="B62" s="191">
        <v>219</v>
      </c>
      <c r="C62" s="179">
        <v>59</v>
      </c>
      <c r="D62" s="179" t="s">
        <v>463</v>
      </c>
      <c r="E62" s="335">
        <v>13111424.250947</v>
      </c>
      <c r="F62" s="336">
        <v>6.5633667941383695</v>
      </c>
      <c r="G62" s="336">
        <v>63.991300230690662</v>
      </c>
      <c r="H62" s="336">
        <v>28.066753046199757</v>
      </c>
      <c r="I62" s="336">
        <v>0.1854865208333524</v>
      </c>
      <c r="J62" s="336">
        <v>1.1930934081378566</v>
      </c>
      <c r="K62" s="180">
        <f t="shared" si="9"/>
        <v>3.6198259747794198E-2</v>
      </c>
      <c r="L62" s="180">
        <f t="shared" si="10"/>
        <v>0.35292461628357219</v>
      </c>
      <c r="M62" s="180">
        <f t="shared" si="11"/>
        <v>0.15479366747427192</v>
      </c>
      <c r="N62" s="180">
        <f t="shared" si="12"/>
        <v>1.0229946720083885E-3</v>
      </c>
      <c r="O62" s="180">
        <f t="shared" si="13"/>
        <v>6.5801449843890412E-3</v>
      </c>
      <c r="P62" s="205">
        <f t="shared" si="14"/>
        <v>99.999999999999986</v>
      </c>
      <c r="Q62" s="236">
        <f>VLOOKUP(B:B,'پیوست 4'!$C$14:$J$174,8,0)</f>
        <v>654122.29005900002</v>
      </c>
      <c r="R62" s="1">
        <f t="shared" si="15"/>
        <v>4.9889491602085459E-2</v>
      </c>
      <c r="S62" s="232">
        <f t="shared" si="16"/>
        <v>4.9889491602085458</v>
      </c>
      <c r="T62" s="249">
        <f t="shared" si="17"/>
        <v>-1.5744176339298237</v>
      </c>
      <c r="U62" s="232" t="str">
        <f>VLOOKUP(D62:D223,پیوست1!$E$5:G250,3,0)</f>
        <v>در اوراق بهادار با درآمد ثابت و قابل معامله</v>
      </c>
      <c r="V62" s="232">
        <f>100-P62</f>
        <v>0</v>
      </c>
    </row>
    <row r="63" spans="1:22" x14ac:dyDescent="0.55000000000000004">
      <c r="A63" s="305">
        <v>11075</v>
      </c>
      <c r="B63" s="191">
        <v>118</v>
      </c>
      <c r="C63" s="181">
        <v>60</v>
      </c>
      <c r="D63" s="181" t="s">
        <v>434</v>
      </c>
      <c r="E63" s="333">
        <v>77580729</v>
      </c>
      <c r="F63" s="334">
        <v>6.4570013767136514</v>
      </c>
      <c r="G63" s="334">
        <v>44.87860206709923</v>
      </c>
      <c r="H63" s="334">
        <v>47.245507942224847</v>
      </c>
      <c r="I63" s="334">
        <v>0</v>
      </c>
      <c r="J63" s="334">
        <v>1.4188886139622718</v>
      </c>
      <c r="K63" s="180">
        <f t="shared" si="9"/>
        <v>0.21071520817405276</v>
      </c>
      <c r="L63" s="180">
        <f t="shared" si="10"/>
        <v>1.464550404346098</v>
      </c>
      <c r="M63" s="180">
        <f t="shared" si="11"/>
        <v>1.5417910668623143</v>
      </c>
      <c r="N63" s="180">
        <f t="shared" si="12"/>
        <v>0</v>
      </c>
      <c r="O63" s="180">
        <f t="shared" si="13"/>
        <v>4.6303445240865437E-2</v>
      </c>
      <c r="P63" s="205">
        <f t="shared" si="14"/>
        <v>99.999999999999986</v>
      </c>
      <c r="Q63" s="236">
        <f>VLOOKUP(B:B,'پیوست 4'!$C$14:$J$174,8,0)</f>
        <v>5101192.2156060003</v>
      </c>
      <c r="R63" s="1">
        <f t="shared" si="15"/>
        <v>6.5753342116777483E-2</v>
      </c>
      <c r="S63" s="232">
        <f t="shared" si="16"/>
        <v>6.575334211677748</v>
      </c>
      <c r="T63" s="249">
        <f t="shared" si="17"/>
        <v>0.11833283496409663</v>
      </c>
      <c r="U63" s="232" t="str">
        <f>VLOOKUP(D63:D224,پیوست1!$E$5:G232,3,0)</f>
        <v>در اوراق بهادار با درامد ثابت و با پیش بینی سود</v>
      </c>
    </row>
    <row r="64" spans="1:22" x14ac:dyDescent="0.55000000000000004">
      <c r="A64" s="305">
        <v>11673</v>
      </c>
      <c r="B64" s="191">
        <v>283</v>
      </c>
      <c r="C64" s="179">
        <v>61</v>
      </c>
      <c r="D64" s="179" t="s">
        <v>489</v>
      </c>
      <c r="E64" s="335">
        <v>4543591.2924030004</v>
      </c>
      <c r="F64" s="336">
        <v>6.1168434471089101</v>
      </c>
      <c r="G64" s="336">
        <v>71.810353362604729</v>
      </c>
      <c r="H64" s="336">
        <v>21.129334513916032</v>
      </c>
      <c r="I64" s="336">
        <v>6.4788696191627208E-4</v>
      </c>
      <c r="J64" s="336">
        <v>0.94282078940841585</v>
      </c>
      <c r="K64" s="180">
        <f t="shared" si="9"/>
        <v>1.1690626088667106E-2</v>
      </c>
      <c r="L64" s="180">
        <f t="shared" si="10"/>
        <v>0.13724529615909314</v>
      </c>
      <c r="M64" s="180">
        <f t="shared" si="11"/>
        <v>4.03827809948792E-2</v>
      </c>
      <c r="N64" s="180">
        <f t="shared" si="12"/>
        <v>1.238253730862696E-6</v>
      </c>
      <c r="O64" s="180">
        <f t="shared" si="13"/>
        <v>1.8019368017020778E-3</v>
      </c>
      <c r="P64" s="205">
        <f t="shared" si="14"/>
        <v>100</v>
      </c>
      <c r="Q64" s="236"/>
      <c r="R64" s="1">
        <f t="shared" si="15"/>
        <v>0</v>
      </c>
      <c r="S64" s="232">
        <f t="shared" si="16"/>
        <v>0</v>
      </c>
      <c r="T64" s="249">
        <f t="shared" si="17"/>
        <v>-6.1168434471089101</v>
      </c>
      <c r="U64" s="232" t="str">
        <f>VLOOKUP(D64:D226,پیوست1!$E$5:G229,3,0)</f>
        <v>در اوراق بهادار با درآمد ثابت و قابل معامله</v>
      </c>
    </row>
    <row r="65" spans="1:22" x14ac:dyDescent="0.55000000000000004">
      <c r="A65" s="305">
        <v>11499</v>
      </c>
      <c r="B65" s="191">
        <v>249</v>
      </c>
      <c r="C65" s="181">
        <v>62</v>
      </c>
      <c r="D65" s="181" t="s">
        <v>475</v>
      </c>
      <c r="E65" s="333">
        <v>1401589.1740000001</v>
      </c>
      <c r="F65" s="334">
        <v>6.0626956389059119</v>
      </c>
      <c r="G65" s="334">
        <v>45.86135849048182</v>
      </c>
      <c r="H65" s="334">
        <v>44.6970592472954</v>
      </c>
      <c r="I65" s="334">
        <v>0</v>
      </c>
      <c r="J65" s="334">
        <v>3.378886623316864</v>
      </c>
      <c r="K65" s="180">
        <f t="shared" si="9"/>
        <v>3.5743546956018891E-3</v>
      </c>
      <c r="L65" s="180">
        <f t="shared" si="10"/>
        <v>2.7038263477253743E-2</v>
      </c>
      <c r="M65" s="180">
        <f t="shared" si="11"/>
        <v>2.6351833097957956E-2</v>
      </c>
      <c r="N65" s="180">
        <f t="shared" si="12"/>
        <v>0</v>
      </c>
      <c r="O65" s="180">
        <f t="shared" si="13"/>
        <v>1.9920741510518164E-3</v>
      </c>
      <c r="P65" s="205">
        <f t="shared" si="14"/>
        <v>99.999999999999986</v>
      </c>
      <c r="Q65" s="236">
        <f>VLOOKUP(B:B,'پیوست 4'!$C$14:$J$174,8,0)</f>
        <v>93551.909109999993</v>
      </c>
      <c r="R65" s="1">
        <f t="shared" si="15"/>
        <v>6.6747026051158689E-2</v>
      </c>
      <c r="S65" s="232">
        <f t="shared" si="16"/>
        <v>6.6747026051158693</v>
      </c>
      <c r="T65" s="249">
        <f t="shared" si="17"/>
        <v>0.61200696620995743</v>
      </c>
      <c r="U65" s="232" t="str">
        <f>VLOOKUP(D65:D228,پیوست1!$E$5:G210,3,0)</f>
        <v>در اوراق بهادار با درامد ثابت و با پیش بینی سود و قابل معامله</v>
      </c>
    </row>
    <row r="66" spans="1:22" x14ac:dyDescent="0.55000000000000004">
      <c r="A66" s="305">
        <v>11500</v>
      </c>
      <c r="B66" s="191">
        <v>247</v>
      </c>
      <c r="C66" s="179">
        <v>63</v>
      </c>
      <c r="D66" s="179" t="s">
        <v>474</v>
      </c>
      <c r="E66" s="335">
        <v>4841094</v>
      </c>
      <c r="F66" s="336">
        <v>5.6852107981295008</v>
      </c>
      <c r="G66" s="336">
        <v>53.128428975605949</v>
      </c>
      <c r="H66" s="336">
        <v>40.250732892357838</v>
      </c>
      <c r="I66" s="336">
        <v>3.2433647326909638E-4</v>
      </c>
      <c r="J66" s="336">
        <v>0.93530299743343659</v>
      </c>
      <c r="K66" s="180">
        <f t="shared" si="9"/>
        <v>1.1577138637144954E-2</v>
      </c>
      <c r="L66" s="180">
        <f t="shared" si="10"/>
        <v>0.10818863357303582</v>
      </c>
      <c r="M66" s="180">
        <f t="shared" si="11"/>
        <v>8.1965002088371569E-2</v>
      </c>
      <c r="N66" s="180">
        <f t="shared" si="12"/>
        <v>6.6046597908988492E-7</v>
      </c>
      <c r="O66" s="180">
        <f t="shared" si="13"/>
        <v>1.904614068591213E-3</v>
      </c>
      <c r="P66" s="205">
        <f t="shared" si="14"/>
        <v>100</v>
      </c>
      <c r="Q66" s="236">
        <f>VLOOKUP(B:B,'پیوست 4'!$C$14:$J$174,8,0)</f>
        <v>875656.297181</v>
      </c>
      <c r="R66" s="1">
        <f t="shared" si="15"/>
        <v>0.18087983773523092</v>
      </c>
      <c r="S66" s="232">
        <f t="shared" si="16"/>
        <v>18.087983773523092</v>
      </c>
      <c r="T66" s="249">
        <f t="shared" si="17"/>
        <v>12.402772975393592</v>
      </c>
      <c r="U66" s="232" t="str">
        <f>VLOOKUP(D66:D230,پیوست1!$E$5:G182,3,0)</f>
        <v>در اوراق بهادار با درآمد ثابت و با پیش بینی سود</v>
      </c>
    </row>
    <row r="67" spans="1:22" x14ac:dyDescent="0.55000000000000004">
      <c r="A67" s="305">
        <v>11391</v>
      </c>
      <c r="B67" s="191">
        <v>215</v>
      </c>
      <c r="C67" s="181">
        <v>64</v>
      </c>
      <c r="D67" s="181" t="s">
        <v>460</v>
      </c>
      <c r="E67" s="333">
        <v>308242.75634000002</v>
      </c>
      <c r="F67" s="334">
        <v>5.631383439711767</v>
      </c>
      <c r="G67" s="334">
        <v>19.535358220551739</v>
      </c>
      <c r="H67" s="334">
        <v>71.551398440098367</v>
      </c>
      <c r="I67" s="334">
        <v>0.17570592572089547</v>
      </c>
      <c r="J67" s="334">
        <v>3.1061539739172264</v>
      </c>
      <c r="K67" s="180">
        <f t="shared" si="9"/>
        <v>7.3016182872091763E-4</v>
      </c>
      <c r="L67" s="180">
        <f t="shared" si="10"/>
        <v>2.5329429323616343E-3</v>
      </c>
      <c r="M67" s="180">
        <f t="shared" si="11"/>
        <v>9.2773117817094106E-3</v>
      </c>
      <c r="N67" s="180">
        <f t="shared" si="12"/>
        <v>2.2781925865100968E-5</v>
      </c>
      <c r="O67" s="180">
        <f t="shared" si="13"/>
        <v>4.0274207753117076E-4</v>
      </c>
      <c r="P67" s="205">
        <f t="shared" si="14"/>
        <v>99.999999999999986</v>
      </c>
      <c r="Q67" s="236">
        <f>VLOOKUP(B:B,'پیوست 4'!$C$14:$J$174,8,0)</f>
        <v>17533.489653000001</v>
      </c>
      <c r="R67" s="1">
        <f t="shared" si="15"/>
        <v>5.6882081711143576E-2</v>
      </c>
      <c r="S67" s="232">
        <f t="shared" si="16"/>
        <v>5.6882081711143577</v>
      </c>
      <c r="T67" s="249">
        <f t="shared" si="17"/>
        <v>5.68247314025907E-2</v>
      </c>
      <c r="U67" s="232" t="str">
        <f>VLOOKUP(D67:D228,پیوست1!$E$5:G245,3,0)</f>
        <v>در اوراق بهادار با درآمد ثابت و با پیش بینی سود</v>
      </c>
      <c r="V67" s="232">
        <f>100-P67</f>
        <v>0</v>
      </c>
    </row>
    <row r="68" spans="1:22" x14ac:dyDescent="0.55000000000000004">
      <c r="A68" s="305">
        <v>11692</v>
      </c>
      <c r="B68" s="191">
        <v>300</v>
      </c>
      <c r="C68" s="179">
        <v>65</v>
      </c>
      <c r="D68" s="179" t="s">
        <v>588</v>
      </c>
      <c r="E68" s="335">
        <v>1671207.2325319999</v>
      </c>
      <c r="F68" s="336">
        <v>5.6312415429351281</v>
      </c>
      <c r="G68" s="336">
        <v>74.444136742238129</v>
      </c>
      <c r="H68" s="336">
        <v>19.419431481470969</v>
      </c>
      <c r="I68" s="336">
        <v>6.6483749484510919E-5</v>
      </c>
      <c r="J68" s="336">
        <v>0.50512374960628326</v>
      </c>
      <c r="K68" s="180">
        <f t="shared" ref="K68:K85" si="18">E68/$E$86*F68</f>
        <v>3.9586363562099484E-3</v>
      </c>
      <c r="L68" s="180">
        <f t="shared" ref="L68:L85" si="19">E68/$E$86*G68</f>
        <v>5.2332556500655082E-2</v>
      </c>
      <c r="M68" s="180">
        <f t="shared" ref="M68:M85" si="20">E68/$E$86*H68</f>
        <v>1.365142427177974E-2</v>
      </c>
      <c r="N68" s="180">
        <f t="shared" ref="N68:N85" si="21">E68/$E$86*I68</f>
        <v>4.6736583007476799E-8</v>
      </c>
      <c r="O68" s="180">
        <f t="shared" ref="O68:O85" si="22">E68/$E$86*J68</f>
        <v>3.5509065351408932E-4</v>
      </c>
      <c r="P68" s="205">
        <f t="shared" ref="P68:P85" si="23">SUM(F68:J68)</f>
        <v>99.999999999999986</v>
      </c>
      <c r="Q68" s="236"/>
      <c r="T68" s="249"/>
    </row>
    <row r="69" spans="1:22" x14ac:dyDescent="0.55000000000000004">
      <c r="A69" s="305">
        <v>11323</v>
      </c>
      <c r="B69" s="191">
        <v>197</v>
      </c>
      <c r="C69" s="181">
        <v>66</v>
      </c>
      <c r="D69" s="181" t="s">
        <v>453</v>
      </c>
      <c r="E69" s="333">
        <v>2903367.5089329998</v>
      </c>
      <c r="F69" s="334">
        <v>5.592828365412756</v>
      </c>
      <c r="G69" s="334">
        <v>32.182633798661357</v>
      </c>
      <c r="H69" s="334">
        <v>60.45861520778783</v>
      </c>
      <c r="I69" s="334">
        <v>1.0315939141750121E-3</v>
      </c>
      <c r="J69" s="334">
        <v>1.7648910342238777</v>
      </c>
      <c r="K69" s="180">
        <f t="shared" si="18"/>
        <v>6.8303766137662999E-3</v>
      </c>
      <c r="L69" s="180">
        <f t="shared" si="19"/>
        <v>3.9303818194599383E-2</v>
      </c>
      <c r="M69" s="180">
        <f t="shared" si="20"/>
        <v>7.3836542878693012E-2</v>
      </c>
      <c r="N69" s="180">
        <f t="shared" si="21"/>
        <v>1.2598589632858557E-6</v>
      </c>
      <c r="O69" s="180">
        <f t="shared" si="22"/>
        <v>2.1554157679070725E-3</v>
      </c>
      <c r="P69" s="205">
        <f t="shared" si="23"/>
        <v>100</v>
      </c>
      <c r="Q69" s="236">
        <f>VLOOKUP(B:B,'پیوست 4'!$C$14:$J$174,8,0)</f>
        <v>142404.70574500001</v>
      </c>
      <c r="R69" s="1">
        <f>Q69/E69</f>
        <v>4.9048115785154035E-2</v>
      </c>
      <c r="S69" s="232">
        <f>R69*100</f>
        <v>4.9048115785154032</v>
      </c>
      <c r="T69" s="249">
        <f>S69-F69</f>
        <v>-0.68801678689735279</v>
      </c>
      <c r="U69" s="232" t="str">
        <f>VLOOKUP(D69:D230,پیوست1!$E$5:G200,3,0)</f>
        <v>در اوراق بهادار با درامد ثابت و قابل معامله</v>
      </c>
    </row>
    <row r="70" spans="1:22" x14ac:dyDescent="0.55000000000000004">
      <c r="A70" s="305">
        <v>10766</v>
      </c>
      <c r="B70" s="191">
        <v>56</v>
      </c>
      <c r="C70" s="179">
        <v>67</v>
      </c>
      <c r="D70" s="179" t="s">
        <v>418</v>
      </c>
      <c r="E70" s="335">
        <v>20438857.129661001</v>
      </c>
      <c r="F70" s="336">
        <v>5.4588785910294533</v>
      </c>
      <c r="G70" s="336">
        <v>38.416285821570803</v>
      </c>
      <c r="H70" s="336">
        <v>54.130160699191698</v>
      </c>
      <c r="I70" s="336">
        <v>5.5910175884994295E-4</v>
      </c>
      <c r="J70" s="336">
        <v>1.9941157864492003</v>
      </c>
      <c r="K70" s="180">
        <f t="shared" si="18"/>
        <v>4.6932229925169135E-2</v>
      </c>
      <c r="L70" s="180">
        <f t="shared" si="19"/>
        <v>0.33028064811915286</v>
      </c>
      <c r="M70" s="180">
        <f t="shared" si="20"/>
        <v>0.46537930922214049</v>
      </c>
      <c r="N70" s="180">
        <f t="shared" si="21"/>
        <v>4.8068283366902257E-6</v>
      </c>
      <c r="O70" s="180">
        <f t="shared" si="22"/>
        <v>1.7144235583630034E-2</v>
      </c>
      <c r="P70" s="205">
        <f t="shared" si="23"/>
        <v>100.00000000000001</v>
      </c>
      <c r="Q70" s="236">
        <f>VLOOKUP(B:B,'پیوست 4'!$C$14:$J$174,8,0)</f>
        <v>1080614.5776450001</v>
      </c>
      <c r="T70" s="249"/>
      <c r="V70" s="232">
        <f>100-P70</f>
        <v>0</v>
      </c>
    </row>
    <row r="71" spans="1:22" x14ac:dyDescent="0.55000000000000004">
      <c r="A71" s="305">
        <v>10920</v>
      </c>
      <c r="B71" s="191">
        <v>106</v>
      </c>
      <c r="C71" s="181">
        <v>68</v>
      </c>
      <c r="D71" s="181" t="s">
        <v>427</v>
      </c>
      <c r="E71" s="333">
        <v>1004088.348225</v>
      </c>
      <c r="F71" s="334">
        <v>5.1249933561837926</v>
      </c>
      <c r="G71" s="334">
        <v>11.103994984693257</v>
      </c>
      <c r="H71" s="334">
        <v>80.65018185238759</v>
      </c>
      <c r="I71" s="334">
        <v>0.10998488312052271</v>
      </c>
      <c r="J71" s="334">
        <v>3.010844923614842</v>
      </c>
      <c r="K71" s="180">
        <f t="shared" si="18"/>
        <v>2.1645936519656002E-3</v>
      </c>
      <c r="L71" s="180">
        <f t="shared" si="19"/>
        <v>4.6898864807938924E-3</v>
      </c>
      <c r="M71" s="180">
        <f t="shared" si="20"/>
        <v>3.4063433751949791E-2</v>
      </c>
      <c r="N71" s="180">
        <f t="shared" si="21"/>
        <v>4.6453246525208603E-5</v>
      </c>
      <c r="O71" s="180">
        <f t="shared" si="22"/>
        <v>1.271661318515828E-3</v>
      </c>
      <c r="P71" s="205">
        <f t="shared" si="23"/>
        <v>100</v>
      </c>
      <c r="Q71" s="236">
        <f>VLOOKUP(B:B,'پیوست 4'!$C$14:$J$174,8,0)</f>
        <v>50943.583898999997</v>
      </c>
      <c r="R71" s="1">
        <f t="shared" ref="R71:R82" si="24">Q71/E71</f>
        <v>5.0736156822312174E-2</v>
      </c>
      <c r="S71" s="232">
        <f t="shared" ref="S71:S82" si="25">R71*100</f>
        <v>5.0736156822312175</v>
      </c>
      <c r="T71" s="249">
        <f t="shared" ref="T71:T82" si="26">S71-F71</f>
        <v>-5.1377673952575087E-2</v>
      </c>
      <c r="U71" s="232" t="str">
        <f>VLOOKUP(D71:D232,پیوست1!$E$5:G194,3,0)</f>
        <v>در اوراق بهادار با درآمد ثابت و قابل معامله</v>
      </c>
    </row>
    <row r="72" spans="1:22" x14ac:dyDescent="0.55000000000000004">
      <c r="A72" s="305">
        <v>11588</v>
      </c>
      <c r="B72" s="191">
        <v>253</v>
      </c>
      <c r="C72" s="179">
        <v>69</v>
      </c>
      <c r="D72" s="179" t="s">
        <v>483</v>
      </c>
      <c r="E72" s="335">
        <v>20548434.945542999</v>
      </c>
      <c r="F72" s="336">
        <v>4.965327035811657</v>
      </c>
      <c r="G72" s="336">
        <v>51.874920633765925</v>
      </c>
      <c r="H72" s="336">
        <v>40.798151643711094</v>
      </c>
      <c r="I72" s="336">
        <v>0</v>
      </c>
      <c r="J72" s="336">
        <v>2.3616006867113311</v>
      </c>
      <c r="K72" s="180">
        <f t="shared" si="18"/>
        <v>4.2917829907540332E-2</v>
      </c>
      <c r="L72" s="180">
        <f t="shared" si="19"/>
        <v>0.44838114472014606</v>
      </c>
      <c r="M72" s="180">
        <f t="shared" si="20"/>
        <v>0.352639034681551</v>
      </c>
      <c r="N72" s="180">
        <f t="shared" si="21"/>
        <v>0</v>
      </c>
      <c r="O72" s="180">
        <f t="shared" si="22"/>
        <v>2.0412507746378362E-2</v>
      </c>
      <c r="P72" s="205">
        <f t="shared" si="23"/>
        <v>100</v>
      </c>
      <c r="Q72" s="236">
        <f>VLOOKUP(B:B,'پیوست 4'!$C$14:$J$174,8,0)</f>
        <v>995426.89382500004</v>
      </c>
      <c r="R72" s="1">
        <f t="shared" si="24"/>
        <v>4.8442954242649529E-2</v>
      </c>
      <c r="S72" s="232">
        <f t="shared" si="25"/>
        <v>4.8442954242649527</v>
      </c>
      <c r="T72" s="249">
        <f t="shared" si="26"/>
        <v>-0.12103161154670428</v>
      </c>
      <c r="U72" s="232" t="str">
        <f>VLOOKUP(D72:D234,پیوست1!$E$5:G253,3,0)</f>
        <v>در اوراق بهادار با درآمد ثابت و قابل معامله</v>
      </c>
    </row>
    <row r="73" spans="1:22" x14ac:dyDescent="0.55000000000000004">
      <c r="A73" s="305">
        <v>11459</v>
      </c>
      <c r="B73" s="191">
        <v>241</v>
      </c>
      <c r="C73" s="181">
        <v>70</v>
      </c>
      <c r="D73" s="181" t="s">
        <v>471</v>
      </c>
      <c r="E73" s="333">
        <v>7473843.449023</v>
      </c>
      <c r="F73" s="334">
        <v>4.9332465837941903</v>
      </c>
      <c r="G73" s="334">
        <v>50.840702628729545</v>
      </c>
      <c r="H73" s="334">
        <v>41.758206964422975</v>
      </c>
      <c r="I73" s="334">
        <v>6.6828026135978054E-4</v>
      </c>
      <c r="J73" s="334">
        <v>2.4671755427919324</v>
      </c>
      <c r="K73" s="180">
        <f t="shared" si="18"/>
        <v>1.550914894417493E-2</v>
      </c>
      <c r="L73" s="180">
        <f t="shared" si="19"/>
        <v>0.15983308681258646</v>
      </c>
      <c r="M73" s="180">
        <f t="shared" si="20"/>
        <v>0.13127952159951009</v>
      </c>
      <c r="N73" s="180">
        <f t="shared" si="21"/>
        <v>2.1009406146306226E-6</v>
      </c>
      <c r="O73" s="180">
        <f t="shared" si="22"/>
        <v>7.7563106393836057E-3</v>
      </c>
      <c r="P73" s="205">
        <f t="shared" si="23"/>
        <v>100</v>
      </c>
      <c r="Q73" s="236">
        <f>VLOOKUP(B:B,'پیوست 4'!$C$14:$J$174,8,0)</f>
        <v>41663.895849</v>
      </c>
      <c r="R73" s="1">
        <f t="shared" si="24"/>
        <v>5.5746278515435609E-3</v>
      </c>
      <c r="S73" s="232">
        <f t="shared" si="25"/>
        <v>0.5574627851543561</v>
      </c>
      <c r="T73" s="249">
        <f t="shared" si="26"/>
        <v>-4.3757837986398345</v>
      </c>
      <c r="U73" s="232" t="str">
        <f>VLOOKUP(D73:D234,پیوست1!$E$5:G186,3,0)</f>
        <v>در اوراق بهادار با درآمد ثابت و قابل معامله</v>
      </c>
      <c r="V73" s="232">
        <f>100-P73</f>
        <v>0</v>
      </c>
    </row>
    <row r="74" spans="1:22" x14ac:dyDescent="0.55000000000000004">
      <c r="A74" s="305">
        <v>11421</v>
      </c>
      <c r="B74" s="191">
        <v>225</v>
      </c>
      <c r="C74" s="179">
        <v>71</v>
      </c>
      <c r="D74" s="179" t="s">
        <v>466</v>
      </c>
      <c r="E74" s="335">
        <v>2001103.3432410001</v>
      </c>
      <c r="F74" s="336">
        <v>4.8318352624365302</v>
      </c>
      <c r="G74" s="336">
        <v>60.50990247130941</v>
      </c>
      <c r="H74" s="336">
        <v>33.287617526349415</v>
      </c>
      <c r="I74" s="336">
        <v>0.18478389730233474</v>
      </c>
      <c r="J74" s="336">
        <v>1.1858608426023101</v>
      </c>
      <c r="K74" s="180">
        <f t="shared" si="18"/>
        <v>4.0671742830659888E-3</v>
      </c>
      <c r="L74" s="180">
        <f t="shared" si="19"/>
        <v>5.0933921757514287E-2</v>
      </c>
      <c r="M74" s="180">
        <f t="shared" si="20"/>
        <v>2.8019693262355594E-2</v>
      </c>
      <c r="N74" s="180">
        <f t="shared" si="21"/>
        <v>1.5554096408779101E-4</v>
      </c>
      <c r="O74" s="180">
        <f t="shared" si="22"/>
        <v>9.9819270740098714E-4</v>
      </c>
      <c r="P74" s="205">
        <f t="shared" si="23"/>
        <v>100.00000000000001</v>
      </c>
      <c r="Q74" s="236">
        <f>VLOOKUP(B:B,'پیوست 4'!$C$14:$J$174,8,0)</f>
        <v>109157.714521</v>
      </c>
      <c r="R74" s="1">
        <f t="shared" si="24"/>
        <v>5.4548764255326988E-2</v>
      </c>
      <c r="S74" s="232">
        <f t="shared" si="25"/>
        <v>5.4548764255326985</v>
      </c>
      <c r="T74" s="249">
        <f t="shared" si="26"/>
        <v>0.6230411630961683</v>
      </c>
      <c r="U74" s="232" t="str">
        <f>VLOOKUP(D74:D235,پیوست1!$E$5:G198,3,0)</f>
        <v>در اوراق بهادار با درآمد ثابت</v>
      </c>
    </row>
    <row r="75" spans="1:22" x14ac:dyDescent="0.55000000000000004">
      <c r="A75" s="305">
        <v>11518</v>
      </c>
      <c r="B75" s="191">
        <v>259</v>
      </c>
      <c r="C75" s="181">
        <v>72</v>
      </c>
      <c r="D75" s="181" t="s">
        <v>479</v>
      </c>
      <c r="E75" s="333">
        <v>1888669.3309619999</v>
      </c>
      <c r="F75" s="334">
        <v>4.6132905627162692</v>
      </c>
      <c r="G75" s="334">
        <v>0.33701453885828547</v>
      </c>
      <c r="H75" s="334">
        <v>94.642878214880653</v>
      </c>
      <c r="I75" s="334">
        <v>0.2782554759244838</v>
      </c>
      <c r="J75" s="334">
        <v>0.12856120762031095</v>
      </c>
      <c r="K75" s="180">
        <f t="shared" si="18"/>
        <v>3.6650329498712875E-3</v>
      </c>
      <c r="L75" s="180">
        <f t="shared" si="19"/>
        <v>2.677415117711631E-4</v>
      </c>
      <c r="M75" s="180">
        <f t="shared" si="20"/>
        <v>7.5189122040463699E-2</v>
      </c>
      <c r="N75" s="180">
        <f t="shared" si="21"/>
        <v>2.2106031993460444E-4</v>
      </c>
      <c r="O75" s="180">
        <f t="shared" si="22"/>
        <v>1.0213557017450372E-4</v>
      </c>
      <c r="P75" s="205">
        <f t="shared" si="23"/>
        <v>100</v>
      </c>
      <c r="Q75" s="236">
        <f>VLOOKUP(B:B,'پیوست 4'!$C$14:$J$174,8,0)</f>
        <v>4178.6589610000001</v>
      </c>
      <c r="R75" s="1">
        <f t="shared" si="24"/>
        <v>2.2124883866629984E-3</v>
      </c>
      <c r="S75" s="232">
        <f t="shared" si="25"/>
        <v>0.22124883866629982</v>
      </c>
      <c r="T75" s="249">
        <f t="shared" si="26"/>
        <v>-4.3920417240499692</v>
      </c>
      <c r="U75" s="232" t="str">
        <f>VLOOKUP(D75:D237,پیوست1!$E$5:G248,3,0)</f>
        <v>در اوراق بهادار با درآمد ثابت و قابل معامله</v>
      </c>
    </row>
    <row r="76" spans="1:22" x14ac:dyDescent="0.55000000000000004">
      <c r="A76" s="305">
        <v>11168</v>
      </c>
      <c r="B76" s="191">
        <v>139</v>
      </c>
      <c r="C76" s="179">
        <v>73</v>
      </c>
      <c r="D76" s="179" t="s">
        <v>442</v>
      </c>
      <c r="E76" s="335">
        <v>5454581.5328540001</v>
      </c>
      <c r="F76" s="336">
        <v>4.4454264749746359</v>
      </c>
      <c r="G76" s="336">
        <v>48.569877813805036</v>
      </c>
      <c r="H76" s="336">
        <v>43.88767887756778</v>
      </c>
      <c r="I76" s="336">
        <v>1.1203045468676349</v>
      </c>
      <c r="J76" s="336">
        <v>1.9767122867849118</v>
      </c>
      <c r="K76" s="180">
        <f t="shared" si="18"/>
        <v>1.0199667532498829E-2</v>
      </c>
      <c r="L76" s="180">
        <f t="shared" si="19"/>
        <v>0.11143961295585909</v>
      </c>
      <c r="M76" s="180">
        <f t="shared" si="20"/>
        <v>0.10069669037250623</v>
      </c>
      <c r="N76" s="180">
        <f t="shared" si="21"/>
        <v>2.5704471725093206E-3</v>
      </c>
      <c r="O76" s="180">
        <f t="shared" si="22"/>
        <v>4.5354047010138926E-3</v>
      </c>
      <c r="P76" s="205">
        <f t="shared" si="23"/>
        <v>100</v>
      </c>
      <c r="Q76" s="236" t="e">
        <f>VLOOKUP(B:B,'پیوست 4'!$C$14:$J$174,8,0)</f>
        <v>#N/A</v>
      </c>
      <c r="R76" s="1" t="e">
        <f t="shared" si="24"/>
        <v>#N/A</v>
      </c>
      <c r="S76" s="232" t="e">
        <f t="shared" si="25"/>
        <v>#N/A</v>
      </c>
      <c r="T76" s="249" t="e">
        <f t="shared" si="26"/>
        <v>#N/A</v>
      </c>
      <c r="U76" s="232" t="str">
        <f>VLOOKUP(D76:D240,پیوست1!$E$5:G183,3,0)</f>
        <v>در اوراق بهادار با درآمد ثابت و با پیش بینی سود</v>
      </c>
    </row>
    <row r="77" spans="1:22" x14ac:dyDescent="0.55000000000000004">
      <c r="A77" s="305">
        <v>11277</v>
      </c>
      <c r="B77" s="191">
        <v>172</v>
      </c>
      <c r="C77" s="181">
        <v>74</v>
      </c>
      <c r="D77" s="181" t="s">
        <v>446</v>
      </c>
      <c r="E77" s="333">
        <v>88921320.941611007</v>
      </c>
      <c r="F77" s="334">
        <v>3.6954933850415754</v>
      </c>
      <c r="G77" s="334">
        <v>34.903047033222748</v>
      </c>
      <c r="H77" s="334">
        <v>59.540938511181089</v>
      </c>
      <c r="I77" s="334">
        <v>9.4728667727879748E-7</v>
      </c>
      <c r="J77" s="334">
        <v>1.8605201232679085</v>
      </c>
      <c r="K77" s="180">
        <f t="shared" si="18"/>
        <v>0.13822591744395493</v>
      </c>
      <c r="L77" s="180">
        <f t="shared" si="19"/>
        <v>1.3055105760126928</v>
      </c>
      <c r="M77" s="180">
        <f t="shared" si="20"/>
        <v>2.2270641545444203</v>
      </c>
      <c r="N77" s="180">
        <f t="shared" si="21"/>
        <v>3.5432229585177383E-8</v>
      </c>
      <c r="O77" s="180">
        <f t="shared" si="22"/>
        <v>6.9590735029486053E-2</v>
      </c>
      <c r="P77" s="205">
        <f t="shared" si="23"/>
        <v>99.999999999999986</v>
      </c>
      <c r="Q77" s="236">
        <f>VLOOKUP(B:B,'پیوست 4'!$C$14:$J$174,8,0)</f>
        <v>3875227.7443220001</v>
      </c>
      <c r="R77" s="1">
        <f t="shared" si="24"/>
        <v>4.3580411348889167E-2</v>
      </c>
      <c r="S77" s="232">
        <f t="shared" si="25"/>
        <v>4.358041134888917</v>
      </c>
      <c r="T77" s="249">
        <f t="shared" si="26"/>
        <v>0.66254774984734155</v>
      </c>
      <c r="U77" s="232" t="str">
        <f>VLOOKUP(D77:D238,پیوست1!$E$5:G223,3,0)</f>
        <v>در اوارق بهادار با درآمد ثابت</v>
      </c>
      <c r="V77" s="232">
        <f>100-P77</f>
        <v>0</v>
      </c>
    </row>
    <row r="78" spans="1:22" x14ac:dyDescent="0.55000000000000004">
      <c r="A78" s="305">
        <v>11367</v>
      </c>
      <c r="B78" s="191">
        <v>207</v>
      </c>
      <c r="C78" s="179">
        <v>75</v>
      </c>
      <c r="D78" s="179" t="s">
        <v>455</v>
      </c>
      <c r="E78" s="335">
        <v>5092500</v>
      </c>
      <c r="F78" s="336">
        <v>3.6065679404036204</v>
      </c>
      <c r="G78" s="336">
        <v>51.033664175727345</v>
      </c>
      <c r="H78" s="336">
        <v>43.333146316960409</v>
      </c>
      <c r="I78" s="336">
        <v>5.930056485461421E-4</v>
      </c>
      <c r="J78" s="336">
        <v>2.0260285612600835</v>
      </c>
      <c r="K78" s="180">
        <f t="shared" si="18"/>
        <v>7.7256726399941673E-3</v>
      </c>
      <c r="L78" s="180">
        <f t="shared" si="19"/>
        <v>0.10931982692580124</v>
      </c>
      <c r="M78" s="180">
        <f t="shared" si="20"/>
        <v>9.28244548384521E-2</v>
      </c>
      <c r="N78" s="180">
        <f t="shared" si="21"/>
        <v>1.2702845447636885E-6</v>
      </c>
      <c r="O78" s="180">
        <f t="shared" si="22"/>
        <v>4.3399801923104959E-3</v>
      </c>
      <c r="P78" s="205">
        <f t="shared" si="23"/>
        <v>99.999999999999986</v>
      </c>
      <c r="Q78" s="236">
        <f>VLOOKUP(B:B,'پیوست 4'!$C$14:$J$174,8,0)</f>
        <v>201309.041696</v>
      </c>
      <c r="R78" s="1">
        <f t="shared" si="24"/>
        <v>3.9530494196563577E-2</v>
      </c>
      <c r="S78" s="232">
        <f t="shared" si="25"/>
        <v>3.9530494196563577</v>
      </c>
      <c r="T78" s="249">
        <f t="shared" si="26"/>
        <v>0.34648147925273731</v>
      </c>
      <c r="U78" s="232" t="str">
        <f>VLOOKUP(D78:D239,پیوست1!$E$5:G214,3,0)</f>
        <v>در اوراق بهادار با درامد ثابت و قابل معامله</v>
      </c>
    </row>
    <row r="79" spans="1:22" x14ac:dyDescent="0.55000000000000004">
      <c r="A79" s="305">
        <v>11315</v>
      </c>
      <c r="B79" s="191">
        <v>191</v>
      </c>
      <c r="C79" s="181">
        <v>76</v>
      </c>
      <c r="D79" s="181" t="s">
        <v>450</v>
      </c>
      <c r="E79" s="333">
        <v>43182582.122447997</v>
      </c>
      <c r="F79" s="334">
        <v>3.3705362755962418</v>
      </c>
      <c r="G79" s="334">
        <v>49.165334442215041</v>
      </c>
      <c r="H79" s="334">
        <v>45.613138648824062</v>
      </c>
      <c r="I79" s="334">
        <v>1.2670989464292839E-5</v>
      </c>
      <c r="J79" s="334">
        <v>1.850977962375189</v>
      </c>
      <c r="K79" s="180">
        <f t="shared" si="18"/>
        <v>6.1223585433203338E-2</v>
      </c>
      <c r="L79" s="180">
        <f t="shared" si="19"/>
        <v>0.89305612147505808</v>
      </c>
      <c r="M79" s="180">
        <f t="shared" si="20"/>
        <v>0.82853280979710653</v>
      </c>
      <c r="N79" s="180">
        <f t="shared" si="21"/>
        <v>2.3016023046751539E-7</v>
      </c>
      <c r="O79" s="180">
        <f t="shared" si="22"/>
        <v>3.3621803223110924E-2</v>
      </c>
      <c r="P79" s="205">
        <f t="shared" si="23"/>
        <v>99.999999999999986</v>
      </c>
      <c r="Q79" s="236">
        <f>VLOOKUP(B:B,'پیوست 4'!$C$14:$J$174,8,0)</f>
        <v>1456535.407255</v>
      </c>
      <c r="R79" s="1">
        <f t="shared" si="24"/>
        <v>3.3729696920968416E-2</v>
      </c>
      <c r="S79" s="232">
        <f t="shared" si="25"/>
        <v>3.3729696920968415</v>
      </c>
      <c r="T79" s="249">
        <f t="shared" si="26"/>
        <v>2.4334165005996944E-3</v>
      </c>
      <c r="U79" s="232" t="str">
        <f>VLOOKUP(D79:D241,پیوست1!$E$5:G226,3,0)</f>
        <v>در اوراق بهادار با درآمد ثابت نوع دوم و قابل معامله</v>
      </c>
    </row>
    <row r="80" spans="1:22" x14ac:dyDescent="0.55000000000000004">
      <c r="A80" s="305">
        <v>11521</v>
      </c>
      <c r="B80" s="191">
        <v>255</v>
      </c>
      <c r="C80" s="179">
        <v>77</v>
      </c>
      <c r="D80" s="179" t="s">
        <v>478</v>
      </c>
      <c r="E80" s="335">
        <v>2694747.19808</v>
      </c>
      <c r="F80" s="336">
        <v>2.94</v>
      </c>
      <c r="G80" s="336">
        <v>59.06</v>
      </c>
      <c r="H80" s="336">
        <v>37.65</v>
      </c>
      <c r="I80" s="336">
        <v>0</v>
      </c>
      <c r="J80" s="336">
        <v>0.35</v>
      </c>
      <c r="K80" s="180">
        <f t="shared" si="18"/>
        <v>3.3325487084988428E-3</v>
      </c>
      <c r="L80" s="180">
        <f t="shared" si="19"/>
        <v>6.6945689361884927E-2</v>
      </c>
      <c r="M80" s="180">
        <f t="shared" si="20"/>
        <v>4.2677026828224975E-2</v>
      </c>
      <c r="N80" s="180">
        <f t="shared" si="21"/>
        <v>0</v>
      </c>
      <c r="O80" s="180">
        <f t="shared" si="22"/>
        <v>3.9673198910700512E-4</v>
      </c>
      <c r="P80" s="205">
        <f t="shared" si="23"/>
        <v>100</v>
      </c>
      <c r="Q80" s="236">
        <f>VLOOKUP(B:B,'پیوست 4'!$C$14:$J$174,8,0)</f>
        <v>79555.655568000002</v>
      </c>
      <c r="R80" s="1">
        <f t="shared" si="24"/>
        <v>2.9522493102389413E-2</v>
      </c>
      <c r="S80" s="232">
        <f t="shared" si="25"/>
        <v>2.9522493102389413</v>
      </c>
      <c r="T80" s="249">
        <f t="shared" si="26"/>
        <v>1.224931023894138E-2</v>
      </c>
      <c r="U80" s="232" t="str">
        <f>VLOOKUP(D80:D241,پیوست1!$E$5:G224,3,0)</f>
        <v>در اوراق بهادار با درآمد ثابت و با پیش بینی سود</v>
      </c>
      <c r="V80" s="232">
        <f>100-P80</f>
        <v>0</v>
      </c>
    </row>
    <row r="81" spans="1:22" x14ac:dyDescent="0.55000000000000004">
      <c r="A81" s="305">
        <v>11142</v>
      </c>
      <c r="B81" s="191">
        <v>130</v>
      </c>
      <c r="C81" s="181">
        <v>78</v>
      </c>
      <c r="D81" s="181" t="s">
        <v>437</v>
      </c>
      <c r="E81" s="333">
        <v>150751613.07530901</v>
      </c>
      <c r="F81" s="334">
        <v>2.8766115434070585</v>
      </c>
      <c r="G81" s="334">
        <v>58.296042089630994</v>
      </c>
      <c r="H81" s="334">
        <v>37.646438711136547</v>
      </c>
      <c r="I81" s="334">
        <v>6.3409302009683843E-4</v>
      </c>
      <c r="J81" s="334">
        <v>1.1802735628053012</v>
      </c>
      <c r="K81" s="180">
        <f t="shared" si="18"/>
        <v>0.18241238979410876</v>
      </c>
      <c r="L81" s="180">
        <f t="shared" si="19"/>
        <v>3.6966827785557466</v>
      </c>
      <c r="M81" s="180">
        <f t="shared" si="20"/>
        <v>2.3872451142299114</v>
      </c>
      <c r="N81" s="180">
        <f t="shared" si="21"/>
        <v>4.0209260583941348E-5</v>
      </c>
      <c r="O81" s="180">
        <f t="shared" si="22"/>
        <v>7.4843793801621511E-2</v>
      </c>
      <c r="P81" s="205">
        <f t="shared" si="23"/>
        <v>100</v>
      </c>
      <c r="Q81" s="236">
        <f>VLOOKUP(B:B,'پیوست 4'!$C$14:$J$174,8,0)</f>
        <v>4672874.6701530004</v>
      </c>
      <c r="R81" s="1">
        <f t="shared" si="24"/>
        <v>3.0997178569615928E-2</v>
      </c>
      <c r="S81" s="232">
        <f t="shared" si="25"/>
        <v>3.0997178569615929</v>
      </c>
      <c r="T81" s="249">
        <f t="shared" si="26"/>
        <v>0.22310631355453436</v>
      </c>
      <c r="U81" s="232" t="str">
        <f>VLOOKUP(D81:D243,پیوست1!$E$5:G244,3,0)</f>
        <v>در اوراق بهادار با درآمد ثابت و با پیش بینی سود</v>
      </c>
    </row>
    <row r="82" spans="1:22" x14ac:dyDescent="0.55000000000000004">
      <c r="A82" s="305">
        <v>11551</v>
      </c>
      <c r="B82" s="191">
        <v>262</v>
      </c>
      <c r="C82" s="179">
        <v>79</v>
      </c>
      <c r="D82" s="179" t="s">
        <v>480</v>
      </c>
      <c r="E82" s="335">
        <v>6974433.7060110001</v>
      </c>
      <c r="F82" s="336">
        <v>2.7921701755015773</v>
      </c>
      <c r="G82" s="336">
        <v>56.399144645421686</v>
      </c>
      <c r="H82" s="336">
        <v>39.340759132635462</v>
      </c>
      <c r="I82" s="336">
        <v>1.5596639380083223E-2</v>
      </c>
      <c r="J82" s="336">
        <v>1.4523294070611901</v>
      </c>
      <c r="K82" s="180">
        <f t="shared" si="18"/>
        <v>8.1914725592771957E-3</v>
      </c>
      <c r="L82" s="180">
        <f t="shared" si="19"/>
        <v>0.1654598454575521</v>
      </c>
      <c r="M82" s="180">
        <f t="shared" si="20"/>
        <v>0.11541515331823479</v>
      </c>
      <c r="N82" s="180">
        <f t="shared" si="21"/>
        <v>4.5756324102252638E-5</v>
      </c>
      <c r="O82" s="180">
        <f t="shared" si="22"/>
        <v>4.2607419094131561E-3</v>
      </c>
      <c r="P82" s="205">
        <f t="shared" si="23"/>
        <v>99.999999999999986</v>
      </c>
      <c r="Q82" s="236" t="e">
        <f>VLOOKUP(B:B,'پیوست 4'!$C$14:$J$174,8,0)</f>
        <v>#N/A</v>
      </c>
      <c r="R82" s="1" t="e">
        <f t="shared" si="24"/>
        <v>#N/A</v>
      </c>
      <c r="S82" s="232" t="e">
        <f t="shared" si="25"/>
        <v>#N/A</v>
      </c>
      <c r="T82" s="249" t="e">
        <f t="shared" si="26"/>
        <v>#N/A</v>
      </c>
      <c r="U82" s="232" t="str">
        <f>VLOOKUP(D82:D244,پیوست1!$E$5:G238,3,0)</f>
        <v>در اوراق بهادار با درآمد ثابت و با پیش بینی سود</v>
      </c>
    </row>
    <row r="83" spans="1:22" x14ac:dyDescent="0.55000000000000004">
      <c r="A83" s="305">
        <v>11698</v>
      </c>
      <c r="B83" s="191">
        <v>295</v>
      </c>
      <c r="C83" s="181">
        <v>80</v>
      </c>
      <c r="D83" s="181" t="s">
        <v>638</v>
      </c>
      <c r="E83" s="333">
        <v>5405491.5464239996</v>
      </c>
      <c r="F83" s="334">
        <v>2.52</v>
      </c>
      <c r="G83" s="334">
        <v>47.57</v>
      </c>
      <c r="H83" s="334">
        <v>49.6</v>
      </c>
      <c r="I83" s="334">
        <v>0</v>
      </c>
      <c r="J83" s="334">
        <v>0.31</v>
      </c>
      <c r="K83" s="180">
        <f t="shared" si="18"/>
        <v>5.7298978497357543E-3</v>
      </c>
      <c r="L83" s="180">
        <f t="shared" si="19"/>
        <v>0.1081631907587023</v>
      </c>
      <c r="M83" s="180">
        <f t="shared" si="20"/>
        <v>0.11277894180432278</v>
      </c>
      <c r="N83" s="180">
        <f t="shared" si="21"/>
        <v>0</v>
      </c>
      <c r="O83" s="180">
        <f t="shared" si="22"/>
        <v>7.048683862770173E-4</v>
      </c>
      <c r="P83" s="205">
        <f t="shared" si="23"/>
        <v>100</v>
      </c>
      <c r="Q83" s="236">
        <f>VLOOKUP(B:B,'پیوست 4'!$C$14:$J$174,8,0)</f>
        <v>332070.45562700002</v>
      </c>
      <c r="T83" s="249"/>
    </row>
    <row r="84" spans="1:22" x14ac:dyDescent="0.55000000000000004">
      <c r="A84" s="305">
        <v>11562</v>
      </c>
      <c r="B84" s="191">
        <v>261</v>
      </c>
      <c r="C84" s="179">
        <v>81</v>
      </c>
      <c r="D84" s="179" t="s">
        <v>481</v>
      </c>
      <c r="E84" s="335">
        <v>1031555.25</v>
      </c>
      <c r="F84" s="336">
        <v>2.4766576386767936</v>
      </c>
      <c r="G84" s="336">
        <v>9.4522544825637554E-6</v>
      </c>
      <c r="H84" s="336">
        <v>77.932667514693776</v>
      </c>
      <c r="I84" s="336">
        <v>17.060546085832907</v>
      </c>
      <c r="J84" s="336">
        <v>2.5301193085420355</v>
      </c>
      <c r="K84" s="180">
        <f t="shared" si="18"/>
        <v>1.0746563667194519E-3</v>
      </c>
      <c r="L84" s="180">
        <f t="shared" si="19"/>
        <v>4.1014653381670888E-9</v>
      </c>
      <c r="M84" s="180">
        <f t="shared" si="20"/>
        <v>3.3816073732678503E-2</v>
      </c>
      <c r="N84" s="180">
        <f t="shared" si="21"/>
        <v>7.4028094091545113E-3</v>
      </c>
      <c r="O84" s="180">
        <f t="shared" si="22"/>
        <v>1.0978541325304871E-3</v>
      </c>
      <c r="P84" s="205">
        <f t="shared" si="23"/>
        <v>100</v>
      </c>
      <c r="Q84" s="236">
        <f>VLOOKUP(B:B,'پیوست 4'!$C$14:$J$174,8,0)</f>
        <v>26201.766395999999</v>
      </c>
      <c r="R84" s="1">
        <f>Q84/E84</f>
        <v>2.5400254999429259E-2</v>
      </c>
      <c r="S84" s="232">
        <f>R84*100</f>
        <v>2.5400254999429257</v>
      </c>
      <c r="T84" s="249">
        <f>S84-F84</f>
        <v>6.3367861266132142E-2</v>
      </c>
      <c r="U84" s="232" t="str">
        <f>VLOOKUP(D84:D246,پیوست1!$E$5:G239,3,0)</f>
        <v>در اوراق بهادار با درآمد ثابت</v>
      </c>
      <c r="V84" s="232">
        <f>100-P84</f>
        <v>0</v>
      </c>
    </row>
    <row r="85" spans="1:22" x14ac:dyDescent="0.55000000000000004">
      <c r="A85" s="305">
        <v>11701</v>
      </c>
      <c r="B85" s="191"/>
      <c r="C85" s="181">
        <v>82</v>
      </c>
      <c r="D85" s="181" t="s">
        <v>630</v>
      </c>
      <c r="E85" s="333">
        <v>103002</v>
      </c>
      <c r="F85" s="334">
        <v>0</v>
      </c>
      <c r="G85" s="334">
        <v>0</v>
      </c>
      <c r="H85" s="334">
        <v>0</v>
      </c>
      <c r="I85" s="334">
        <v>100</v>
      </c>
      <c r="J85" s="334">
        <v>0</v>
      </c>
      <c r="K85" s="180">
        <f t="shared" si="18"/>
        <v>0</v>
      </c>
      <c r="L85" s="180">
        <f t="shared" si="19"/>
        <v>0</v>
      </c>
      <c r="M85" s="180">
        <f t="shared" si="20"/>
        <v>0</v>
      </c>
      <c r="N85" s="180">
        <f t="shared" si="21"/>
        <v>4.3326818900664404E-3</v>
      </c>
      <c r="O85" s="180">
        <f t="shared" si="22"/>
        <v>0</v>
      </c>
      <c r="P85" s="205">
        <f t="shared" si="23"/>
        <v>100</v>
      </c>
      <c r="Q85" s="236"/>
      <c r="T85" s="249"/>
    </row>
    <row r="86" spans="1:22" x14ac:dyDescent="0.55000000000000004">
      <c r="B86" s="184">
        <v>1</v>
      </c>
      <c r="C86" s="119"/>
      <c r="D86" s="371" t="s">
        <v>284</v>
      </c>
      <c r="E86" s="94">
        <f>SUM(E4:E85)</f>
        <v>2377326621.558651</v>
      </c>
      <c r="F86" s="337">
        <f>K86</f>
        <v>8.47323398599376</v>
      </c>
      <c r="G86" s="337">
        <f>L86</f>
        <v>52.84112081985905</v>
      </c>
      <c r="H86" s="337">
        <f>M86</f>
        <v>36.634371354029625</v>
      </c>
      <c r="I86" s="337">
        <f>N86</f>
        <v>0.13856755452985006</v>
      </c>
      <c r="J86" s="337">
        <f>O86</f>
        <v>1.9127061700563692</v>
      </c>
      <c r="K86" s="188">
        <f>SUM(K4:K85)</f>
        <v>8.47323398599376</v>
      </c>
      <c r="L86" s="188">
        <f t="shared" ref="L86:O86" si="27">SUM(L4:L85)</f>
        <v>52.84112081985905</v>
      </c>
      <c r="M86" s="188">
        <f t="shared" si="27"/>
        <v>36.634371354029625</v>
      </c>
      <c r="N86" s="188">
        <f t="shared" si="27"/>
        <v>0.13856755452985006</v>
      </c>
      <c r="O86" s="188">
        <f t="shared" si="27"/>
        <v>1.9127061700563692</v>
      </c>
      <c r="P86" s="188">
        <f>K86+L86+M86+N86+O86</f>
        <v>99.99999988446865</v>
      </c>
      <c r="Q86" s="236">
        <f>VLOOKUP(B:B,'پیوست 4'!$C$14:$J$174,8,0)</f>
        <v>3943506.3000480002</v>
      </c>
      <c r="R86" s="1">
        <f t="shared" ref="R86" si="28">Q86/E86</f>
        <v>1.6587986961011322E-3</v>
      </c>
      <c r="S86" s="232">
        <f t="shared" ref="S86" si="29">R86*100</f>
        <v>0.16587986961011322</v>
      </c>
      <c r="T86" s="249">
        <f t="shared" ref="T86" si="30">S86-F86</f>
        <v>-8.307354116383646</v>
      </c>
      <c r="U86" s="232" t="e">
        <f>VLOOKUP(D86:D254,پیوست1!$E$5:G255,3,0)</f>
        <v>#N/A</v>
      </c>
      <c r="V86" s="306">
        <f>100-P86</f>
        <v>1.1553134982023039E-7</v>
      </c>
    </row>
    <row r="87" spans="1:22" x14ac:dyDescent="0.55000000000000004">
      <c r="A87" s="305">
        <v>10763</v>
      </c>
      <c r="B87" s="191">
        <v>37</v>
      </c>
      <c r="C87" s="179">
        <v>83</v>
      </c>
      <c r="D87" s="179" t="s">
        <v>492</v>
      </c>
      <c r="E87" s="335">
        <v>254324.60875099999</v>
      </c>
      <c r="F87" s="336">
        <v>84.57</v>
      </c>
      <c r="G87" s="336">
        <v>8.77</v>
      </c>
      <c r="H87" s="336">
        <v>0</v>
      </c>
      <c r="I87" s="336">
        <v>0.03</v>
      </c>
      <c r="J87" s="336">
        <v>8.1300000000000008</v>
      </c>
      <c r="K87" s="180">
        <f t="shared" ref="K87:K107" si="31">E87/$E$108*F87</f>
        <v>0.42831203243818811</v>
      </c>
      <c r="L87" s="180">
        <f t="shared" ref="L87:L107" si="32">E87/$E$108*G87</f>
        <v>4.4416418641160103E-2</v>
      </c>
      <c r="M87" s="180">
        <f t="shared" ref="M87:M107" si="33">E87/$E$108*H87</f>
        <v>0</v>
      </c>
      <c r="N87" s="180">
        <f t="shared" ref="N87:N107" si="34">E87/$E$108*I87</f>
        <v>1.5193757801993193E-4</v>
      </c>
      <c r="O87" s="180">
        <f t="shared" ref="O87:O107" si="35">E87/$E$108*J87</f>
        <v>4.1175083643401562E-2</v>
      </c>
      <c r="P87" s="205">
        <f t="shared" ref="P87:P107" si="36">SUM(F87:J87)</f>
        <v>101.49999999999999</v>
      </c>
      <c r="Q87" s="236">
        <f>VLOOKUP(B:B,'پیوست 4'!$C$14:$J$174,8,0)</f>
        <v>222944.83353100001</v>
      </c>
      <c r="R87" s="1">
        <f t="shared" ref="R87:R100" si="37">Q87/E87</f>
        <v>0.87661526199093542</v>
      </c>
      <c r="S87" s="232">
        <f t="shared" ref="S87:S100" si="38">R87*100</f>
        <v>87.661526199093544</v>
      </c>
      <c r="T87" s="232">
        <f t="shared" ref="T87:T100" si="39">S87-F87</f>
        <v>3.0915261990935505</v>
      </c>
      <c r="U87" s="232" t="str">
        <f>VLOOKUP(D87:D245,پیوست1!$E$5:G275,3,0)</f>
        <v>مختلط</v>
      </c>
    </row>
    <row r="88" spans="1:22" x14ac:dyDescent="0.55000000000000004">
      <c r="A88" s="305">
        <v>10897</v>
      </c>
      <c r="B88" s="191">
        <v>101</v>
      </c>
      <c r="C88" s="181">
        <v>84</v>
      </c>
      <c r="D88" s="181" t="s">
        <v>494</v>
      </c>
      <c r="E88" s="333">
        <v>1461488.711846</v>
      </c>
      <c r="F88" s="334">
        <v>74.535243715201744</v>
      </c>
      <c r="G88" s="334">
        <v>9.2235288310845576</v>
      </c>
      <c r="H88" s="334">
        <v>15.320624268349169</v>
      </c>
      <c r="I88" s="334">
        <v>3.5689129160608582E-2</v>
      </c>
      <c r="J88" s="334">
        <v>0.88491405620391972</v>
      </c>
      <c r="K88" s="180">
        <f t="shared" si="31"/>
        <v>2.1692654566431169</v>
      </c>
      <c r="L88" s="180">
        <f t="shared" si="32"/>
        <v>0.26844055891297547</v>
      </c>
      <c r="M88" s="180">
        <f t="shared" si="33"/>
        <v>0.44588974749350391</v>
      </c>
      <c r="N88" s="180">
        <f t="shared" si="34"/>
        <v>1.0386924521451966E-3</v>
      </c>
      <c r="O88" s="180">
        <f t="shared" si="35"/>
        <v>2.5754440430300712E-2</v>
      </c>
      <c r="P88" s="205">
        <f t="shared" si="36"/>
        <v>100</v>
      </c>
      <c r="Q88" s="236">
        <f>VLOOKUP(B:B,'پیوست 4'!$C$14:$J$174,8,0)</f>
        <v>1092585.3544739999</v>
      </c>
      <c r="R88" s="1">
        <f t="shared" si="37"/>
        <v>0.74758384763297969</v>
      </c>
      <c r="S88" s="232">
        <f t="shared" si="38"/>
        <v>74.758384763297968</v>
      </c>
      <c r="T88" s="232">
        <f t="shared" si="39"/>
        <v>0.22314104809622393</v>
      </c>
      <c r="U88" s="232" t="str">
        <f>VLOOKUP(D88:D246,پیوست1!$E$5:G263,3,0)</f>
        <v>مختلط</v>
      </c>
    </row>
    <row r="89" spans="1:22" x14ac:dyDescent="0.55000000000000004">
      <c r="A89" s="305">
        <v>11172</v>
      </c>
      <c r="B89" s="191">
        <v>143</v>
      </c>
      <c r="C89" s="179">
        <v>85</v>
      </c>
      <c r="D89" s="179" t="s">
        <v>499</v>
      </c>
      <c r="E89" s="335">
        <v>3270451.7868300001</v>
      </c>
      <c r="F89" s="336">
        <v>65.247124587154858</v>
      </c>
      <c r="G89" s="336">
        <v>18.216296959038786</v>
      </c>
      <c r="H89" s="336">
        <v>16.164457031064998</v>
      </c>
      <c r="I89" s="336">
        <v>1.3764013767063211E-3</v>
      </c>
      <c r="J89" s="336">
        <v>0.37074502136465659</v>
      </c>
      <c r="K89" s="180">
        <f t="shared" si="31"/>
        <v>4.2493713727217557</v>
      </c>
      <c r="L89" s="180">
        <f t="shared" si="32"/>
        <v>1.1863788834301674</v>
      </c>
      <c r="M89" s="180">
        <f t="shared" si="33"/>
        <v>1.0527480160699865</v>
      </c>
      <c r="N89" s="180">
        <f t="shared" si="34"/>
        <v>8.9641354229150357E-5</v>
      </c>
      <c r="O89" s="180">
        <f t="shared" si="35"/>
        <v>2.4145635387528504E-2</v>
      </c>
      <c r="P89" s="205">
        <f t="shared" si="36"/>
        <v>100</v>
      </c>
      <c r="Q89" s="236">
        <f>VLOOKUP(B:B,'پیوست 4'!$C$14:$J$174,8,0)</f>
        <v>2207325.1298870002</v>
      </c>
      <c r="R89" s="1">
        <f t="shared" si="37"/>
        <v>0.67492972646036997</v>
      </c>
      <c r="S89" s="232">
        <f t="shared" si="38"/>
        <v>67.492972646037003</v>
      </c>
      <c r="T89" s="232">
        <f t="shared" si="39"/>
        <v>2.2458480588821459</v>
      </c>
      <c r="U89" s="232" t="str">
        <f>VLOOKUP(D89:D248,پیوست1!$E$5:G266,3,0)</f>
        <v>مختلط و قابل معامله</v>
      </c>
    </row>
    <row r="90" spans="1:22" x14ac:dyDescent="0.55000000000000004">
      <c r="A90" s="305">
        <v>11131</v>
      </c>
      <c r="B90" s="191">
        <v>128</v>
      </c>
      <c r="C90" s="181">
        <v>86</v>
      </c>
      <c r="D90" s="181" t="s">
        <v>497</v>
      </c>
      <c r="E90" s="333">
        <v>3786377.8925319999</v>
      </c>
      <c r="F90" s="334">
        <v>64.968247928196362</v>
      </c>
      <c r="G90" s="334">
        <v>0.45533901536435589</v>
      </c>
      <c r="H90" s="334">
        <v>33.581711331600964</v>
      </c>
      <c r="I90" s="334">
        <v>0.22550235862630105</v>
      </c>
      <c r="J90" s="334">
        <v>0.76919936621202045</v>
      </c>
      <c r="K90" s="180">
        <f t="shared" si="31"/>
        <v>4.8986980400145601</v>
      </c>
      <c r="L90" s="180">
        <f t="shared" si="32"/>
        <v>3.4333207578150775E-2</v>
      </c>
      <c r="M90" s="180">
        <f t="shared" si="33"/>
        <v>2.5321086642549293</v>
      </c>
      <c r="N90" s="180">
        <f t="shared" si="34"/>
        <v>1.7003197676535971E-2</v>
      </c>
      <c r="O90" s="180">
        <f t="shared" si="35"/>
        <v>5.7998723188714976E-2</v>
      </c>
      <c r="P90" s="205">
        <f t="shared" si="36"/>
        <v>100.00000000000001</v>
      </c>
      <c r="Q90" s="236">
        <f>VLOOKUP(B:B,'پیوست 4'!$C$14:$J$174,8,0)</f>
        <v>2516971.5846879999</v>
      </c>
      <c r="R90" s="1">
        <f t="shared" si="37"/>
        <v>0.66474389406622814</v>
      </c>
      <c r="S90" s="232">
        <f t="shared" si="38"/>
        <v>66.474389406622819</v>
      </c>
      <c r="T90" s="232">
        <f t="shared" si="39"/>
        <v>1.5061414784264571</v>
      </c>
      <c r="U90" s="232" t="str">
        <f>VLOOKUP(D90:D248,پیوست1!$E$5:G265,3,0)</f>
        <v>مختلط</v>
      </c>
    </row>
    <row r="91" spans="1:22" x14ac:dyDescent="0.55000000000000004">
      <c r="A91" s="305">
        <v>11196</v>
      </c>
      <c r="B91" s="191">
        <v>151</v>
      </c>
      <c r="C91" s="179">
        <v>87</v>
      </c>
      <c r="D91" s="179" t="s">
        <v>501</v>
      </c>
      <c r="E91" s="335">
        <v>2003106.8394009999</v>
      </c>
      <c r="F91" s="336">
        <v>64.414422967084704</v>
      </c>
      <c r="G91" s="336">
        <v>9.5568289765789665</v>
      </c>
      <c r="H91" s="336">
        <v>24.577893085203701</v>
      </c>
      <c r="I91" s="336">
        <v>2.4644037912594247E-3</v>
      </c>
      <c r="J91" s="336">
        <v>1.4483905673413751</v>
      </c>
      <c r="K91" s="180">
        <f t="shared" si="31"/>
        <v>2.5694655182377151</v>
      </c>
      <c r="L91" s="180">
        <f t="shared" si="32"/>
        <v>0.38121807800036633</v>
      </c>
      <c r="M91" s="180">
        <f t="shared" si="33"/>
        <v>0.98040230563944208</v>
      </c>
      <c r="N91" s="180">
        <f t="shared" si="34"/>
        <v>9.8304079629667646E-5</v>
      </c>
      <c r="O91" s="180">
        <f t="shared" si="35"/>
        <v>5.7775719292341238E-2</v>
      </c>
      <c r="P91" s="205">
        <f t="shared" si="36"/>
        <v>100.00000000000001</v>
      </c>
      <c r="Q91" s="236">
        <f>VLOOKUP(B:B,'پیوست 4'!$C$14:$J$174,8,0)</f>
        <v>1281748.516171</v>
      </c>
      <c r="R91" s="1">
        <f t="shared" si="37"/>
        <v>0.63988025549065985</v>
      </c>
      <c r="S91" s="232">
        <f t="shared" si="38"/>
        <v>63.988025549065988</v>
      </c>
      <c r="T91" s="232">
        <f t="shared" si="39"/>
        <v>-0.42639741801871622</v>
      </c>
      <c r="U91" s="232" t="str">
        <f>VLOOKUP(D91:D249,پیوست1!$E$5:G258,3,0)</f>
        <v>مختلط و قابل معامله</v>
      </c>
    </row>
    <row r="92" spans="1:22" x14ac:dyDescent="0.55000000000000004">
      <c r="A92" s="305">
        <v>11258</v>
      </c>
      <c r="B92" s="191">
        <v>166</v>
      </c>
      <c r="C92" s="181">
        <v>88</v>
      </c>
      <c r="D92" s="181" t="s">
        <v>503</v>
      </c>
      <c r="E92" s="333">
        <v>305163.99874800001</v>
      </c>
      <c r="F92" s="334">
        <v>58.69293936185678</v>
      </c>
      <c r="G92" s="334">
        <v>2.4951239835535728</v>
      </c>
      <c r="H92" s="334">
        <v>37.307535165893491</v>
      </c>
      <c r="I92" s="334">
        <v>1.9530151525546675E-2</v>
      </c>
      <c r="J92" s="334">
        <v>1.4848713371706159</v>
      </c>
      <c r="K92" s="180">
        <f t="shared" si="31"/>
        <v>0.35667668054374396</v>
      </c>
      <c r="L92" s="180">
        <f t="shared" si="32"/>
        <v>1.516285518624633E-2</v>
      </c>
      <c r="M92" s="180">
        <f t="shared" si="33"/>
        <v>0.2267176929102247</v>
      </c>
      <c r="N92" s="180">
        <f t="shared" si="34"/>
        <v>1.1868462701623253E-4</v>
      </c>
      <c r="O92" s="180">
        <f t="shared" si="35"/>
        <v>9.0235552237609203E-3</v>
      </c>
      <c r="P92" s="205">
        <f t="shared" si="36"/>
        <v>100.00000000000001</v>
      </c>
      <c r="Q92" s="236">
        <f>VLOOKUP(B:B,'پیوست 4'!$C$14:$J$174,8,0)</f>
        <v>180314.85096800001</v>
      </c>
      <c r="R92" s="1">
        <f t="shared" si="37"/>
        <v>0.59087851682301951</v>
      </c>
      <c r="S92" s="232">
        <f t="shared" si="38"/>
        <v>59.087851682301952</v>
      </c>
      <c r="T92" s="232">
        <f t="shared" si="39"/>
        <v>0.39491232044517233</v>
      </c>
      <c r="U92" s="232" t="str">
        <f>VLOOKUP(D92:D250,پیوست1!$E$5:G267,3,0)</f>
        <v>مختلط</v>
      </c>
    </row>
    <row r="93" spans="1:22" x14ac:dyDescent="0.55000000000000004">
      <c r="A93" s="305">
        <v>11304</v>
      </c>
      <c r="B93" s="191">
        <v>179</v>
      </c>
      <c r="C93" s="179">
        <v>89</v>
      </c>
      <c r="D93" s="179" t="s">
        <v>504</v>
      </c>
      <c r="E93" s="335">
        <v>1111251.017341</v>
      </c>
      <c r="F93" s="336">
        <v>56.487200506303267</v>
      </c>
      <c r="G93" s="336">
        <v>8.3318408986002641</v>
      </c>
      <c r="H93" s="336">
        <v>33.399016773137959</v>
      </c>
      <c r="I93" s="336">
        <v>1.148378510417746E-2</v>
      </c>
      <c r="J93" s="336">
        <v>1.7704580368543279</v>
      </c>
      <c r="K93" s="180">
        <f t="shared" si="31"/>
        <v>1.2500223632229819</v>
      </c>
      <c r="L93" s="180">
        <f t="shared" si="32"/>
        <v>0.18437782996351559</v>
      </c>
      <c r="M93" s="180">
        <f t="shared" si="33"/>
        <v>0.73909695474151171</v>
      </c>
      <c r="N93" s="180">
        <f t="shared" si="34"/>
        <v>2.5412815763576295E-4</v>
      </c>
      <c r="O93" s="180">
        <f t="shared" si="35"/>
        <v>3.9179001957599442E-2</v>
      </c>
      <c r="P93" s="205">
        <f t="shared" si="36"/>
        <v>99.999999999999986</v>
      </c>
      <c r="Q93" s="236">
        <f>VLOOKUP(B:B,'پیوست 4'!$C$14:$J$174,8,0)</f>
        <v>652818.52300699998</v>
      </c>
      <c r="R93" s="1">
        <f t="shared" si="37"/>
        <v>0.58746269998390044</v>
      </c>
      <c r="S93" s="232">
        <f t="shared" si="38"/>
        <v>58.746269998390041</v>
      </c>
      <c r="T93" s="232">
        <f t="shared" si="39"/>
        <v>2.2590694920867733</v>
      </c>
      <c r="U93" s="232" t="str">
        <f>VLOOKUP(D93:D252,پیوست1!$E$5:G272,3,0)</f>
        <v>مختلط</v>
      </c>
    </row>
    <row r="94" spans="1:22" x14ac:dyDescent="0.55000000000000004">
      <c r="A94" s="305">
        <v>11327</v>
      </c>
      <c r="B94" s="191">
        <v>204</v>
      </c>
      <c r="C94" s="181">
        <v>90</v>
      </c>
      <c r="D94" s="181" t="s">
        <v>507</v>
      </c>
      <c r="E94" s="333">
        <v>4045610.4278759998</v>
      </c>
      <c r="F94" s="334">
        <v>56.108220240332535</v>
      </c>
      <c r="G94" s="334">
        <v>15.942979659060416</v>
      </c>
      <c r="H94" s="334">
        <v>25.737109193796041</v>
      </c>
      <c r="I94" s="334">
        <v>4.9216400551971686E-4</v>
      </c>
      <c r="J94" s="334">
        <v>2.2111987428054904</v>
      </c>
      <c r="K94" s="180">
        <f t="shared" si="31"/>
        <v>4.5202880700489256</v>
      </c>
      <c r="L94" s="180">
        <f t="shared" si="32"/>
        <v>1.284426068857542</v>
      </c>
      <c r="M94" s="180">
        <f t="shared" si="33"/>
        <v>2.0734777746992972</v>
      </c>
      <c r="N94" s="180">
        <f t="shared" si="34"/>
        <v>3.9650573002118886E-5</v>
      </c>
      <c r="O94" s="180">
        <f t="shared" si="35"/>
        <v>0.17814244071184965</v>
      </c>
      <c r="P94" s="205">
        <f t="shared" si="36"/>
        <v>100.00000000000001</v>
      </c>
      <c r="Q94" s="236">
        <f>VLOOKUP(B:B,'پیوست 4'!$C$14:$J$174,8,0)</f>
        <v>2193251.8011469999</v>
      </c>
      <c r="R94" s="1">
        <f t="shared" si="37"/>
        <v>0.54213124082204001</v>
      </c>
      <c r="S94" s="232">
        <f t="shared" si="38"/>
        <v>54.213124082204004</v>
      </c>
      <c r="T94" s="232">
        <f t="shared" si="39"/>
        <v>-1.8950961581285313</v>
      </c>
      <c r="U94" s="232" t="str">
        <f>VLOOKUP(D94:D252,پیوست1!$E$5:G270,3,0)</f>
        <v>مختلط و قابل معامله</v>
      </c>
    </row>
    <row r="95" spans="1:22" x14ac:dyDescent="0.55000000000000004">
      <c r="A95" s="305">
        <v>11305</v>
      </c>
      <c r="B95" s="191">
        <v>180</v>
      </c>
      <c r="C95" s="179">
        <v>91</v>
      </c>
      <c r="D95" s="179" t="s">
        <v>505</v>
      </c>
      <c r="E95" s="335">
        <v>397695.55424999999</v>
      </c>
      <c r="F95" s="336">
        <v>56.046331033889651</v>
      </c>
      <c r="G95" s="336">
        <v>3.196594500483005</v>
      </c>
      <c r="H95" s="336">
        <v>39.111126496297331</v>
      </c>
      <c r="I95" s="336">
        <v>2.346141652175192E-6</v>
      </c>
      <c r="J95" s="336">
        <v>1.6459456231883605</v>
      </c>
      <c r="K95" s="180">
        <f t="shared" si="31"/>
        <v>0.44386763902547888</v>
      </c>
      <c r="L95" s="180">
        <f t="shared" si="32"/>
        <v>2.5315927513493673E-2</v>
      </c>
      <c r="M95" s="180">
        <f t="shared" si="33"/>
        <v>0.30974665169502602</v>
      </c>
      <c r="N95" s="180">
        <f t="shared" si="34"/>
        <v>1.8580633857025317E-8</v>
      </c>
      <c r="O95" s="180">
        <f t="shared" si="35"/>
        <v>1.3035322460040704E-2</v>
      </c>
      <c r="P95" s="205">
        <f t="shared" si="36"/>
        <v>99.999999999999986</v>
      </c>
      <c r="Q95" s="236">
        <f>VLOOKUP(B:B,'پیوست 4'!$C$14:$J$174,8,0)</f>
        <v>226026.500279</v>
      </c>
      <c r="R95" s="1">
        <f t="shared" si="37"/>
        <v>0.56834052546867264</v>
      </c>
      <c r="S95" s="232">
        <f t="shared" si="38"/>
        <v>56.834052546867262</v>
      </c>
      <c r="T95" s="232">
        <f t="shared" si="39"/>
        <v>0.78772151297761184</v>
      </c>
      <c r="U95" s="232" t="str">
        <f>VLOOKUP(D95:D254,پیوست1!$E$5:G274,3,0)</f>
        <v>مختلط</v>
      </c>
    </row>
    <row r="96" spans="1:22" x14ac:dyDescent="0.55000000000000004">
      <c r="A96" s="305">
        <v>10767</v>
      </c>
      <c r="B96" s="191">
        <v>32</v>
      </c>
      <c r="C96" s="181">
        <v>92</v>
      </c>
      <c r="D96" s="181" t="s">
        <v>491</v>
      </c>
      <c r="E96" s="333">
        <v>548205.961992</v>
      </c>
      <c r="F96" s="334">
        <v>55.933211202282628</v>
      </c>
      <c r="G96" s="334">
        <v>33.372022433194701</v>
      </c>
      <c r="H96" s="334">
        <v>10.492585465350663</v>
      </c>
      <c r="I96" s="334">
        <v>5.4062514184858149E-2</v>
      </c>
      <c r="J96" s="334">
        <v>0.14811838498715413</v>
      </c>
      <c r="K96" s="180">
        <f t="shared" si="31"/>
        <v>0.61061724759079905</v>
      </c>
      <c r="L96" s="180">
        <f t="shared" si="32"/>
        <v>0.36431901631752089</v>
      </c>
      <c r="M96" s="180">
        <f t="shared" si="33"/>
        <v>0.11454650142994433</v>
      </c>
      <c r="N96" s="180">
        <f t="shared" si="34"/>
        <v>5.9019503618360847E-4</v>
      </c>
      <c r="O96" s="180">
        <f t="shared" si="35"/>
        <v>1.616993528788481E-3</v>
      </c>
      <c r="P96" s="205">
        <f t="shared" si="36"/>
        <v>100</v>
      </c>
      <c r="Q96" s="236">
        <f>VLOOKUP(B:B,'پیوست 4'!$C$14:$J$174,8,0)</f>
        <v>321525.69062900002</v>
      </c>
      <c r="R96" s="1">
        <f t="shared" si="37"/>
        <v>0.58650527889313997</v>
      </c>
      <c r="S96" s="232">
        <f t="shared" si="38"/>
        <v>58.650527889313999</v>
      </c>
      <c r="T96" s="232">
        <f t="shared" si="39"/>
        <v>2.7173166870313707</v>
      </c>
      <c r="U96" s="232" t="str">
        <f>VLOOKUP(D96:D254,پیوست1!$E$5:G256,3,0)</f>
        <v>مختلط</v>
      </c>
    </row>
    <row r="97" spans="1:22" x14ac:dyDescent="0.55000000000000004">
      <c r="A97" s="305">
        <v>11188</v>
      </c>
      <c r="B97" s="191">
        <v>145</v>
      </c>
      <c r="C97" s="179">
        <v>93</v>
      </c>
      <c r="D97" s="179" t="s">
        <v>500</v>
      </c>
      <c r="E97" s="335">
        <v>4788171.2500539999</v>
      </c>
      <c r="F97" s="336">
        <v>55.900600532427696</v>
      </c>
      <c r="G97" s="336">
        <v>24.216095645865718</v>
      </c>
      <c r="H97" s="336">
        <v>17.986504128435833</v>
      </c>
      <c r="I97" s="336">
        <v>6.6938590066256752E-4</v>
      </c>
      <c r="J97" s="336">
        <v>1.8961303073700899</v>
      </c>
      <c r="K97" s="180">
        <f t="shared" si="31"/>
        <v>5.3301779401560214</v>
      </c>
      <c r="L97" s="180">
        <f t="shared" si="32"/>
        <v>2.3090288401003001</v>
      </c>
      <c r="M97" s="180">
        <f t="shared" si="33"/>
        <v>1.7150310839737648</v>
      </c>
      <c r="N97" s="180">
        <f t="shared" si="34"/>
        <v>6.3826612365163008E-5</v>
      </c>
      <c r="O97" s="180">
        <f t="shared" si="35"/>
        <v>0.18079791343462315</v>
      </c>
      <c r="P97" s="205">
        <f t="shared" si="36"/>
        <v>99.999999999999986</v>
      </c>
      <c r="Q97" s="236">
        <f>VLOOKUP(B:B,'پیوست 4'!$C$14:$J$174,8,0)</f>
        <v>2763253.2786480002</v>
      </c>
      <c r="R97" s="1">
        <f t="shared" si="37"/>
        <v>0.57709992695370638</v>
      </c>
      <c r="S97" s="232">
        <f t="shared" si="38"/>
        <v>57.709992695370637</v>
      </c>
      <c r="T97" s="232">
        <f t="shared" si="39"/>
        <v>1.8093921629429417</v>
      </c>
      <c r="U97" s="232" t="str">
        <f>VLOOKUP(D97:D255,پیوست1!$E$5:G269,3,0)</f>
        <v>مختلط</v>
      </c>
    </row>
    <row r="98" spans="1:22" x14ac:dyDescent="0.55000000000000004">
      <c r="A98" s="305">
        <v>11239</v>
      </c>
      <c r="B98" s="191">
        <v>165</v>
      </c>
      <c r="C98" s="181">
        <v>94</v>
      </c>
      <c r="D98" s="181" t="s">
        <v>506</v>
      </c>
      <c r="E98" s="333">
        <v>612704.47091999999</v>
      </c>
      <c r="F98" s="334">
        <v>55.736940276268754</v>
      </c>
      <c r="G98" s="334">
        <v>29.192082566484554</v>
      </c>
      <c r="H98" s="334">
        <v>14.246434351926636</v>
      </c>
      <c r="I98" s="334">
        <v>0</v>
      </c>
      <c r="J98" s="334">
        <v>0.82454280532005597</v>
      </c>
      <c r="K98" s="180">
        <f t="shared" si="31"/>
        <v>0.68006391756038198</v>
      </c>
      <c r="L98" s="180">
        <f t="shared" si="32"/>
        <v>0.35618176981922084</v>
      </c>
      <c r="M98" s="180">
        <f t="shared" si="33"/>
        <v>0.17382522091481076</v>
      </c>
      <c r="N98" s="180">
        <f t="shared" si="34"/>
        <v>0</v>
      </c>
      <c r="O98" s="180">
        <f t="shared" si="35"/>
        <v>1.0060505790285244E-2</v>
      </c>
      <c r="P98" s="205">
        <f t="shared" si="36"/>
        <v>100</v>
      </c>
      <c r="Q98" s="236">
        <f>VLOOKUP(B:B,'پیوست 4'!$C$14:$J$174,8,0)</f>
        <v>346626.93018600001</v>
      </c>
      <c r="R98" s="1">
        <f t="shared" si="37"/>
        <v>0.56573266009553669</v>
      </c>
      <c r="S98" s="232">
        <f t="shared" si="38"/>
        <v>56.57326600955367</v>
      </c>
      <c r="T98" s="232">
        <f t="shared" si="39"/>
        <v>0.83632573328491588</v>
      </c>
      <c r="U98" s="232" t="str">
        <f>VLOOKUP(D98:D257,پیوست1!$E$5:G262,3,0)</f>
        <v>مختلط</v>
      </c>
    </row>
    <row r="99" spans="1:22" x14ac:dyDescent="0.55000000000000004">
      <c r="A99" s="305">
        <v>10615</v>
      </c>
      <c r="B99" s="191">
        <v>65</v>
      </c>
      <c r="C99" s="179">
        <v>95</v>
      </c>
      <c r="D99" s="179" t="s">
        <v>30</v>
      </c>
      <c r="E99" s="335">
        <v>996918.43478100002</v>
      </c>
      <c r="F99" s="336">
        <v>55.237265499295745</v>
      </c>
      <c r="G99" s="336">
        <v>19.347043160594481</v>
      </c>
      <c r="H99" s="336">
        <v>24.573477887577994</v>
      </c>
      <c r="I99" s="336">
        <v>4.8973001378795986E-3</v>
      </c>
      <c r="J99" s="336">
        <v>0.83731615239389978</v>
      </c>
      <c r="K99" s="180">
        <f t="shared" si="31"/>
        <v>1.096597767042387</v>
      </c>
      <c r="L99" s="180">
        <f t="shared" si="32"/>
        <v>0.38408715813513772</v>
      </c>
      <c r="M99" s="180">
        <f t="shared" si="33"/>
        <v>0.48784494917343557</v>
      </c>
      <c r="N99" s="180">
        <f t="shared" si="34"/>
        <v>9.7223646883888768E-5</v>
      </c>
      <c r="O99" s="180">
        <f t="shared" si="35"/>
        <v>1.662281821382668E-2</v>
      </c>
      <c r="P99" s="205">
        <f t="shared" si="36"/>
        <v>100</v>
      </c>
      <c r="Q99" s="236">
        <f>VLOOKUP(B:B,'پیوست 4'!$C$14:$J$174,8,0)</f>
        <v>563956.30188200006</v>
      </c>
      <c r="R99" s="1">
        <f t="shared" si="37"/>
        <v>0.56569954191476879</v>
      </c>
      <c r="S99" s="232">
        <f t="shared" si="38"/>
        <v>56.569954191476882</v>
      </c>
      <c r="T99" s="232">
        <f t="shared" si="39"/>
        <v>1.3326886921811365</v>
      </c>
      <c r="U99" s="232" t="str">
        <f>VLOOKUP(D99:D258,پیوست1!$E$5:G260,3,0)</f>
        <v>مختلط</v>
      </c>
    </row>
    <row r="100" spans="1:22" x14ac:dyDescent="0.55000000000000004">
      <c r="A100" s="305">
        <v>11222</v>
      </c>
      <c r="B100" s="191">
        <v>153</v>
      </c>
      <c r="C100" s="181">
        <v>96</v>
      </c>
      <c r="D100" s="181" t="s">
        <v>502</v>
      </c>
      <c r="E100" s="333">
        <v>551031.91113599995</v>
      </c>
      <c r="F100" s="334">
        <v>52.437710496574859</v>
      </c>
      <c r="G100" s="334">
        <v>0.31580572208075819</v>
      </c>
      <c r="H100" s="334">
        <v>45.911347843022519</v>
      </c>
      <c r="I100" s="334">
        <v>8.2634114303508602E-2</v>
      </c>
      <c r="J100" s="334">
        <v>1.2525018240183561</v>
      </c>
      <c r="K100" s="180">
        <f t="shared" si="31"/>
        <v>0.57540817958790891</v>
      </c>
      <c r="L100" s="180">
        <f t="shared" si="32"/>
        <v>3.465391488779885E-3</v>
      </c>
      <c r="M100" s="180">
        <f t="shared" si="33"/>
        <v>0.50379325936639474</v>
      </c>
      <c r="N100" s="180">
        <f t="shared" si="34"/>
        <v>9.067586062199807E-4</v>
      </c>
      <c r="O100" s="180">
        <f t="shared" si="35"/>
        <v>1.3743921839150712E-2</v>
      </c>
      <c r="P100" s="205">
        <f t="shared" si="36"/>
        <v>100</v>
      </c>
      <c r="Q100" s="236">
        <f>VLOOKUP(B:B,'پیوست 4'!$C$14:$J$174,8,0)</f>
        <v>291345.23876199999</v>
      </c>
      <c r="R100" s="1">
        <f t="shared" si="37"/>
        <v>0.52872661795823506</v>
      </c>
      <c r="S100" s="232">
        <f t="shared" si="38"/>
        <v>52.872661795823504</v>
      </c>
      <c r="T100" s="232">
        <f t="shared" si="39"/>
        <v>0.43495129924864528</v>
      </c>
      <c r="U100" s="232" t="str">
        <f>VLOOKUP(D100:D259,پیوست1!$E$5:G271,3,0)</f>
        <v>مختلط</v>
      </c>
    </row>
    <row r="101" spans="1:22" x14ac:dyDescent="0.55000000000000004">
      <c r="A101" s="305">
        <v>11691</v>
      </c>
      <c r="B101" s="191">
        <v>291</v>
      </c>
      <c r="C101" s="179">
        <v>97</v>
      </c>
      <c r="D101" s="179" t="s">
        <v>608</v>
      </c>
      <c r="E101" s="335">
        <v>42797.485912999997</v>
      </c>
      <c r="F101" s="336">
        <v>52.062334125009954</v>
      </c>
      <c r="G101" s="336">
        <v>1.7914718877889468</v>
      </c>
      <c r="H101" s="336">
        <v>44.389777866585206</v>
      </c>
      <c r="I101" s="336">
        <v>0</v>
      </c>
      <c r="J101" s="336">
        <v>1.7564161206158935</v>
      </c>
      <c r="K101" s="180">
        <f t="shared" si="31"/>
        <v>4.4370819724975814E-2</v>
      </c>
      <c r="L101" s="180">
        <f t="shared" si="32"/>
        <v>1.5268058474785155E-3</v>
      </c>
      <c r="M101" s="180">
        <f t="shared" si="33"/>
        <v>3.783178116103332E-2</v>
      </c>
      <c r="N101" s="180">
        <f t="shared" si="34"/>
        <v>0</v>
      </c>
      <c r="O101" s="180">
        <f t="shared" si="35"/>
        <v>1.4969291016180364E-3</v>
      </c>
      <c r="P101" s="205">
        <f t="shared" si="36"/>
        <v>100</v>
      </c>
      <c r="Q101" s="236"/>
    </row>
    <row r="102" spans="1:22" x14ac:dyDescent="0.55000000000000004">
      <c r="A102" s="305">
        <v>11157</v>
      </c>
      <c r="B102" s="191">
        <v>135</v>
      </c>
      <c r="C102" s="181">
        <v>98</v>
      </c>
      <c r="D102" s="181" t="s">
        <v>498</v>
      </c>
      <c r="E102" s="333">
        <v>1118611.329077</v>
      </c>
      <c r="F102" s="334">
        <v>50.569984468231709</v>
      </c>
      <c r="G102" s="334">
        <v>17.115148839675435</v>
      </c>
      <c r="H102" s="334">
        <v>31.030573896913676</v>
      </c>
      <c r="I102" s="334">
        <v>3.1968748415755636E-2</v>
      </c>
      <c r="J102" s="334">
        <v>1.2523240467634245</v>
      </c>
      <c r="K102" s="180">
        <f t="shared" si="31"/>
        <v>1.1264906545344984</v>
      </c>
      <c r="L102" s="180">
        <f t="shared" si="32"/>
        <v>0.38125491675745238</v>
      </c>
      <c r="M102" s="180">
        <f t="shared" si="33"/>
        <v>0.69123318639092524</v>
      </c>
      <c r="N102" s="180">
        <f t="shared" si="34"/>
        <v>7.1213184473363804E-4</v>
      </c>
      <c r="O102" s="180">
        <f t="shared" si="35"/>
        <v>2.789661396898489E-2</v>
      </c>
      <c r="P102" s="205">
        <f t="shared" si="36"/>
        <v>99.999999999999986</v>
      </c>
      <c r="Q102" s="236">
        <f>VLOOKUP(B:B,'پیوست 4'!$C$14:$J$174,8,0)</f>
        <v>574843.55508299998</v>
      </c>
      <c r="R102" s="1">
        <f t="shared" ref="R102:R107" si="40">Q102/E102</f>
        <v>0.51389033897709646</v>
      </c>
      <c r="S102" s="232">
        <f t="shared" ref="S102:S107" si="41">R102*100</f>
        <v>51.389033897709645</v>
      </c>
      <c r="T102" s="232">
        <f t="shared" ref="T102:T107" si="42">S102-F102</f>
        <v>0.81904942947793558</v>
      </c>
      <c r="U102" s="232" t="str">
        <f>VLOOKUP(D102:D261,پیوست1!$E$5:G264,3,0)</f>
        <v>مختلط</v>
      </c>
    </row>
    <row r="103" spans="1:22" x14ac:dyDescent="0.55000000000000004">
      <c r="A103" s="305">
        <v>10934</v>
      </c>
      <c r="B103" s="191">
        <v>111</v>
      </c>
      <c r="C103" s="179">
        <v>99</v>
      </c>
      <c r="D103" s="179" t="s">
        <v>495</v>
      </c>
      <c r="E103" s="335">
        <v>161012.62880000001</v>
      </c>
      <c r="F103" s="336">
        <v>50.281164215621338</v>
      </c>
      <c r="G103" s="336">
        <v>28.758092355030612</v>
      </c>
      <c r="H103" s="336">
        <v>18.658602744038745</v>
      </c>
      <c r="I103" s="336">
        <v>0</v>
      </c>
      <c r="J103" s="336">
        <v>2.3021406853093054</v>
      </c>
      <c r="K103" s="180">
        <f t="shared" si="31"/>
        <v>0.16122070832522126</v>
      </c>
      <c r="L103" s="180">
        <f t="shared" si="32"/>
        <v>9.2209480267358854E-2</v>
      </c>
      <c r="M103" s="180">
        <f t="shared" si="33"/>
        <v>5.9826640804356547E-2</v>
      </c>
      <c r="N103" s="180">
        <f t="shared" si="34"/>
        <v>0</v>
      </c>
      <c r="O103" s="180">
        <f t="shared" si="35"/>
        <v>7.3815465043382371E-3</v>
      </c>
      <c r="P103" s="205">
        <f t="shared" si="36"/>
        <v>100.00000000000001</v>
      </c>
      <c r="Q103" s="236">
        <f>VLOOKUP(B:B,'پیوست 4'!$C$14:$J$174,8,0)</f>
        <v>83130.228067000004</v>
      </c>
      <c r="R103" s="1">
        <f t="shared" si="40"/>
        <v>0.51629632213668941</v>
      </c>
      <c r="S103" s="232">
        <f t="shared" si="41"/>
        <v>51.629632213668941</v>
      </c>
      <c r="T103" s="232">
        <f t="shared" si="42"/>
        <v>1.3484679980476031</v>
      </c>
      <c r="U103" s="232" t="str">
        <f>VLOOKUP(D103:D261,پیوست1!$E$5:G259,3,0)</f>
        <v>مختلط</v>
      </c>
    </row>
    <row r="104" spans="1:22" x14ac:dyDescent="0.55000000000000004">
      <c r="A104" s="305">
        <v>10762</v>
      </c>
      <c r="B104" s="191">
        <v>10</v>
      </c>
      <c r="C104" s="181">
        <v>100</v>
      </c>
      <c r="D104" s="181" t="s">
        <v>490</v>
      </c>
      <c r="E104" s="333">
        <v>2768209.929128</v>
      </c>
      <c r="F104" s="334">
        <v>50.208014021781437</v>
      </c>
      <c r="G104" s="334">
        <v>18.111500309608111</v>
      </c>
      <c r="H104" s="334">
        <v>27.610054916827028</v>
      </c>
      <c r="I104" s="334">
        <v>1.7787345631962606E-5</v>
      </c>
      <c r="J104" s="334">
        <v>4.0704129644377973</v>
      </c>
      <c r="K104" s="180">
        <f t="shared" si="31"/>
        <v>2.767754876813461</v>
      </c>
      <c r="L104" s="180">
        <f t="shared" si="32"/>
        <v>0.99841019974579248</v>
      </c>
      <c r="M104" s="180">
        <f t="shared" si="33"/>
        <v>1.5220252311111844</v>
      </c>
      <c r="N104" s="180">
        <f t="shared" si="34"/>
        <v>9.8054092713313695E-7</v>
      </c>
      <c r="O104" s="180">
        <f t="shared" si="35"/>
        <v>0.2243846037821777</v>
      </c>
      <c r="P104" s="205">
        <f t="shared" si="36"/>
        <v>99.999999999999986</v>
      </c>
      <c r="Q104" s="236">
        <f>VLOOKUP(B:B,'پیوست 4'!$C$14:$J$174,8,0)</f>
        <v>1411340.8223280001</v>
      </c>
      <c r="R104" s="1">
        <f t="shared" si="40"/>
        <v>0.50983879780121277</v>
      </c>
      <c r="S104" s="232">
        <f t="shared" si="41"/>
        <v>50.983879780121278</v>
      </c>
      <c r="T104" s="232">
        <f t="shared" si="42"/>
        <v>0.77586575833984028</v>
      </c>
      <c r="U104" s="232" t="str">
        <f>VLOOKUP(D104:D263,پیوست1!$E$5:G268,3,0)</f>
        <v>مختلط</v>
      </c>
    </row>
    <row r="105" spans="1:22" x14ac:dyDescent="0.55000000000000004">
      <c r="A105" s="305">
        <v>11381</v>
      </c>
      <c r="B105" s="191">
        <v>213</v>
      </c>
      <c r="C105" s="179">
        <v>101</v>
      </c>
      <c r="D105" s="179" t="s">
        <v>508</v>
      </c>
      <c r="E105" s="335">
        <v>1400759.434257</v>
      </c>
      <c r="F105" s="336">
        <v>46.721298589196167</v>
      </c>
      <c r="G105" s="336">
        <v>10.578957745210069</v>
      </c>
      <c r="H105" s="336">
        <v>41.246217574911036</v>
      </c>
      <c r="I105" s="336">
        <v>3.3142242903794357E-4</v>
      </c>
      <c r="J105" s="336">
        <v>1.4531946682536883</v>
      </c>
      <c r="K105" s="180">
        <f t="shared" si="31"/>
        <v>1.3032688670497945</v>
      </c>
      <c r="L105" s="180">
        <f t="shared" si="32"/>
        <v>0.29509509991136534</v>
      </c>
      <c r="M105" s="180">
        <f t="shared" si="33"/>
        <v>1.150544031782839</v>
      </c>
      <c r="N105" s="180">
        <f t="shared" si="34"/>
        <v>9.2448743217734907E-6</v>
      </c>
      <c r="O105" s="180">
        <f t="shared" si="35"/>
        <v>4.0536188549684972E-2</v>
      </c>
      <c r="P105" s="205">
        <f t="shared" si="36"/>
        <v>100</v>
      </c>
      <c r="Q105" s="236">
        <f>VLOOKUP(B:B,'پیوست 4'!$C$14:$J$174,8,0)</f>
        <v>704860.24022000004</v>
      </c>
      <c r="R105" s="1">
        <f t="shared" si="40"/>
        <v>0.50319863852559144</v>
      </c>
      <c r="S105" s="232">
        <f t="shared" si="41"/>
        <v>50.319863852559145</v>
      </c>
      <c r="T105" s="232">
        <f t="shared" si="42"/>
        <v>3.5985652633629783</v>
      </c>
      <c r="U105" s="232" t="str">
        <f>VLOOKUP(D105:D264,پیوست1!$E$5:G261,3,0)</f>
        <v>مختلط</v>
      </c>
    </row>
    <row r="106" spans="1:22" x14ac:dyDescent="0.55000000000000004">
      <c r="A106" s="305">
        <v>10885</v>
      </c>
      <c r="B106" s="191">
        <v>17</v>
      </c>
      <c r="C106" s="181">
        <v>102</v>
      </c>
      <c r="D106" s="181" t="s">
        <v>493</v>
      </c>
      <c r="E106" s="333">
        <v>20592375.151772998</v>
      </c>
      <c r="F106" s="334">
        <v>45.442827890156551</v>
      </c>
      <c r="G106" s="334">
        <v>45.375987544761429</v>
      </c>
      <c r="H106" s="334">
        <v>8.4266218943446525</v>
      </c>
      <c r="I106" s="334">
        <v>3.6519546047832048E-4</v>
      </c>
      <c r="J106" s="334">
        <v>0.75419747527688363</v>
      </c>
      <c r="K106" s="180">
        <f t="shared" si="31"/>
        <v>18.634912186030796</v>
      </c>
      <c r="L106" s="180">
        <f t="shared" si="32"/>
        <v>18.607502712968671</v>
      </c>
      <c r="M106" s="180">
        <f t="shared" si="33"/>
        <v>3.4555366889922685</v>
      </c>
      <c r="N106" s="180">
        <f t="shared" si="34"/>
        <v>1.4975708275022885E-4</v>
      </c>
      <c r="O106" s="180">
        <f t="shared" si="35"/>
        <v>0.30927660920845135</v>
      </c>
      <c r="P106" s="205">
        <f t="shared" si="36"/>
        <v>99.999999999999986</v>
      </c>
      <c r="Q106" s="236">
        <f>VLOOKUP(B:B,'پیوست 4'!$C$14:$J$174,8,0)</f>
        <v>9962748.5094620008</v>
      </c>
      <c r="R106" s="1">
        <f t="shared" si="40"/>
        <v>0.48380764414173033</v>
      </c>
      <c r="S106" s="232">
        <f t="shared" si="41"/>
        <v>48.380764414173036</v>
      </c>
      <c r="T106" s="232">
        <f t="shared" si="42"/>
        <v>2.9379365240164859</v>
      </c>
      <c r="U106" s="232" t="str">
        <f>VLOOKUP(D106:D265,پیوست1!$E$5:G273,3,0)</f>
        <v>مختلط</v>
      </c>
    </row>
    <row r="107" spans="1:22" x14ac:dyDescent="0.55000000000000004">
      <c r="A107" s="305">
        <v>10980</v>
      </c>
      <c r="B107" s="191">
        <v>112</v>
      </c>
      <c r="C107" s="179">
        <v>103</v>
      </c>
      <c r="D107" s="179" t="s">
        <v>496</v>
      </c>
      <c r="E107" s="335">
        <v>0</v>
      </c>
      <c r="F107" s="336">
        <v>0</v>
      </c>
      <c r="G107" s="336">
        <v>0</v>
      </c>
      <c r="H107" s="336">
        <v>0</v>
      </c>
      <c r="I107" s="336">
        <v>0</v>
      </c>
      <c r="J107" s="336">
        <v>0</v>
      </c>
      <c r="K107" s="180">
        <f t="shared" si="31"/>
        <v>0</v>
      </c>
      <c r="L107" s="180">
        <f t="shared" si="32"/>
        <v>0</v>
      </c>
      <c r="M107" s="180">
        <f t="shared" si="33"/>
        <v>0</v>
      </c>
      <c r="N107" s="180">
        <f t="shared" si="34"/>
        <v>0</v>
      </c>
      <c r="O107" s="180">
        <f t="shared" si="35"/>
        <v>0</v>
      </c>
      <c r="P107" s="205">
        <f t="shared" si="36"/>
        <v>0</v>
      </c>
      <c r="Q107" s="236">
        <f>VLOOKUP(B:B,'پیوست 4'!$C$14:$J$174,8,0)</f>
        <v>0</v>
      </c>
      <c r="R107" s="1" t="e">
        <f t="shared" si="40"/>
        <v>#DIV/0!</v>
      </c>
      <c r="S107" s="232" t="e">
        <f t="shared" si="41"/>
        <v>#DIV/0!</v>
      </c>
      <c r="T107" s="232" t="e">
        <f t="shared" si="42"/>
        <v>#DIV/0!</v>
      </c>
      <c r="U107" s="232" t="str">
        <f>VLOOKUP(D107:D266,پیوست1!$E$5:G276,3,0)</f>
        <v>مختلط</v>
      </c>
    </row>
    <row r="108" spans="1:22" x14ac:dyDescent="0.55000000000000004">
      <c r="B108" s="192"/>
      <c r="C108" s="120"/>
      <c r="D108" s="371" t="s">
        <v>403</v>
      </c>
      <c r="E108" s="198">
        <f>SUM(E87:E107)</f>
        <v>50216268.825406</v>
      </c>
      <c r="F108" s="370">
        <f>K108</f>
        <v>53.216850337312714</v>
      </c>
      <c r="G108" s="370">
        <f>L108</f>
        <v>27.217151219442698</v>
      </c>
      <c r="H108" s="370">
        <f>M108</f>
        <v>18.272226382604877</v>
      </c>
      <c r="I108" s="370">
        <f>N108</f>
        <v>2.1324373323233302E-2</v>
      </c>
      <c r="J108" s="370">
        <f>O108</f>
        <v>1.2800445662174673</v>
      </c>
      <c r="K108" s="189">
        <f>SUM(K87:K107)</f>
        <v>53.216850337312714</v>
      </c>
      <c r="L108" s="189">
        <f t="shared" ref="L108:O108" si="43">SUM(L87:L107)</f>
        <v>27.217151219442698</v>
      </c>
      <c r="M108" s="189">
        <f t="shared" si="43"/>
        <v>18.272226382604877</v>
      </c>
      <c r="N108" s="189">
        <f t="shared" si="43"/>
        <v>2.1324373323233302E-2</v>
      </c>
      <c r="O108" s="189">
        <f t="shared" si="43"/>
        <v>1.2800445662174673</v>
      </c>
      <c r="P108" s="188">
        <f>K108+L108+M108+N108+O108</f>
        <v>100.00759687890101</v>
      </c>
      <c r="Q108" s="236" t="e">
        <f>VLOOKUP(B:B,'پیوست 4'!$C$14:$J$174,8,0)</f>
        <v>#N/A</v>
      </c>
      <c r="R108" s="1" t="e">
        <f t="shared" ref="R108" si="44">Q108/E108</f>
        <v>#N/A</v>
      </c>
      <c r="S108" s="232" t="e">
        <f t="shared" ref="S108" si="45">R108*100</f>
        <v>#N/A</v>
      </c>
      <c r="T108" s="249" t="e">
        <f t="shared" ref="T108" si="46">S108-F108</f>
        <v>#N/A</v>
      </c>
      <c r="U108" s="232" t="e">
        <f>VLOOKUP(D108:D276,پیوست1!$E$5:G277,3,0)</f>
        <v>#N/A</v>
      </c>
      <c r="V108" s="306">
        <f>100-P108</f>
        <v>-7.5968789010119053E-3</v>
      </c>
    </row>
    <row r="109" spans="1:22" x14ac:dyDescent="0.55000000000000004">
      <c r="A109" s="305">
        <v>11709</v>
      </c>
      <c r="B109" s="191"/>
      <c r="C109" s="179">
        <v>104</v>
      </c>
      <c r="D109" s="179" t="s">
        <v>633</v>
      </c>
      <c r="E109" s="335">
        <v>157987330</v>
      </c>
      <c r="F109" s="336">
        <v>99.95</v>
      </c>
      <c r="G109" s="336">
        <v>0</v>
      </c>
      <c r="H109" s="336">
        <v>0</v>
      </c>
      <c r="I109" s="336">
        <v>0</v>
      </c>
      <c r="J109" s="336">
        <v>0.05</v>
      </c>
      <c r="K109" s="180">
        <f t="shared" ref="K109:K140" si="47">E109/$E$179*F109</f>
        <v>23.459032166038202</v>
      </c>
      <c r="L109" s="180">
        <f t="shared" ref="L109:L140" si="48">E109/$E$179*G109</f>
        <v>0</v>
      </c>
      <c r="M109" s="180">
        <f t="shared" ref="M109:M140" si="49">E109/$E$179*H109</f>
        <v>0</v>
      </c>
      <c r="N109" s="180">
        <f t="shared" ref="N109:N140" si="50">E109/$E$179*I109</f>
        <v>0</v>
      </c>
      <c r="O109" s="180">
        <f t="shared" ref="O109:O140" si="51">E109/$E$179*J109</f>
        <v>1.1735383774906556E-2</v>
      </c>
      <c r="P109" s="205">
        <f t="shared" ref="P109:P140" si="52">SUM(F109:J109)</f>
        <v>100</v>
      </c>
      <c r="Q109" s="236"/>
    </row>
    <row r="110" spans="1:22" x14ac:dyDescent="0.55000000000000004">
      <c r="A110" s="305">
        <v>11712</v>
      </c>
      <c r="B110" s="191"/>
      <c r="C110" s="181">
        <v>105</v>
      </c>
      <c r="D110" s="181" t="s">
        <v>620</v>
      </c>
      <c r="E110" s="333">
        <v>4324466</v>
      </c>
      <c r="F110" s="334">
        <v>99.77</v>
      </c>
      <c r="G110" s="334">
        <v>0</v>
      </c>
      <c r="H110" s="334">
        <v>0</v>
      </c>
      <c r="I110" s="334">
        <v>0</v>
      </c>
      <c r="J110" s="334">
        <v>0.23</v>
      </c>
      <c r="K110" s="180">
        <f t="shared" si="47"/>
        <v>0.64096968807349952</v>
      </c>
      <c r="L110" s="180">
        <f t="shared" si="48"/>
        <v>0</v>
      </c>
      <c r="M110" s="180">
        <f t="shared" si="49"/>
        <v>0</v>
      </c>
      <c r="N110" s="180">
        <f t="shared" si="50"/>
        <v>0</v>
      </c>
      <c r="O110" s="180">
        <f t="shared" si="51"/>
        <v>1.4776288288754626E-3</v>
      </c>
      <c r="P110" s="205">
        <f t="shared" si="52"/>
        <v>100</v>
      </c>
      <c r="Q110" s="236"/>
    </row>
    <row r="111" spans="1:22" x14ac:dyDescent="0.55000000000000004">
      <c r="A111" s="305">
        <v>10753</v>
      </c>
      <c r="B111" s="191">
        <v>60</v>
      </c>
      <c r="C111" s="179">
        <v>106</v>
      </c>
      <c r="D111" s="179" t="s">
        <v>518</v>
      </c>
      <c r="E111" s="335">
        <v>1968354.752664</v>
      </c>
      <c r="F111" s="336">
        <v>98.979934130553346</v>
      </c>
      <c r="G111" s="336">
        <v>6.1654013801243683E-2</v>
      </c>
      <c r="H111" s="336">
        <v>0</v>
      </c>
      <c r="I111" s="336">
        <v>6.1978183490988908E-7</v>
      </c>
      <c r="J111" s="336">
        <v>0.9584112358635809</v>
      </c>
      <c r="K111" s="180">
        <f t="shared" si="47"/>
        <v>0.28943801187430812</v>
      </c>
      <c r="L111" s="180">
        <f t="shared" si="48"/>
        <v>1.8028922059258763E-4</v>
      </c>
      <c r="M111" s="180">
        <f t="shared" si="49"/>
        <v>0</v>
      </c>
      <c r="N111" s="180">
        <f t="shared" si="50"/>
        <v>1.8123716050923794E-9</v>
      </c>
      <c r="O111" s="180">
        <f t="shared" si="51"/>
        <v>2.8025947390555475E-3</v>
      </c>
      <c r="P111" s="205">
        <f t="shared" si="52"/>
        <v>100</v>
      </c>
      <c r="Q111" s="236">
        <f>VLOOKUP(B:B,'پیوست 4'!$C$14:$J$174,8,0)</f>
        <v>2076116.2577190001</v>
      </c>
      <c r="R111" s="1">
        <f t="shared" ref="R111:R142" si="53">Q111/E111</f>
        <v>1.0547469936042546</v>
      </c>
      <c r="S111" s="232">
        <f t="shared" ref="S111:S142" si="54">R111*100</f>
        <v>105.47469936042546</v>
      </c>
      <c r="T111" s="232">
        <f t="shared" ref="T111:T142" si="55">S111-F111</f>
        <v>6.4947652298721152</v>
      </c>
      <c r="U111" s="232" t="str">
        <f>VLOOKUP(D111:D270,پیوست1!$E$5:G310,3,0)</f>
        <v>در سهام</v>
      </c>
    </row>
    <row r="112" spans="1:22" x14ac:dyDescent="0.55000000000000004">
      <c r="A112" s="305">
        <v>11273</v>
      </c>
      <c r="B112" s="191">
        <v>168</v>
      </c>
      <c r="C112" s="181">
        <v>107</v>
      </c>
      <c r="D112" s="181" t="s">
        <v>555</v>
      </c>
      <c r="E112" s="333">
        <v>6780263.0711669996</v>
      </c>
      <c r="F112" s="334">
        <v>98.774426941687736</v>
      </c>
      <c r="G112" s="334">
        <v>0.11073118441691508</v>
      </c>
      <c r="H112" s="334">
        <v>6.3900900824036322E-2</v>
      </c>
      <c r="I112" s="334">
        <v>0</v>
      </c>
      <c r="J112" s="334">
        <v>1.0509409730713066</v>
      </c>
      <c r="K112" s="180">
        <f t="shared" si="47"/>
        <v>0.99493817814550201</v>
      </c>
      <c r="L112" s="180">
        <f t="shared" si="48"/>
        <v>1.1153765837861982E-3</v>
      </c>
      <c r="M112" s="180">
        <f t="shared" si="49"/>
        <v>6.4366301902471729E-4</v>
      </c>
      <c r="N112" s="180">
        <f t="shared" si="50"/>
        <v>0</v>
      </c>
      <c r="O112" s="180">
        <f t="shared" si="51"/>
        <v>1.0585951540911675E-2</v>
      </c>
      <c r="P112" s="205">
        <f t="shared" si="52"/>
        <v>100</v>
      </c>
      <c r="Q112" s="236">
        <f>VLOOKUP(B:B,'پیوست 4'!$C$14:$J$174,8,0)</f>
        <v>6873768.6198100001</v>
      </c>
      <c r="R112" s="1">
        <f t="shared" si="53"/>
        <v>1.0137908437565839</v>
      </c>
      <c r="S112" s="232">
        <f t="shared" si="54"/>
        <v>101.37908437565839</v>
      </c>
      <c r="T112" s="232">
        <f t="shared" si="55"/>
        <v>2.6046574339706581</v>
      </c>
      <c r="U112" s="232" t="str">
        <f>VLOOKUP(D112:D270,پیوست1!$E$5:G320,3,0)</f>
        <v>در سهام</v>
      </c>
    </row>
    <row r="113" spans="1:22" x14ac:dyDescent="0.55000000000000004">
      <c r="A113" s="305">
        <v>11149</v>
      </c>
      <c r="B113" s="191">
        <v>133</v>
      </c>
      <c r="C113" s="179">
        <v>108</v>
      </c>
      <c r="D113" s="179" t="s">
        <v>542</v>
      </c>
      <c r="E113" s="335">
        <v>5071415.0873459997</v>
      </c>
      <c r="F113" s="336">
        <v>98.76887640744296</v>
      </c>
      <c r="G113" s="336">
        <v>0.58329454263791591</v>
      </c>
      <c r="H113" s="336">
        <v>0</v>
      </c>
      <c r="I113" s="336">
        <v>3.2798629149462931E-2</v>
      </c>
      <c r="J113" s="336">
        <v>0.6150304207696663</v>
      </c>
      <c r="K113" s="180">
        <f t="shared" si="47"/>
        <v>0.74413940785046739</v>
      </c>
      <c r="L113" s="180">
        <f t="shared" si="48"/>
        <v>4.3946278559495585E-3</v>
      </c>
      <c r="M113" s="180">
        <f t="shared" si="49"/>
        <v>0</v>
      </c>
      <c r="N113" s="180">
        <f t="shared" si="50"/>
        <v>2.471097511821973E-4</v>
      </c>
      <c r="O113" s="180">
        <f t="shared" si="51"/>
        <v>4.6337306828679748E-3</v>
      </c>
      <c r="P113" s="205">
        <f t="shared" si="52"/>
        <v>100.00000000000001</v>
      </c>
      <c r="Q113" s="236">
        <f>VLOOKUP(B:B,'پیوست 4'!$C$14:$J$174,8,0)</f>
        <v>5233694.9699360002</v>
      </c>
      <c r="R113" s="1">
        <f t="shared" si="53"/>
        <v>1.0319989351679997</v>
      </c>
      <c r="S113" s="232">
        <f t="shared" si="54"/>
        <v>103.19989351679996</v>
      </c>
      <c r="T113" s="232">
        <f t="shared" si="55"/>
        <v>4.4310171093570005</v>
      </c>
      <c r="U113" s="232" t="str">
        <f>VLOOKUP(D113:D272,پیوست1!$E$5:G330,3,0)</f>
        <v>در سهام</v>
      </c>
    </row>
    <row r="114" spans="1:22" x14ac:dyDescent="0.55000000000000004">
      <c r="A114" s="305">
        <v>11312</v>
      </c>
      <c r="B114" s="191">
        <v>184</v>
      </c>
      <c r="C114" s="181">
        <v>109</v>
      </c>
      <c r="D114" s="181" t="s">
        <v>562</v>
      </c>
      <c r="E114" s="333">
        <v>4988142.0847650003</v>
      </c>
      <c r="F114" s="334">
        <v>98.447584460422277</v>
      </c>
      <c r="G114" s="334">
        <v>0.24937795679315439</v>
      </c>
      <c r="H114" s="334">
        <v>0</v>
      </c>
      <c r="I114" s="334">
        <v>1.0033271949478716E-5</v>
      </c>
      <c r="J114" s="334">
        <v>1.3030275495126205</v>
      </c>
      <c r="K114" s="180">
        <f t="shared" si="47"/>
        <v>0.72953967105472073</v>
      </c>
      <c r="L114" s="180">
        <f t="shared" si="48"/>
        <v>1.8479997611349807E-3</v>
      </c>
      <c r="M114" s="180">
        <f t="shared" si="49"/>
        <v>0</v>
      </c>
      <c r="N114" s="180">
        <f t="shared" si="50"/>
        <v>7.435093463941616E-8</v>
      </c>
      <c r="O114" s="180">
        <f t="shared" si="51"/>
        <v>9.6560042082986658E-3</v>
      </c>
      <c r="P114" s="205">
        <f t="shared" si="52"/>
        <v>100</v>
      </c>
      <c r="Q114" s="236">
        <f>VLOOKUP(B:B,'پیوست 4'!$C$14:$J$174,8,0)</f>
        <v>5102298.0516419997</v>
      </c>
      <c r="R114" s="1">
        <f t="shared" si="53"/>
        <v>1.0228854681637196</v>
      </c>
      <c r="S114" s="232">
        <f t="shared" si="54"/>
        <v>102.28854681637196</v>
      </c>
      <c r="T114" s="232">
        <f t="shared" si="55"/>
        <v>3.840962355949685</v>
      </c>
      <c r="U114" s="232" t="str">
        <f>VLOOKUP(D114:D272,پیوست1!$E$5:G316,3,0)</f>
        <v>شاخصی و قابل معامله</v>
      </c>
    </row>
    <row r="115" spans="1:22" x14ac:dyDescent="0.55000000000000004">
      <c r="A115" s="305">
        <v>10869</v>
      </c>
      <c r="B115" s="191">
        <v>12</v>
      </c>
      <c r="C115" s="179">
        <v>110</v>
      </c>
      <c r="D115" s="179" t="s">
        <v>534</v>
      </c>
      <c r="E115" s="335">
        <v>2005497.1273139999</v>
      </c>
      <c r="F115" s="336">
        <v>98.408088476826947</v>
      </c>
      <c r="G115" s="336">
        <v>4.7926781804908822E-2</v>
      </c>
      <c r="H115" s="336">
        <v>0</v>
      </c>
      <c r="I115" s="336">
        <v>4.9305383754748885E-4</v>
      </c>
      <c r="J115" s="336">
        <v>1.5434916875306008</v>
      </c>
      <c r="K115" s="180">
        <f t="shared" si="47"/>
        <v>0.29319588651659406</v>
      </c>
      <c r="L115" s="180">
        <f t="shared" si="48"/>
        <v>1.4279248277936573E-4</v>
      </c>
      <c r="M115" s="180">
        <f t="shared" si="49"/>
        <v>0</v>
      </c>
      <c r="N115" s="180">
        <f t="shared" si="50"/>
        <v>1.4689987300605471E-6</v>
      </c>
      <c r="O115" s="180">
        <f t="shared" si="51"/>
        <v>4.5986607469069305E-3</v>
      </c>
      <c r="P115" s="205">
        <f t="shared" si="52"/>
        <v>100</v>
      </c>
      <c r="Q115" s="236">
        <f>VLOOKUP(B:B,'پیوست 4'!$C$14:$J$174,8,0)</f>
        <v>1995976.391334</v>
      </c>
      <c r="R115" s="1">
        <f t="shared" si="53"/>
        <v>0.99525268032033976</v>
      </c>
      <c r="S115" s="232">
        <f t="shared" si="54"/>
        <v>99.525268032033978</v>
      </c>
      <c r="T115" s="232">
        <f t="shared" si="55"/>
        <v>1.1171795552070307</v>
      </c>
      <c r="U115" s="232" t="str">
        <f>VLOOKUP(D115:D274,پیوست1!$E$5:G326,3,0)</f>
        <v>در سهام</v>
      </c>
    </row>
    <row r="116" spans="1:22" x14ac:dyDescent="0.55000000000000004">
      <c r="A116" s="305">
        <v>10825</v>
      </c>
      <c r="B116" s="191">
        <v>61</v>
      </c>
      <c r="C116" s="181">
        <v>111</v>
      </c>
      <c r="D116" s="181" t="s">
        <v>526</v>
      </c>
      <c r="E116" s="333">
        <v>409058.45019599999</v>
      </c>
      <c r="F116" s="334">
        <v>98.324465635938424</v>
      </c>
      <c r="G116" s="334">
        <v>1.4496370964525883E-3</v>
      </c>
      <c r="H116" s="334">
        <v>0.29595682905595933</v>
      </c>
      <c r="I116" s="334">
        <v>1.6533123739689324E-2</v>
      </c>
      <c r="J116" s="334">
        <v>1.3615947741694809</v>
      </c>
      <c r="K116" s="180">
        <f t="shared" si="47"/>
        <v>5.9751938053279254E-2</v>
      </c>
      <c r="L116" s="180">
        <f t="shared" si="48"/>
        <v>8.8094682667983715E-7</v>
      </c>
      <c r="M116" s="180">
        <f t="shared" si="49"/>
        <v>1.7985344747943374E-4</v>
      </c>
      <c r="N116" s="180">
        <f t="shared" si="50"/>
        <v>1.0047206248533491E-5</v>
      </c>
      <c r="O116" s="180">
        <f t="shared" si="51"/>
        <v>8.2744336390379086E-4</v>
      </c>
      <c r="P116" s="205">
        <f t="shared" si="52"/>
        <v>100</v>
      </c>
      <c r="Q116" s="236">
        <f>VLOOKUP(B:B,'پیوست 4'!$C$14:$J$174,8,0)</f>
        <v>416462.91091699997</v>
      </c>
      <c r="R116" s="1">
        <f t="shared" si="53"/>
        <v>1.0181012290968494</v>
      </c>
      <c r="S116" s="232">
        <f t="shared" si="54"/>
        <v>101.81012290968494</v>
      </c>
      <c r="T116" s="232">
        <f t="shared" si="55"/>
        <v>3.4856572737465115</v>
      </c>
      <c r="U116" s="232" t="str">
        <f>VLOOKUP(D116:D275,پیوست1!$E$5:G335,3,0)</f>
        <v>در سهام</v>
      </c>
    </row>
    <row r="117" spans="1:22" x14ac:dyDescent="0.55000000000000004">
      <c r="A117" s="305">
        <v>11268</v>
      </c>
      <c r="B117" s="191">
        <v>167</v>
      </c>
      <c r="C117" s="179">
        <v>112</v>
      </c>
      <c r="D117" s="179" t="s">
        <v>554</v>
      </c>
      <c r="E117" s="335">
        <v>3435076.3431759998</v>
      </c>
      <c r="F117" s="336">
        <v>98.216572342052231</v>
      </c>
      <c r="G117" s="336">
        <v>0.48952555469411119</v>
      </c>
      <c r="H117" s="336">
        <v>0</v>
      </c>
      <c r="I117" s="336">
        <v>4.1439414893082909E-3</v>
      </c>
      <c r="J117" s="336">
        <v>1.2897581617643548</v>
      </c>
      <c r="K117" s="180">
        <f t="shared" si="47"/>
        <v>0.50121746991259863</v>
      </c>
      <c r="L117" s="180">
        <f t="shared" si="48"/>
        <v>2.4981401216777289E-3</v>
      </c>
      <c r="M117" s="180">
        <f t="shared" si="49"/>
        <v>0</v>
      </c>
      <c r="N117" s="180">
        <f t="shared" si="50"/>
        <v>2.1147305584066446E-5</v>
      </c>
      <c r="O117" s="180">
        <f t="shared" si="51"/>
        <v>6.5818762274385684E-3</v>
      </c>
      <c r="P117" s="205">
        <f t="shared" si="52"/>
        <v>100</v>
      </c>
      <c r="Q117" s="236">
        <f>VLOOKUP(B:B,'پیوست 4'!$C$14:$J$174,8,0)</f>
        <v>3405235.2106150002</v>
      </c>
      <c r="R117" s="1">
        <f t="shared" si="53"/>
        <v>0.99131281823756812</v>
      </c>
      <c r="S117" s="232">
        <f t="shared" si="54"/>
        <v>99.131281823756808</v>
      </c>
      <c r="T117" s="232">
        <f t="shared" si="55"/>
        <v>0.91470948170457689</v>
      </c>
      <c r="U117" s="232" t="str">
        <f>VLOOKUP(D117:D275,پیوست1!$E$5:G280,3,0)</f>
        <v>در سهام</v>
      </c>
    </row>
    <row r="118" spans="1:22" x14ac:dyDescent="0.55000000000000004">
      <c r="A118" s="305">
        <v>10843</v>
      </c>
      <c r="B118" s="191">
        <v>4</v>
      </c>
      <c r="C118" s="181">
        <v>113</v>
      </c>
      <c r="D118" s="181" t="s">
        <v>529</v>
      </c>
      <c r="E118" s="333">
        <v>3406130.5233939998</v>
      </c>
      <c r="F118" s="334">
        <v>98.19604252063273</v>
      </c>
      <c r="G118" s="334">
        <v>3.2053650936783589E-3</v>
      </c>
      <c r="H118" s="334">
        <v>0</v>
      </c>
      <c r="I118" s="334">
        <v>0.3788704790642724</v>
      </c>
      <c r="J118" s="334">
        <v>1.4218816352093129</v>
      </c>
      <c r="K118" s="180">
        <f t="shared" si="47"/>
        <v>0.49689005448879664</v>
      </c>
      <c r="L118" s="180">
        <f t="shared" si="48"/>
        <v>1.6219737528828301E-5</v>
      </c>
      <c r="M118" s="180">
        <f t="shared" si="49"/>
        <v>0</v>
      </c>
      <c r="N118" s="180">
        <f t="shared" si="50"/>
        <v>1.9171543796878236E-3</v>
      </c>
      <c r="O118" s="180">
        <f t="shared" si="51"/>
        <v>7.1949828634623701E-3</v>
      </c>
      <c r="P118" s="205">
        <f t="shared" si="52"/>
        <v>100</v>
      </c>
      <c r="Q118" s="236">
        <f>VLOOKUP(B:B,'پیوست 4'!$C$14:$J$174,8,0)</f>
        <v>3466726.4337789998</v>
      </c>
      <c r="R118" s="1">
        <f t="shared" si="53"/>
        <v>1.0177902490726103</v>
      </c>
      <c r="S118" s="232">
        <f t="shared" si="54"/>
        <v>101.77902490726103</v>
      </c>
      <c r="T118" s="232">
        <f t="shared" si="55"/>
        <v>3.5829823866283022</v>
      </c>
      <c r="U118" s="232" t="str">
        <f>VLOOKUP(D118:D277,پیوست1!$E$5:G297,3,0)</f>
        <v>در سهام</v>
      </c>
    </row>
    <row r="119" spans="1:22" x14ac:dyDescent="0.55000000000000004">
      <c r="A119" s="305">
        <v>10719</v>
      </c>
      <c r="B119" s="191">
        <v>22</v>
      </c>
      <c r="C119" s="179">
        <v>114</v>
      </c>
      <c r="D119" s="179" t="s">
        <v>516</v>
      </c>
      <c r="E119" s="335">
        <v>21493004.371679001</v>
      </c>
      <c r="F119" s="336">
        <v>97.994499533854409</v>
      </c>
      <c r="G119" s="336">
        <v>0</v>
      </c>
      <c r="H119" s="336">
        <v>0</v>
      </c>
      <c r="I119" s="336">
        <v>0.16874479535960363</v>
      </c>
      <c r="J119" s="336">
        <v>1.83675567078598</v>
      </c>
      <c r="K119" s="180">
        <f t="shared" si="47"/>
        <v>3.1289877223709515</v>
      </c>
      <c r="L119" s="180">
        <f t="shared" si="48"/>
        <v>0</v>
      </c>
      <c r="M119" s="180">
        <f t="shared" si="49"/>
        <v>0</v>
      </c>
      <c r="N119" s="180">
        <f t="shared" si="50"/>
        <v>5.3880615280022812E-3</v>
      </c>
      <c r="O119" s="180">
        <f t="shared" si="51"/>
        <v>5.8648046270179249E-2</v>
      </c>
      <c r="P119" s="205">
        <f t="shared" si="52"/>
        <v>99.999999999999986</v>
      </c>
      <c r="Q119" s="236">
        <f>VLOOKUP(B:B,'پیوست 4'!$C$14:$J$174,8,0)</f>
        <v>21261801.654063001</v>
      </c>
      <c r="R119" s="1">
        <f t="shared" si="53"/>
        <v>0.98924288509796932</v>
      </c>
      <c r="S119" s="232">
        <f t="shared" si="54"/>
        <v>98.924288509796938</v>
      </c>
      <c r="T119" s="232">
        <f t="shared" si="55"/>
        <v>0.92978897594252885</v>
      </c>
      <c r="U119" s="232" t="str">
        <f>VLOOKUP(D119:D277,پیوست1!$E$5:G282,3,0)</f>
        <v>در سهام</v>
      </c>
      <c r="V119" s="232">
        <f>100-P119</f>
        <v>0</v>
      </c>
    </row>
    <row r="120" spans="1:22" x14ac:dyDescent="0.55000000000000004">
      <c r="A120" s="305">
        <v>10771</v>
      </c>
      <c r="B120" s="191">
        <v>49</v>
      </c>
      <c r="C120" s="181">
        <v>115</v>
      </c>
      <c r="D120" s="181" t="s">
        <v>521</v>
      </c>
      <c r="E120" s="333">
        <v>1313479.7038779999</v>
      </c>
      <c r="F120" s="334">
        <v>97.953031007568185</v>
      </c>
      <c r="G120" s="334">
        <v>0.48591255607536737</v>
      </c>
      <c r="H120" s="334">
        <v>0.45810496385213845</v>
      </c>
      <c r="I120" s="334">
        <v>3.780600691391424E-3</v>
      </c>
      <c r="J120" s="334">
        <v>1.0991708718129127</v>
      </c>
      <c r="K120" s="180">
        <f t="shared" si="47"/>
        <v>0.19113766589336165</v>
      </c>
      <c r="L120" s="180">
        <f t="shared" si="48"/>
        <v>9.4817067773377006E-4</v>
      </c>
      <c r="M120" s="180">
        <f t="shared" si="49"/>
        <v>8.9390917896246911E-4</v>
      </c>
      <c r="N120" s="180">
        <f t="shared" si="50"/>
        <v>7.3771600980020136E-6</v>
      </c>
      <c r="O120" s="180">
        <f t="shared" si="51"/>
        <v>2.1448336278645534E-3</v>
      </c>
      <c r="P120" s="205">
        <f t="shared" si="52"/>
        <v>99.999999999999986</v>
      </c>
      <c r="Q120" s="236">
        <f>VLOOKUP(B:B,'پیوست 4'!$C$14:$J$174,8,0)</f>
        <v>1277446.8682619999</v>
      </c>
      <c r="R120" s="1">
        <f t="shared" si="53"/>
        <v>0.97256688816004211</v>
      </c>
      <c r="S120" s="232">
        <f t="shared" si="54"/>
        <v>97.256688816004214</v>
      </c>
      <c r="T120" s="232">
        <f t="shared" si="55"/>
        <v>-0.69634219156397137</v>
      </c>
      <c r="U120" s="232" t="str">
        <f>VLOOKUP(D120:D279,پیوست1!$E$5:G306,3,0)</f>
        <v>در سهام</v>
      </c>
    </row>
    <row r="121" spans="1:22" x14ac:dyDescent="0.55000000000000004">
      <c r="A121" s="305">
        <v>11095</v>
      </c>
      <c r="B121" s="191">
        <v>122</v>
      </c>
      <c r="C121" s="179">
        <v>116</v>
      </c>
      <c r="D121" s="179" t="s">
        <v>538</v>
      </c>
      <c r="E121" s="335">
        <v>3440990.7915980001</v>
      </c>
      <c r="F121" s="336">
        <v>97.730433605565779</v>
      </c>
      <c r="G121" s="336">
        <v>0.24477104226963825</v>
      </c>
      <c r="H121" s="336">
        <v>0</v>
      </c>
      <c r="I121" s="336">
        <v>2.9262337364047539E-3</v>
      </c>
      <c r="J121" s="336">
        <v>2.0218691184281772</v>
      </c>
      <c r="K121" s="180">
        <f t="shared" si="47"/>
        <v>0.49959532846996707</v>
      </c>
      <c r="L121" s="180">
        <f t="shared" si="48"/>
        <v>1.2512629357215076E-3</v>
      </c>
      <c r="M121" s="180">
        <f t="shared" si="49"/>
        <v>0</v>
      </c>
      <c r="N121" s="180">
        <f t="shared" si="50"/>
        <v>1.4958827570737131E-5</v>
      </c>
      <c r="O121" s="180">
        <f t="shared" si="51"/>
        <v>1.0335740148469795E-2</v>
      </c>
      <c r="P121" s="205">
        <f t="shared" si="52"/>
        <v>99.999999999999986</v>
      </c>
      <c r="Q121" s="236">
        <f>VLOOKUP(B:B,'پیوست 4'!$C$14:$J$174,8,0)</f>
        <v>3417080.1905780002</v>
      </c>
      <c r="R121" s="1">
        <f t="shared" si="53"/>
        <v>0.99305124527552258</v>
      </c>
      <c r="S121" s="232">
        <f t="shared" si="54"/>
        <v>99.305124527552252</v>
      </c>
      <c r="T121" s="232">
        <f t="shared" si="55"/>
        <v>1.5746909219864733</v>
      </c>
      <c r="U121" s="232" t="str">
        <f>VLOOKUP(D121:D279,پیوست1!$E$5:G284,3,0)</f>
        <v>در سهام</v>
      </c>
    </row>
    <row r="122" spans="1:22" x14ac:dyDescent="0.55000000000000004">
      <c r="A122" s="305">
        <v>11260</v>
      </c>
      <c r="B122" s="191">
        <v>169</v>
      </c>
      <c r="C122" s="181">
        <v>117</v>
      </c>
      <c r="D122" s="181" t="s">
        <v>556</v>
      </c>
      <c r="E122" s="333">
        <v>1554094.8318980001</v>
      </c>
      <c r="F122" s="334">
        <v>97.286205947765367</v>
      </c>
      <c r="G122" s="334">
        <v>0.55906550322075421</v>
      </c>
      <c r="H122" s="334">
        <v>0</v>
      </c>
      <c r="I122" s="334">
        <v>2.8945793535918599E-2</v>
      </c>
      <c r="J122" s="334">
        <v>2.1257827554779554</v>
      </c>
      <c r="K122" s="180">
        <f t="shared" si="47"/>
        <v>0.22461244517704734</v>
      </c>
      <c r="L122" s="180">
        <f t="shared" si="48"/>
        <v>1.2907592445322864E-3</v>
      </c>
      <c r="M122" s="180">
        <f t="shared" si="49"/>
        <v>0</v>
      </c>
      <c r="N122" s="180">
        <f t="shared" si="50"/>
        <v>6.6829468785980419E-5</v>
      </c>
      <c r="O122" s="180">
        <f t="shared" si="51"/>
        <v>4.9079646797971612E-3</v>
      </c>
      <c r="P122" s="205">
        <f t="shared" si="52"/>
        <v>100</v>
      </c>
      <c r="Q122" s="236">
        <f>VLOOKUP(B:B,'پیوست 4'!$C$14:$J$174,8,0)</f>
        <v>1200038</v>
      </c>
      <c r="R122" s="1">
        <f t="shared" si="53"/>
        <v>0.77217810352950333</v>
      </c>
      <c r="S122" s="232">
        <f t="shared" si="54"/>
        <v>77.217810352950337</v>
      </c>
      <c r="T122" s="232">
        <f t="shared" si="55"/>
        <v>-20.06839559481503</v>
      </c>
      <c r="U122" s="232" t="str">
        <f>VLOOKUP(D122:D281,پیوست1!$E$5:G336,3,0)</f>
        <v>در سهام و قابل معامله</v>
      </c>
    </row>
    <row r="123" spans="1:22" x14ac:dyDescent="0.55000000000000004">
      <c r="A123" s="305">
        <v>11463</v>
      </c>
      <c r="B123" s="191">
        <v>239</v>
      </c>
      <c r="C123" s="179">
        <v>118</v>
      </c>
      <c r="D123" s="179" t="s">
        <v>568</v>
      </c>
      <c r="E123" s="335">
        <v>698001.66958500003</v>
      </c>
      <c r="F123" s="336">
        <v>96.835308006160503</v>
      </c>
      <c r="G123" s="336">
        <v>2.2548942594259107</v>
      </c>
      <c r="H123" s="336">
        <v>0</v>
      </c>
      <c r="I123" s="336">
        <v>2.8360368876318466E-3</v>
      </c>
      <c r="J123" s="336">
        <v>0.90696169752595612</v>
      </c>
      <c r="K123" s="180">
        <f t="shared" si="47"/>
        <v>0.10041422308994506</v>
      </c>
      <c r="L123" s="180">
        <f t="shared" si="48"/>
        <v>2.3382324058475153E-3</v>
      </c>
      <c r="M123" s="180">
        <f t="shared" si="49"/>
        <v>0</v>
      </c>
      <c r="N123" s="180">
        <f t="shared" si="50"/>
        <v>2.9408533580319747E-6</v>
      </c>
      <c r="O123" s="180">
        <f t="shared" si="51"/>
        <v>9.4048189761128029E-4</v>
      </c>
      <c r="P123" s="205">
        <f t="shared" si="52"/>
        <v>100</v>
      </c>
      <c r="Q123" s="236">
        <f>VLOOKUP(B:B,'پیوست 4'!$C$14:$J$174,8,0)</f>
        <v>682891.73831799999</v>
      </c>
      <c r="R123" s="1">
        <f t="shared" si="53"/>
        <v>0.97835258578108597</v>
      </c>
      <c r="S123" s="232">
        <f t="shared" si="54"/>
        <v>97.835258578108593</v>
      </c>
      <c r="T123" s="232">
        <f t="shared" si="55"/>
        <v>0.99995057194809078</v>
      </c>
      <c r="U123" s="232" t="str">
        <f>VLOOKUP(D123:D282,پیوست1!$E$5:G343,3,0)</f>
        <v>در سهام</v>
      </c>
    </row>
    <row r="124" spans="1:22" x14ac:dyDescent="0.55000000000000004">
      <c r="A124" s="305">
        <v>10801</v>
      </c>
      <c r="B124" s="191">
        <v>46</v>
      </c>
      <c r="C124" s="181">
        <v>119</v>
      </c>
      <c r="D124" s="181" t="s">
        <v>525</v>
      </c>
      <c r="E124" s="333">
        <v>1838378.7376069999</v>
      </c>
      <c r="F124" s="334">
        <v>96.833672585639519</v>
      </c>
      <c r="G124" s="334">
        <v>1.3222282251900768</v>
      </c>
      <c r="H124" s="334">
        <v>0</v>
      </c>
      <c r="I124" s="334">
        <v>2.2937376487042475E-2</v>
      </c>
      <c r="J124" s="334">
        <v>1.8211618126833606</v>
      </c>
      <c r="K124" s="180">
        <f t="shared" si="47"/>
        <v>0.26446391618506643</v>
      </c>
      <c r="L124" s="180">
        <f t="shared" si="48"/>
        <v>3.6111576189051366E-3</v>
      </c>
      <c r="M124" s="180">
        <f t="shared" si="49"/>
        <v>0</v>
      </c>
      <c r="N124" s="180">
        <f t="shared" si="50"/>
        <v>6.2644617835904757E-5</v>
      </c>
      <c r="O124" s="180">
        <f t="shared" si="51"/>
        <v>4.9738027292415441E-3</v>
      </c>
      <c r="P124" s="205">
        <f t="shared" si="52"/>
        <v>99.999999999999986</v>
      </c>
      <c r="Q124" s="236">
        <f>VLOOKUP(B:B,'پیوست 4'!$C$14:$J$174,8,0)</f>
        <v>1803188.236027</v>
      </c>
      <c r="R124" s="1">
        <f t="shared" si="53"/>
        <v>0.98085786086396587</v>
      </c>
      <c r="S124" s="232">
        <f t="shared" si="54"/>
        <v>98.085786086396581</v>
      </c>
      <c r="T124" s="232">
        <f t="shared" si="55"/>
        <v>1.2521135007570621</v>
      </c>
      <c r="U124" s="232" t="str">
        <f>VLOOKUP(D124:D283,پیوست1!$E$5:G319,3,0)</f>
        <v>در سهام</v>
      </c>
    </row>
    <row r="125" spans="1:22" x14ac:dyDescent="0.55000000000000004">
      <c r="A125" s="305">
        <v>10764</v>
      </c>
      <c r="B125" s="191">
        <v>33</v>
      </c>
      <c r="C125" s="179">
        <v>120</v>
      </c>
      <c r="D125" s="179" t="s">
        <v>520</v>
      </c>
      <c r="E125" s="335">
        <v>1842356.0852719999</v>
      </c>
      <c r="F125" s="336">
        <v>96.824394194236348</v>
      </c>
      <c r="G125" s="336">
        <v>0.89291412096716083</v>
      </c>
      <c r="H125" s="336">
        <v>2.3186815583318553E-2</v>
      </c>
      <c r="I125" s="336">
        <v>0</v>
      </c>
      <c r="J125" s="336">
        <v>2.2595048692131705</v>
      </c>
      <c r="K125" s="180">
        <f t="shared" si="47"/>
        <v>0.26501069088391294</v>
      </c>
      <c r="L125" s="180">
        <f t="shared" si="48"/>
        <v>2.4439273807673879E-3</v>
      </c>
      <c r="M125" s="180">
        <f t="shared" si="49"/>
        <v>6.3462870780335923E-5</v>
      </c>
      <c r="N125" s="180">
        <f t="shared" si="50"/>
        <v>0</v>
      </c>
      <c r="O125" s="180">
        <f t="shared" si="51"/>
        <v>6.1843190595598065E-3</v>
      </c>
      <c r="P125" s="205">
        <f t="shared" si="52"/>
        <v>100</v>
      </c>
      <c r="Q125" s="236">
        <f>VLOOKUP(B:B,'پیوست 4'!$C$14:$J$174,8,0)</f>
        <v>1809897.8628760001</v>
      </c>
      <c r="R125" s="1">
        <f t="shared" si="53"/>
        <v>0.98238222097482975</v>
      </c>
      <c r="S125" s="232">
        <f t="shared" si="54"/>
        <v>98.238222097482975</v>
      </c>
      <c r="T125" s="232">
        <f t="shared" si="55"/>
        <v>1.4138279032466272</v>
      </c>
      <c r="U125" s="232" t="str">
        <f>VLOOKUP(D125:D284,پیوست1!$E$5:G296,3,0)</f>
        <v>در سهام</v>
      </c>
    </row>
    <row r="126" spans="1:22" x14ac:dyDescent="0.55000000000000004">
      <c r="A126" s="305">
        <v>11649</v>
      </c>
      <c r="B126" s="191">
        <v>275</v>
      </c>
      <c r="C126" s="181">
        <v>121</v>
      </c>
      <c r="D126" s="181" t="s">
        <v>574</v>
      </c>
      <c r="E126" s="333">
        <v>5053722.7831340004</v>
      </c>
      <c r="F126" s="334">
        <v>96.814374311603345</v>
      </c>
      <c r="G126" s="334">
        <v>0</v>
      </c>
      <c r="H126" s="334">
        <v>0</v>
      </c>
      <c r="I126" s="334">
        <v>0.20231897868723409</v>
      </c>
      <c r="J126" s="334">
        <v>2.9833067097094186</v>
      </c>
      <c r="K126" s="180">
        <f t="shared" si="47"/>
        <v>0.72686924117118556</v>
      </c>
      <c r="L126" s="180">
        <f t="shared" si="48"/>
        <v>0</v>
      </c>
      <c r="M126" s="180">
        <f t="shared" si="49"/>
        <v>0</v>
      </c>
      <c r="N126" s="180">
        <f t="shared" si="50"/>
        <v>1.5189835554749211E-3</v>
      </c>
      <c r="O126" s="180">
        <f t="shared" si="51"/>
        <v>2.2398263684357631E-2</v>
      </c>
      <c r="P126" s="205">
        <f t="shared" si="52"/>
        <v>100</v>
      </c>
      <c r="Q126" s="236">
        <f>VLOOKUP(B:B,'پیوست 4'!$C$14:$J$174,8,0)</f>
        <v>4927637.5864439998</v>
      </c>
      <c r="R126" s="1">
        <f t="shared" si="53"/>
        <v>0.97505102632245877</v>
      </c>
      <c r="S126" s="232">
        <f t="shared" si="54"/>
        <v>97.50510263224588</v>
      </c>
      <c r="T126" s="232">
        <f t="shared" si="55"/>
        <v>0.69072832064253475</v>
      </c>
      <c r="U126" s="232" t="str">
        <f>VLOOKUP(D126:D284,پیوست1!$E$5:G340,3,0)</f>
        <v>در سهام و قابل معامله</v>
      </c>
    </row>
    <row r="127" spans="1:22" x14ac:dyDescent="0.55000000000000004">
      <c r="A127" s="305">
        <v>11454</v>
      </c>
      <c r="B127" s="191">
        <v>244</v>
      </c>
      <c r="C127" s="179">
        <v>122</v>
      </c>
      <c r="D127" s="179" t="s">
        <v>639</v>
      </c>
      <c r="E127" s="335">
        <v>3195280.1647199998</v>
      </c>
      <c r="F127" s="336">
        <v>96.488134442712536</v>
      </c>
      <c r="G127" s="336">
        <v>2.635562977898267</v>
      </c>
      <c r="H127" s="336">
        <v>0</v>
      </c>
      <c r="I127" s="336">
        <v>0</v>
      </c>
      <c r="J127" s="336">
        <v>0.87630257938920531</v>
      </c>
      <c r="K127" s="180">
        <f t="shared" si="47"/>
        <v>0.45802363149906777</v>
      </c>
      <c r="L127" s="180">
        <f t="shared" si="48"/>
        <v>1.2510866057817475E-2</v>
      </c>
      <c r="M127" s="180">
        <f t="shared" si="49"/>
        <v>0</v>
      </c>
      <c r="N127" s="180">
        <f t="shared" si="50"/>
        <v>0</v>
      </c>
      <c r="O127" s="180">
        <f t="shared" si="51"/>
        <v>4.1597580057073855E-3</v>
      </c>
      <c r="P127" s="205">
        <f t="shared" si="52"/>
        <v>100</v>
      </c>
      <c r="Q127" s="236">
        <f>VLOOKUP(B:B,'پیوست 4'!$C$14:$J$174,8,0)</f>
        <v>3142646.664659</v>
      </c>
      <c r="R127" s="1">
        <f t="shared" si="53"/>
        <v>0.98352773548869321</v>
      </c>
      <c r="S127" s="232">
        <f t="shared" si="54"/>
        <v>98.352773548869322</v>
      </c>
      <c r="T127" s="232">
        <f t="shared" si="55"/>
        <v>1.8646391061567869</v>
      </c>
      <c r="U127" s="232" t="str">
        <f>VLOOKUP(D127:D286,پیوست1!$E$5:G327,3,0)</f>
        <v>در سهام</v>
      </c>
    </row>
    <row r="128" spans="1:22" x14ac:dyDescent="0.55000000000000004">
      <c r="A128" s="305">
        <v>11234</v>
      </c>
      <c r="B128" s="191">
        <v>156</v>
      </c>
      <c r="C128" s="181">
        <v>123</v>
      </c>
      <c r="D128" s="181" t="s">
        <v>552</v>
      </c>
      <c r="E128" s="333">
        <v>6499426.5285740001</v>
      </c>
      <c r="F128" s="334">
        <v>96.101212369083996</v>
      </c>
      <c r="G128" s="334">
        <v>0</v>
      </c>
      <c r="H128" s="334">
        <v>0</v>
      </c>
      <c r="I128" s="334">
        <v>1.2158454908236362</v>
      </c>
      <c r="J128" s="334">
        <v>2.6829421400923663</v>
      </c>
      <c r="K128" s="180">
        <f t="shared" si="47"/>
        <v>0.92791658701427404</v>
      </c>
      <c r="L128" s="180">
        <f t="shared" si="48"/>
        <v>0</v>
      </c>
      <c r="M128" s="180">
        <f t="shared" si="49"/>
        <v>0</v>
      </c>
      <c r="N128" s="180">
        <f t="shared" si="50"/>
        <v>1.173973949307542E-2</v>
      </c>
      <c r="O128" s="180">
        <f t="shared" si="51"/>
        <v>2.5905464170732712E-2</v>
      </c>
      <c r="P128" s="205">
        <f t="shared" si="52"/>
        <v>100</v>
      </c>
      <c r="Q128" s="236">
        <f>VLOOKUP(B:B,'پیوست 4'!$C$14:$J$174,8,0)</f>
        <v>6247050.5474349996</v>
      </c>
      <c r="R128" s="1">
        <f t="shared" si="53"/>
        <v>0.9611695001044388</v>
      </c>
      <c r="S128" s="232">
        <f t="shared" si="54"/>
        <v>96.116950010443887</v>
      </c>
      <c r="T128" s="232">
        <f t="shared" si="55"/>
        <v>1.5737641359891086E-2</v>
      </c>
      <c r="U128" s="232" t="str">
        <f>VLOOKUP(D128:D286,پیوست1!$E$5:G295,3,0)</f>
        <v>در سهام</v>
      </c>
    </row>
    <row r="129" spans="1:21" x14ac:dyDescent="0.55000000000000004">
      <c r="A129" s="305">
        <v>10596</v>
      </c>
      <c r="B129" s="191">
        <v>36</v>
      </c>
      <c r="C129" s="179">
        <v>124</v>
      </c>
      <c r="D129" s="179" t="s">
        <v>511</v>
      </c>
      <c r="E129" s="335">
        <v>6903625.7184990002</v>
      </c>
      <c r="F129" s="336">
        <v>96.0337196381832</v>
      </c>
      <c r="G129" s="336">
        <v>1.4513751432421201E-5</v>
      </c>
      <c r="H129" s="336">
        <v>0</v>
      </c>
      <c r="I129" s="336">
        <v>1.8868029903695704</v>
      </c>
      <c r="J129" s="336">
        <v>2.0794628576957948</v>
      </c>
      <c r="K129" s="180">
        <f t="shared" si="47"/>
        <v>0.98493148649684381</v>
      </c>
      <c r="L129" s="180">
        <f t="shared" si="48"/>
        <v>1.4885449430510832E-7</v>
      </c>
      <c r="M129" s="180">
        <f t="shared" si="49"/>
        <v>0</v>
      </c>
      <c r="N129" s="180">
        <f t="shared" si="50"/>
        <v>1.9351241220614959E-2</v>
      </c>
      <c r="O129" s="180">
        <f t="shared" si="51"/>
        <v>2.1327180195267099E-2</v>
      </c>
      <c r="P129" s="205">
        <f t="shared" si="52"/>
        <v>100</v>
      </c>
      <c r="Q129" s="236">
        <f>VLOOKUP(B:B,'پیوست 4'!$C$14:$J$174,8,0)</f>
        <v>6889515.1054400001</v>
      </c>
      <c r="R129" s="1">
        <f t="shared" si="53"/>
        <v>0.99795605763777295</v>
      </c>
      <c r="S129" s="232">
        <f t="shared" si="54"/>
        <v>99.795605763777289</v>
      </c>
      <c r="T129" s="232">
        <f t="shared" si="55"/>
        <v>3.7618861255940885</v>
      </c>
      <c r="U129" s="232" t="str">
        <f>VLOOKUP(D129:D288,پیوست1!$E$5:G289,3,0)</f>
        <v>در سهام</v>
      </c>
    </row>
    <row r="130" spans="1:21" x14ac:dyDescent="0.55000000000000004">
      <c r="A130" s="305">
        <v>11470</v>
      </c>
      <c r="B130" s="191">
        <v>240</v>
      </c>
      <c r="C130" s="181">
        <v>125</v>
      </c>
      <c r="D130" s="181" t="s">
        <v>570</v>
      </c>
      <c r="E130" s="333">
        <v>1325861.0882939999</v>
      </c>
      <c r="F130" s="334">
        <v>95.702193376877517</v>
      </c>
      <c r="G130" s="334">
        <v>0.64146068210229157</v>
      </c>
      <c r="H130" s="334">
        <v>0</v>
      </c>
      <c r="I130" s="334">
        <v>3.0920852380228077</v>
      </c>
      <c r="J130" s="334">
        <v>0.56426070299738029</v>
      </c>
      <c r="K130" s="180">
        <f t="shared" si="47"/>
        <v>0.18850590066088191</v>
      </c>
      <c r="L130" s="180">
        <f t="shared" si="48"/>
        <v>1.2634937544435761E-3</v>
      </c>
      <c r="M130" s="180">
        <f t="shared" si="49"/>
        <v>0</v>
      </c>
      <c r="N130" s="180">
        <f t="shared" si="50"/>
        <v>6.0905219843637856E-3</v>
      </c>
      <c r="O130" s="180">
        <f t="shared" si="51"/>
        <v>1.1114319147022039E-3</v>
      </c>
      <c r="P130" s="205">
        <f t="shared" si="52"/>
        <v>100</v>
      </c>
      <c r="Q130" s="236">
        <f>VLOOKUP(B:B,'پیوست 4'!$C$14:$J$174,8,0)</f>
        <v>1391599.3284169999</v>
      </c>
      <c r="R130" s="1">
        <f t="shared" si="53"/>
        <v>1.0495815441778944</v>
      </c>
      <c r="S130" s="232">
        <f t="shared" si="54"/>
        <v>104.95815441778944</v>
      </c>
      <c r="T130" s="232">
        <f t="shared" si="55"/>
        <v>9.2559610409119273</v>
      </c>
      <c r="U130" s="232" t="str">
        <f>VLOOKUP(D130:D289,پیوست1!$E$5:G341,3,0)</f>
        <v>در سهام</v>
      </c>
    </row>
    <row r="131" spans="1:21" x14ac:dyDescent="0.55000000000000004">
      <c r="A131" s="305">
        <v>11233</v>
      </c>
      <c r="B131" s="191">
        <v>264</v>
      </c>
      <c r="C131" s="179">
        <v>126</v>
      </c>
      <c r="D131" s="179" t="s">
        <v>573</v>
      </c>
      <c r="E131" s="335">
        <v>4021169.4348180001</v>
      </c>
      <c r="F131" s="336">
        <v>95.666570676521346</v>
      </c>
      <c r="G131" s="336">
        <v>1.9488291044086665</v>
      </c>
      <c r="H131" s="336">
        <v>0</v>
      </c>
      <c r="I131" s="336">
        <v>0</v>
      </c>
      <c r="J131" s="336">
        <v>2.3846002190699798</v>
      </c>
      <c r="K131" s="180">
        <f t="shared" si="47"/>
        <v>0.57150181212206852</v>
      </c>
      <c r="L131" s="180">
        <f t="shared" si="48"/>
        <v>1.1642095632880479E-2</v>
      </c>
      <c r="M131" s="180">
        <f t="shared" si="49"/>
        <v>0</v>
      </c>
      <c r="N131" s="180">
        <f t="shared" si="50"/>
        <v>0</v>
      </c>
      <c r="O131" s="180">
        <f t="shared" si="51"/>
        <v>1.4245345440396731E-2</v>
      </c>
      <c r="P131" s="205">
        <f t="shared" si="52"/>
        <v>99.999999999999986</v>
      </c>
      <c r="Q131" s="236">
        <f>VLOOKUP(B:B,'پیوست 4'!$C$14:$J$174,8,0)</f>
        <v>3868612.5008009998</v>
      </c>
      <c r="R131" s="1">
        <f t="shared" si="53"/>
        <v>0.96206155037983243</v>
      </c>
      <c r="S131" s="232">
        <f t="shared" si="54"/>
        <v>96.206155037983237</v>
      </c>
      <c r="T131" s="232">
        <f t="shared" si="55"/>
        <v>0.53958436146189115</v>
      </c>
      <c r="U131" s="232" t="str">
        <f>VLOOKUP(D131:D291,پیوست1!$E$5:G318,3,0)</f>
        <v>در سهام و قابل معامله</v>
      </c>
    </row>
    <row r="132" spans="1:21" x14ac:dyDescent="0.55000000000000004">
      <c r="A132" s="305">
        <v>11183</v>
      </c>
      <c r="B132" s="191">
        <v>144</v>
      </c>
      <c r="C132" s="181">
        <v>127</v>
      </c>
      <c r="D132" s="181" t="s">
        <v>545</v>
      </c>
      <c r="E132" s="333">
        <v>10201988.660727</v>
      </c>
      <c r="F132" s="334">
        <v>95.573592599783765</v>
      </c>
      <c r="G132" s="334">
        <v>3.6609980564590137</v>
      </c>
      <c r="H132" s="334">
        <v>0</v>
      </c>
      <c r="I132" s="334">
        <v>9.6751343716424242E-5</v>
      </c>
      <c r="J132" s="334">
        <v>0.7653125924134998</v>
      </c>
      <c r="K132" s="180">
        <f t="shared" si="47"/>
        <v>1.4485309555089405</v>
      </c>
      <c r="L132" s="180">
        <f t="shared" si="48"/>
        <v>5.5486760187467801E-2</v>
      </c>
      <c r="M132" s="180">
        <f t="shared" si="49"/>
        <v>0</v>
      </c>
      <c r="N132" s="180">
        <f t="shared" si="50"/>
        <v>1.4663811681454257E-6</v>
      </c>
      <c r="O132" s="180">
        <f t="shared" si="51"/>
        <v>1.1599218472344623E-2</v>
      </c>
      <c r="P132" s="205">
        <f t="shared" si="52"/>
        <v>99.999999999999986</v>
      </c>
      <c r="Q132" s="236">
        <f>VLOOKUP(B:B,'پیوست 4'!$C$14:$J$174,8,0)</f>
        <v>9719699.0934350006</v>
      </c>
      <c r="R132" s="1">
        <f t="shared" si="53"/>
        <v>0.95272592596102423</v>
      </c>
      <c r="S132" s="232">
        <f t="shared" si="54"/>
        <v>95.272592596102427</v>
      </c>
      <c r="T132" s="232">
        <f t="shared" si="55"/>
        <v>-0.30100000368133806</v>
      </c>
      <c r="U132" s="232" t="str">
        <f>VLOOKUP(D132:D290,پیوست1!$E$5:G281,3,0)</f>
        <v>در سهام و قابل معامله</v>
      </c>
    </row>
    <row r="133" spans="1:21" x14ac:dyDescent="0.55000000000000004">
      <c r="A133" s="305">
        <v>11220</v>
      </c>
      <c r="B133" s="191">
        <v>152</v>
      </c>
      <c r="C133" s="179">
        <v>128</v>
      </c>
      <c r="D133" s="179" t="s">
        <v>550</v>
      </c>
      <c r="E133" s="335">
        <v>1502091.206639</v>
      </c>
      <c r="F133" s="336">
        <v>95.397714361708466</v>
      </c>
      <c r="G133" s="336">
        <v>2.4490992104004877E-2</v>
      </c>
      <c r="H133" s="336">
        <v>0</v>
      </c>
      <c r="I133" s="336">
        <v>1.0172092302861568</v>
      </c>
      <c r="J133" s="336">
        <v>3.5605854159013766</v>
      </c>
      <c r="K133" s="180">
        <f t="shared" si="47"/>
        <v>0.21288217858508615</v>
      </c>
      <c r="L133" s="180">
        <f t="shared" si="48"/>
        <v>5.4652208280824578E-5</v>
      </c>
      <c r="M133" s="180">
        <f t="shared" si="49"/>
        <v>0</v>
      </c>
      <c r="N133" s="180">
        <f t="shared" si="50"/>
        <v>2.269925631542118E-3</v>
      </c>
      <c r="O133" s="180">
        <f t="shared" si="51"/>
        <v>7.9455276832042891E-3</v>
      </c>
      <c r="P133" s="205">
        <f t="shared" si="52"/>
        <v>100</v>
      </c>
      <c r="Q133" s="236">
        <f>VLOOKUP(B:B,'پیوست 4'!$C$14:$J$174,8,0)</f>
        <v>1502236.6762890001</v>
      </c>
      <c r="R133" s="1">
        <f t="shared" si="53"/>
        <v>1.0000968447517415</v>
      </c>
      <c r="S133" s="232">
        <f t="shared" si="54"/>
        <v>100.00968447517415</v>
      </c>
      <c r="T133" s="232">
        <f t="shared" si="55"/>
        <v>4.6119701134656879</v>
      </c>
      <c r="U133" s="232" t="str">
        <f>VLOOKUP(D133:D292,پیوست1!$E$5:G288,3,0)</f>
        <v>در سهام</v>
      </c>
    </row>
    <row r="134" spans="1:21" x14ac:dyDescent="0.55000000000000004">
      <c r="A134" s="305">
        <v>11341</v>
      </c>
      <c r="B134" s="191">
        <v>211</v>
      </c>
      <c r="C134" s="181">
        <v>129</v>
      </c>
      <c r="D134" s="181" t="s">
        <v>566</v>
      </c>
      <c r="E134" s="333">
        <v>10477778.176186001</v>
      </c>
      <c r="F134" s="334">
        <v>95.38950966047048</v>
      </c>
      <c r="G134" s="334">
        <v>0.60585550918182074</v>
      </c>
      <c r="H134" s="334">
        <v>0</v>
      </c>
      <c r="I134" s="334">
        <v>8.7633051587576421E-6</v>
      </c>
      <c r="J134" s="334">
        <v>4.0046260670425378</v>
      </c>
      <c r="K134" s="180">
        <f t="shared" si="47"/>
        <v>1.4848235563909931</v>
      </c>
      <c r="L134" s="180">
        <f t="shared" si="48"/>
        <v>9.430686193947567E-3</v>
      </c>
      <c r="M134" s="180">
        <f t="shared" si="49"/>
        <v>0</v>
      </c>
      <c r="N134" s="180">
        <f t="shared" si="50"/>
        <v>1.364087306652571E-7</v>
      </c>
      <c r="O134" s="180">
        <f t="shared" si="51"/>
        <v>6.2335608391813263E-2</v>
      </c>
      <c r="P134" s="205">
        <f t="shared" si="52"/>
        <v>100</v>
      </c>
      <c r="Q134" s="236">
        <f>VLOOKUP(B:B,'پیوست 4'!$C$14:$J$174,8,0)</f>
        <v>10681488.621060001</v>
      </c>
      <c r="R134" s="1">
        <f t="shared" si="53"/>
        <v>1.0194421414014085</v>
      </c>
      <c r="S134" s="232">
        <f t="shared" si="54"/>
        <v>101.94421414014086</v>
      </c>
      <c r="T134" s="232">
        <f t="shared" si="55"/>
        <v>6.5547044796703773</v>
      </c>
      <c r="U134" s="232" t="str">
        <f>VLOOKUP(D134:D292,پیوست1!$E$5:G299,3,0)</f>
        <v>در سهام و قابل معامله</v>
      </c>
    </row>
    <row r="135" spans="1:21" x14ac:dyDescent="0.55000000000000004">
      <c r="A135" s="305">
        <v>10855</v>
      </c>
      <c r="B135" s="191">
        <v>8</v>
      </c>
      <c r="C135" s="179">
        <v>130</v>
      </c>
      <c r="D135" s="179" t="s">
        <v>531</v>
      </c>
      <c r="E135" s="335">
        <v>19788351</v>
      </c>
      <c r="F135" s="336">
        <v>94.773784253987756</v>
      </c>
      <c r="G135" s="336">
        <v>1.799047241232256</v>
      </c>
      <c r="H135" s="336">
        <v>1.8634384240687543</v>
      </c>
      <c r="I135" s="336">
        <v>0.45693833804797823</v>
      </c>
      <c r="J135" s="336">
        <v>1.1067917426632543</v>
      </c>
      <c r="K135" s="180">
        <f t="shared" si="47"/>
        <v>2.7861395161514135</v>
      </c>
      <c r="L135" s="180">
        <f t="shared" si="48"/>
        <v>5.288800747670333E-2</v>
      </c>
      <c r="M135" s="180">
        <f t="shared" si="49"/>
        <v>5.4780965749971287E-2</v>
      </c>
      <c r="N135" s="180">
        <f t="shared" si="50"/>
        <v>1.3432975902578857E-2</v>
      </c>
      <c r="O135" s="180">
        <f t="shared" si="51"/>
        <v>3.2537227827899341E-2</v>
      </c>
      <c r="P135" s="205">
        <f t="shared" si="52"/>
        <v>100</v>
      </c>
      <c r="Q135" s="236">
        <f>VLOOKUP(B:B,'پیوست 4'!$C$14:$J$174,8,0)</f>
        <v>19574928.377999999</v>
      </c>
      <c r="R135" s="1">
        <f t="shared" si="53"/>
        <v>0.98921473436568808</v>
      </c>
      <c r="S135" s="232">
        <f t="shared" si="54"/>
        <v>98.921473436568803</v>
      </c>
      <c r="T135" s="232">
        <f t="shared" si="55"/>
        <v>4.1476891825810469</v>
      </c>
      <c r="U135" s="232" t="str">
        <f>VLOOKUP(D135:D293,پیوست1!$E$5:G278,3,0)</f>
        <v>در سهام</v>
      </c>
    </row>
    <row r="136" spans="1:21" x14ac:dyDescent="0.55000000000000004">
      <c r="A136" s="305">
        <v>11182</v>
      </c>
      <c r="B136" s="191">
        <v>141</v>
      </c>
      <c r="C136" s="181">
        <v>131</v>
      </c>
      <c r="D136" s="181" t="s">
        <v>544</v>
      </c>
      <c r="E136" s="333">
        <v>9762432.5377069991</v>
      </c>
      <c r="F136" s="334">
        <v>94.549845499146429</v>
      </c>
      <c r="G136" s="334">
        <v>1.499061919901074E-5</v>
      </c>
      <c r="H136" s="334">
        <v>0</v>
      </c>
      <c r="I136" s="334">
        <v>4.0512537947413252</v>
      </c>
      <c r="J136" s="334">
        <v>1.3988857154930461</v>
      </c>
      <c r="K136" s="180">
        <f t="shared" si="47"/>
        <v>1.3712729275845565</v>
      </c>
      <c r="L136" s="180">
        <f t="shared" si="48"/>
        <v>2.1741156917615793E-7</v>
      </c>
      <c r="M136" s="180">
        <f t="shared" si="49"/>
        <v>0</v>
      </c>
      <c r="N136" s="180">
        <f t="shared" si="50"/>
        <v>5.8756041558556897E-2</v>
      </c>
      <c r="O136" s="180">
        <f t="shared" si="51"/>
        <v>2.0288283923823903E-2</v>
      </c>
      <c r="P136" s="205">
        <f t="shared" si="52"/>
        <v>100</v>
      </c>
      <c r="Q136" s="236">
        <f>VLOOKUP(B:B,'پیوست 4'!$C$14:$J$174,8,0)</f>
        <v>9881286.9591710009</v>
      </c>
      <c r="R136" s="1">
        <f t="shared" si="53"/>
        <v>1.0121746727575254</v>
      </c>
      <c r="S136" s="232">
        <f t="shared" si="54"/>
        <v>101.21746727575254</v>
      </c>
      <c r="T136" s="232">
        <f t="shared" si="55"/>
        <v>6.6676217766061114</v>
      </c>
      <c r="U136" s="232" t="str">
        <f>VLOOKUP(D136:D294,پیوست1!$E$5:G342,3,0)</f>
        <v>در سهام</v>
      </c>
    </row>
    <row r="137" spans="1:21" x14ac:dyDescent="0.55000000000000004">
      <c r="A137" s="305">
        <v>10781</v>
      </c>
      <c r="B137" s="191">
        <v>51</v>
      </c>
      <c r="C137" s="179">
        <v>132</v>
      </c>
      <c r="D137" s="179" t="s">
        <v>522</v>
      </c>
      <c r="E137" s="335">
        <v>16514590.551246</v>
      </c>
      <c r="F137" s="336">
        <v>94.003584339838795</v>
      </c>
      <c r="G137" s="336">
        <v>1.9244029359464652</v>
      </c>
      <c r="H137" s="336">
        <v>0</v>
      </c>
      <c r="I137" s="336">
        <v>2.9032354642533574E-4</v>
      </c>
      <c r="J137" s="336">
        <v>4.071722400668305</v>
      </c>
      <c r="K137" s="180">
        <f t="shared" si="47"/>
        <v>2.3063077419684479</v>
      </c>
      <c r="L137" s="180">
        <f t="shared" si="48"/>
        <v>4.7213788931654635E-2</v>
      </c>
      <c r="M137" s="180">
        <f t="shared" si="49"/>
        <v>0</v>
      </c>
      <c r="N137" s="180">
        <f t="shared" si="50"/>
        <v>7.1228714043058179E-6</v>
      </c>
      <c r="O137" s="180">
        <f t="shared" si="51"/>
        <v>9.9896668427651686E-2</v>
      </c>
      <c r="P137" s="205">
        <f t="shared" si="52"/>
        <v>99.999999999999986</v>
      </c>
      <c r="Q137" s="236">
        <f>VLOOKUP(B:B,'پیوست 4'!$C$14:$J$174,8,0)</f>
        <v>16189452.336415</v>
      </c>
      <c r="R137" s="1">
        <f t="shared" si="53"/>
        <v>0.98031206321330999</v>
      </c>
      <c r="S137" s="232">
        <f t="shared" si="54"/>
        <v>98.031206321330998</v>
      </c>
      <c r="T137" s="232">
        <f t="shared" si="55"/>
        <v>4.027621981492203</v>
      </c>
      <c r="U137" s="232" t="str">
        <f>VLOOKUP(D137:D296,پیوست1!$E$5:G304,3,0)</f>
        <v>در سهام</v>
      </c>
    </row>
    <row r="138" spans="1:21" x14ac:dyDescent="0.55000000000000004">
      <c r="A138" s="305">
        <v>11309</v>
      </c>
      <c r="B138" s="191">
        <v>185</v>
      </c>
      <c r="C138" s="181">
        <v>133</v>
      </c>
      <c r="D138" s="181" t="s">
        <v>563</v>
      </c>
      <c r="E138" s="333">
        <v>6682452.3949149996</v>
      </c>
      <c r="F138" s="334">
        <v>93.923415711506834</v>
      </c>
      <c r="G138" s="334">
        <v>5.1647357154665432</v>
      </c>
      <c r="H138" s="334">
        <v>0</v>
      </c>
      <c r="I138" s="334">
        <v>1.1227141332553496E-2</v>
      </c>
      <c r="J138" s="334">
        <v>0.90062143169407594</v>
      </c>
      <c r="K138" s="180">
        <f t="shared" si="47"/>
        <v>0.9324268791990914</v>
      </c>
      <c r="L138" s="180">
        <f t="shared" si="48"/>
        <v>5.1273033125759343E-2</v>
      </c>
      <c r="M138" s="180">
        <f t="shared" si="49"/>
        <v>0</v>
      </c>
      <c r="N138" s="180">
        <f t="shared" si="50"/>
        <v>1.1145770493691128E-4</v>
      </c>
      <c r="O138" s="180">
        <f t="shared" si="51"/>
        <v>8.9409400683821486E-3</v>
      </c>
      <c r="P138" s="205">
        <f t="shared" si="52"/>
        <v>100.00000000000001</v>
      </c>
      <c r="Q138" s="236">
        <f>VLOOKUP(B:B,'پیوست 4'!$C$14:$J$174,8,0)</f>
        <v>6694400.7786480002</v>
      </c>
      <c r="R138" s="1">
        <f t="shared" si="53"/>
        <v>1.0017880237713468</v>
      </c>
      <c r="S138" s="232">
        <f t="shared" si="54"/>
        <v>100.17880237713467</v>
      </c>
      <c r="T138" s="232">
        <f t="shared" si="55"/>
        <v>6.2553866656278387</v>
      </c>
      <c r="U138" s="232" t="str">
        <f>VLOOKUP(D138:D297,پیوست1!$E$5:G333,3,0)</f>
        <v>در سهام</v>
      </c>
    </row>
    <row r="139" spans="1:21" x14ac:dyDescent="0.55000000000000004">
      <c r="A139" s="305">
        <v>11308</v>
      </c>
      <c r="B139" s="191">
        <v>181</v>
      </c>
      <c r="C139" s="179">
        <v>134</v>
      </c>
      <c r="D139" s="179" t="s">
        <v>560</v>
      </c>
      <c r="E139" s="335">
        <v>3577681.5933599998</v>
      </c>
      <c r="F139" s="336">
        <v>93.699073367927397</v>
      </c>
      <c r="G139" s="336">
        <v>2.5521592050149162</v>
      </c>
      <c r="H139" s="336">
        <v>2.5166283476739957</v>
      </c>
      <c r="I139" s="336">
        <v>1.3831284056450676E-3</v>
      </c>
      <c r="J139" s="336">
        <v>1.2307559509780484</v>
      </c>
      <c r="K139" s="180">
        <f t="shared" si="47"/>
        <v>0.49801453168153065</v>
      </c>
      <c r="L139" s="180">
        <f t="shared" si="48"/>
        <v>1.3564833947410954E-2</v>
      </c>
      <c r="M139" s="180">
        <f t="shared" si="49"/>
        <v>1.3375985940244441E-2</v>
      </c>
      <c r="N139" s="180">
        <f t="shared" si="50"/>
        <v>7.3513858828461866E-6</v>
      </c>
      <c r="O139" s="180">
        <f t="shared" si="51"/>
        <v>6.5415198518963503E-3</v>
      </c>
      <c r="P139" s="205">
        <f t="shared" si="52"/>
        <v>100.00000000000001</v>
      </c>
      <c r="Q139" s="236">
        <f>VLOOKUP(B:B,'پیوست 4'!$C$14:$J$174,8,0)</f>
        <v>3387215.2789830002</v>
      </c>
      <c r="R139" s="1">
        <f t="shared" si="53"/>
        <v>0.94676264239654651</v>
      </c>
      <c r="S139" s="232">
        <f t="shared" si="54"/>
        <v>94.676264239654657</v>
      </c>
      <c r="T139" s="232">
        <f t="shared" si="55"/>
        <v>0.97719087172725949</v>
      </c>
      <c r="U139" s="232" t="str">
        <f>VLOOKUP(D139:D297,پیوست1!$E$5:G290,3,0)</f>
        <v>شاخصی و قابل معامله</v>
      </c>
    </row>
    <row r="140" spans="1:21" x14ac:dyDescent="0.55000000000000004">
      <c r="A140" s="305">
        <v>11197</v>
      </c>
      <c r="B140" s="191">
        <v>147</v>
      </c>
      <c r="C140" s="181">
        <v>135</v>
      </c>
      <c r="D140" s="181" t="s">
        <v>547</v>
      </c>
      <c r="E140" s="333">
        <v>7278975.6039800001</v>
      </c>
      <c r="F140" s="334">
        <v>93.512928649437185</v>
      </c>
      <c r="G140" s="334">
        <v>3.8601852406169663</v>
      </c>
      <c r="H140" s="334">
        <v>0.28473512169541593</v>
      </c>
      <c r="I140" s="334">
        <v>0</v>
      </c>
      <c r="J140" s="334">
        <v>2.3421509882504314</v>
      </c>
      <c r="K140" s="180">
        <f t="shared" si="47"/>
        <v>1.0112230374858975</v>
      </c>
      <c r="L140" s="180">
        <f t="shared" si="48"/>
        <v>4.174297929336012E-2</v>
      </c>
      <c r="M140" s="180">
        <f t="shared" si="49"/>
        <v>3.0790471306823743E-3</v>
      </c>
      <c r="N140" s="180">
        <f t="shared" si="50"/>
        <v>0</v>
      </c>
      <c r="O140" s="180">
        <f t="shared" si="51"/>
        <v>2.5327375270942844E-2</v>
      </c>
      <c r="P140" s="205">
        <f t="shared" si="52"/>
        <v>100.00000000000001</v>
      </c>
      <c r="Q140" s="236">
        <f>VLOOKUP(B:B,'پیوست 4'!$C$14:$J$174,8,0)</f>
        <v>6789407.3102559997</v>
      </c>
      <c r="R140" s="1">
        <f t="shared" si="53"/>
        <v>0.93274214390053534</v>
      </c>
      <c r="S140" s="232">
        <f t="shared" si="54"/>
        <v>93.27421439005353</v>
      </c>
      <c r="T140" s="232">
        <f t="shared" si="55"/>
        <v>-0.23871425938365576</v>
      </c>
      <c r="U140" s="232" t="str">
        <f>VLOOKUP(D140:D299,پیوست1!$E$5:G340,3,0)</f>
        <v>در سهام و قابل معامله</v>
      </c>
    </row>
    <row r="141" spans="1:21" x14ac:dyDescent="0.55000000000000004">
      <c r="A141" s="305">
        <v>10872</v>
      </c>
      <c r="B141" s="191">
        <v>15</v>
      </c>
      <c r="C141" s="179">
        <v>136</v>
      </c>
      <c r="D141" s="179" t="s">
        <v>533</v>
      </c>
      <c r="E141" s="335">
        <v>6713277.2676440002</v>
      </c>
      <c r="F141" s="336">
        <v>93.3771778861271</v>
      </c>
      <c r="G141" s="336">
        <v>0.54985002104978764</v>
      </c>
      <c r="H141" s="336">
        <v>0</v>
      </c>
      <c r="I141" s="336">
        <v>0</v>
      </c>
      <c r="J141" s="336">
        <v>6.0729720928231075</v>
      </c>
      <c r="K141" s="180">
        <f t="shared" ref="K141:K172" si="56">E141/$E$179*F141</f>
        <v>0.93128018285105252</v>
      </c>
      <c r="L141" s="180">
        <f t="shared" ref="L141:L172" si="57">E141/$E$179*G141</f>
        <v>5.4838284871744653E-3</v>
      </c>
      <c r="M141" s="180">
        <f t="shared" ref="M141:M172" si="58">E141/$E$179*H141</f>
        <v>0</v>
      </c>
      <c r="N141" s="180">
        <f t="shared" ref="N141:N172" si="59">E141/$E$179*I141</f>
        <v>0</v>
      </c>
      <c r="O141" s="180">
        <f t="shared" ref="O141:O172" si="60">E141/$E$179*J141</f>
        <v>6.0567674983181219E-2</v>
      </c>
      <c r="P141" s="205">
        <f t="shared" ref="P141:P172" si="61">SUM(F141:J141)</f>
        <v>100</v>
      </c>
      <c r="Q141" s="236">
        <f>VLOOKUP(B:B,'پیوست 4'!$C$14:$J$174,8,0)</f>
        <v>6614566.4952560002</v>
      </c>
      <c r="R141" s="1">
        <f t="shared" si="53"/>
        <v>0.98529618717466705</v>
      </c>
      <c r="S141" s="232">
        <f t="shared" si="54"/>
        <v>98.529618717466704</v>
      </c>
      <c r="T141" s="232">
        <f t="shared" si="55"/>
        <v>5.1524408313396037</v>
      </c>
      <c r="U141" s="232" t="str">
        <f>VLOOKUP(D141:D299,پیوست1!$E$5:G303,3,0)</f>
        <v>در سهام</v>
      </c>
    </row>
    <row r="142" spans="1:21" x14ac:dyDescent="0.55000000000000004">
      <c r="A142" s="305">
        <v>10896</v>
      </c>
      <c r="B142" s="191">
        <v>103</v>
      </c>
      <c r="C142" s="181">
        <v>137</v>
      </c>
      <c r="D142" s="181" t="s">
        <v>535</v>
      </c>
      <c r="E142" s="333">
        <v>5863726.1122169998</v>
      </c>
      <c r="F142" s="334">
        <v>93.269838484477944</v>
      </c>
      <c r="G142" s="334">
        <v>5.9980237362611097</v>
      </c>
      <c r="H142" s="334">
        <v>0</v>
      </c>
      <c r="I142" s="334">
        <v>1.621567817882887E-3</v>
      </c>
      <c r="J142" s="334">
        <v>0.73051621144307122</v>
      </c>
      <c r="K142" s="180">
        <f t="shared" si="56"/>
        <v>0.81249357275056744</v>
      </c>
      <c r="L142" s="180">
        <f t="shared" si="57"/>
        <v>5.2250071556932356E-2</v>
      </c>
      <c r="M142" s="180">
        <f t="shared" si="58"/>
        <v>0</v>
      </c>
      <c r="N142" s="180">
        <f t="shared" si="59"/>
        <v>1.4125825145802844E-5</v>
      </c>
      <c r="O142" s="180">
        <f t="shared" si="60"/>
        <v>6.3636834397045438E-3</v>
      </c>
      <c r="P142" s="205">
        <f t="shared" si="61"/>
        <v>100</v>
      </c>
      <c r="Q142" s="236">
        <f>VLOOKUP(B:B,'پیوست 4'!$C$14:$J$174,8,0)</f>
        <v>5637821.1451129997</v>
      </c>
      <c r="R142" s="1">
        <f t="shared" si="53"/>
        <v>0.9614741611765717</v>
      </c>
      <c r="S142" s="232">
        <f t="shared" si="54"/>
        <v>96.147416117657173</v>
      </c>
      <c r="T142" s="232">
        <f t="shared" si="55"/>
        <v>2.8775776331792287</v>
      </c>
      <c r="U142" s="232" t="str">
        <f>VLOOKUP(D142:D300,پیوست1!$E$5:G308,3,0)</f>
        <v>در سهام</v>
      </c>
    </row>
    <row r="143" spans="1:21" x14ac:dyDescent="0.55000000000000004">
      <c r="A143" s="305">
        <v>11099</v>
      </c>
      <c r="B143" s="191">
        <v>124</v>
      </c>
      <c r="C143" s="179">
        <v>138</v>
      </c>
      <c r="D143" s="179" t="s">
        <v>539</v>
      </c>
      <c r="E143" s="335">
        <v>25908622.145208001</v>
      </c>
      <c r="F143" s="336">
        <v>92.38777105833222</v>
      </c>
      <c r="G143" s="336">
        <v>5.143722834682861</v>
      </c>
      <c r="H143" s="336">
        <v>9.0657631062034241E-2</v>
      </c>
      <c r="I143" s="336">
        <v>1.3924124820613615E-3</v>
      </c>
      <c r="J143" s="336">
        <v>2.3764560634408305</v>
      </c>
      <c r="K143" s="180">
        <f t="shared" si="56"/>
        <v>3.5560170898014505</v>
      </c>
      <c r="L143" s="180">
        <f t="shared" si="57"/>
        <v>0.19798254786107408</v>
      </c>
      <c r="M143" s="180">
        <f t="shared" si="58"/>
        <v>3.4894237807075435E-3</v>
      </c>
      <c r="N143" s="180">
        <f t="shared" si="59"/>
        <v>5.3594134002180787E-5</v>
      </c>
      <c r="O143" s="180">
        <f t="shared" si="60"/>
        <v>9.1470096939801904E-2</v>
      </c>
      <c r="P143" s="205">
        <f t="shared" si="61"/>
        <v>100</v>
      </c>
      <c r="Q143" s="236">
        <f>VLOOKUP(B:B,'پیوست 4'!$C$14:$J$174,8,0)</f>
        <v>24869139.669402</v>
      </c>
      <c r="R143" s="1">
        <f t="shared" ref="R143:R174" si="62">Q143/E143</f>
        <v>0.95987889784411939</v>
      </c>
      <c r="S143" s="232">
        <f t="shared" ref="S143:S174" si="63">R143*100</f>
        <v>95.987889784411934</v>
      </c>
      <c r="T143" s="232">
        <f t="shared" ref="T143:T174" si="64">S143-F143</f>
        <v>3.6001187260797138</v>
      </c>
      <c r="U143" s="232" t="str">
        <f>VLOOKUP(D143:D302,پیوست1!$E$5:G328,3,0)</f>
        <v>در سهام</v>
      </c>
    </row>
    <row r="144" spans="1:21" x14ac:dyDescent="0.55000000000000004">
      <c r="A144" s="305">
        <v>11223</v>
      </c>
      <c r="B144" s="191">
        <v>160</v>
      </c>
      <c r="C144" s="181">
        <v>139</v>
      </c>
      <c r="D144" s="181" t="s">
        <v>553</v>
      </c>
      <c r="E144" s="333">
        <v>10483488.363298001</v>
      </c>
      <c r="F144" s="334">
        <v>92.239519606951518</v>
      </c>
      <c r="G144" s="334">
        <v>3.5366857129880782</v>
      </c>
      <c r="H144" s="334">
        <v>0.22581336955193421</v>
      </c>
      <c r="I144" s="334">
        <v>5.1861092888017446E-4</v>
      </c>
      <c r="J144" s="334">
        <v>3.9974626995795899</v>
      </c>
      <c r="K144" s="180">
        <f t="shared" si="56"/>
        <v>1.4365736050986337</v>
      </c>
      <c r="L144" s="180">
        <f t="shared" si="57"/>
        <v>5.5081697806513882E-2</v>
      </c>
      <c r="M144" s="180">
        <f t="shared" si="58"/>
        <v>3.5169039014839401E-3</v>
      </c>
      <c r="N144" s="180">
        <f t="shared" si="59"/>
        <v>8.0770452287654341E-6</v>
      </c>
      <c r="O144" s="180">
        <f t="shared" si="60"/>
        <v>6.2258015068300303E-2</v>
      </c>
      <c r="P144" s="205">
        <f t="shared" si="61"/>
        <v>99.999999999999986</v>
      </c>
      <c r="Q144" s="236">
        <f>VLOOKUP(B:B,'پیوست 4'!$C$14:$J$174,8,0)</f>
        <v>9868571.194743</v>
      </c>
      <c r="R144" s="1">
        <f t="shared" si="62"/>
        <v>0.94134422176612653</v>
      </c>
      <c r="S144" s="232">
        <f t="shared" si="63"/>
        <v>94.134422176612659</v>
      </c>
      <c r="T144" s="232">
        <f t="shared" si="64"/>
        <v>1.8949025696611415</v>
      </c>
      <c r="U144" s="232" t="str">
        <f>VLOOKUP(D144:D303,پیوست1!$E$5:G307,3,0)</f>
        <v>در سهام</v>
      </c>
    </row>
    <row r="145" spans="1:21" x14ac:dyDescent="0.55000000000000004">
      <c r="A145" s="305">
        <v>10616</v>
      </c>
      <c r="B145" s="191">
        <v>25</v>
      </c>
      <c r="C145" s="179">
        <v>140</v>
      </c>
      <c r="D145" s="179" t="s">
        <v>513</v>
      </c>
      <c r="E145" s="335">
        <v>16910060.683003999</v>
      </c>
      <c r="F145" s="336">
        <v>92.222929045620347</v>
      </c>
      <c r="G145" s="336">
        <v>3.2565902804580413</v>
      </c>
      <c r="H145" s="336">
        <v>2.5826755718766492</v>
      </c>
      <c r="I145" s="336">
        <v>2.8116462042720693E-5</v>
      </c>
      <c r="J145" s="336">
        <v>1.9377769855829257</v>
      </c>
      <c r="K145" s="180">
        <f t="shared" si="56"/>
        <v>2.3168030185653006</v>
      </c>
      <c r="L145" s="180">
        <f t="shared" si="57"/>
        <v>8.1811305171877041E-2</v>
      </c>
      <c r="M145" s="180">
        <f t="shared" si="58"/>
        <v>6.4881376278330682E-2</v>
      </c>
      <c r="N145" s="180">
        <f t="shared" si="59"/>
        <v>7.0633523361341896E-7</v>
      </c>
      <c r="O145" s="180">
        <f t="shared" si="60"/>
        <v>4.8680383674260391E-2</v>
      </c>
      <c r="P145" s="205">
        <f t="shared" si="61"/>
        <v>100.00000000000001</v>
      </c>
      <c r="Q145" s="236">
        <f>VLOOKUP(B:B,'پیوست 4'!$C$14:$J$174,8,0)</f>
        <v>16400166.014040999</v>
      </c>
      <c r="R145" s="1">
        <f t="shared" si="62"/>
        <v>0.96984666829282962</v>
      </c>
      <c r="S145" s="232">
        <f t="shared" si="63"/>
        <v>96.984666829282958</v>
      </c>
      <c r="T145" s="232">
        <f t="shared" si="64"/>
        <v>4.7617377836626105</v>
      </c>
      <c r="U145" s="232" t="str">
        <f>VLOOKUP(D145:D304,پیوست1!$E$5:G301,3,0)</f>
        <v>در سهام</v>
      </c>
    </row>
    <row r="146" spans="1:21" x14ac:dyDescent="0.55000000000000004">
      <c r="A146" s="305">
        <v>10835</v>
      </c>
      <c r="B146" s="191">
        <v>18</v>
      </c>
      <c r="C146" s="181">
        <v>141</v>
      </c>
      <c r="D146" s="181" t="s">
        <v>528</v>
      </c>
      <c r="E146" s="333">
        <v>3906875.2548929998</v>
      </c>
      <c r="F146" s="334">
        <v>91.644389486782032</v>
      </c>
      <c r="G146" s="334">
        <v>7.5461561317360211</v>
      </c>
      <c r="H146" s="334">
        <v>0</v>
      </c>
      <c r="I146" s="334">
        <v>5.0991376928118289E-4</v>
      </c>
      <c r="J146" s="334">
        <v>0.80894446771265927</v>
      </c>
      <c r="K146" s="180">
        <f t="shared" si="56"/>
        <v>0.5319128225125318</v>
      </c>
      <c r="L146" s="180">
        <f t="shared" si="57"/>
        <v>4.3798613637236181E-2</v>
      </c>
      <c r="M146" s="180">
        <f t="shared" si="58"/>
        <v>0</v>
      </c>
      <c r="N146" s="180">
        <f t="shared" si="59"/>
        <v>2.9595884022499561E-6</v>
      </c>
      <c r="O146" s="180">
        <f t="shared" si="60"/>
        <v>4.6951912439658853E-3</v>
      </c>
      <c r="P146" s="205">
        <f t="shared" si="61"/>
        <v>100</v>
      </c>
      <c r="Q146" s="236">
        <f>VLOOKUP(B:B,'پیوست 4'!$C$14:$J$174,8,0)</f>
        <v>3594505.3853310002</v>
      </c>
      <c r="R146" s="1">
        <f t="shared" si="62"/>
        <v>0.92004611123153079</v>
      </c>
      <c r="S146" s="232">
        <f t="shared" si="63"/>
        <v>92.004611123153083</v>
      </c>
      <c r="T146" s="232">
        <f t="shared" si="64"/>
        <v>0.36022163637105109</v>
      </c>
      <c r="U146" s="232" t="str">
        <f>VLOOKUP(D146:D304,پیوست1!$E$5:G279,3,0)</f>
        <v>در سهام</v>
      </c>
    </row>
    <row r="147" spans="1:21" x14ac:dyDescent="0.55000000000000004">
      <c r="A147" s="305">
        <v>11055</v>
      </c>
      <c r="B147" s="191">
        <v>116</v>
      </c>
      <c r="C147" s="179">
        <v>142</v>
      </c>
      <c r="D147" s="179" t="s">
        <v>536</v>
      </c>
      <c r="E147" s="335">
        <v>13165758.318685001</v>
      </c>
      <c r="F147" s="336">
        <v>91.384920154653429</v>
      </c>
      <c r="G147" s="336">
        <v>0.66066886309958184</v>
      </c>
      <c r="H147" s="336">
        <v>2.0258450949436541E-3</v>
      </c>
      <c r="I147" s="336">
        <v>7.3359001106408708E-2</v>
      </c>
      <c r="J147" s="336">
        <v>7.8790261360456313</v>
      </c>
      <c r="K147" s="180">
        <f t="shared" si="56"/>
        <v>1.787415205058281</v>
      </c>
      <c r="L147" s="180">
        <f t="shared" si="57"/>
        <v>1.2922149184070038E-2</v>
      </c>
      <c r="M147" s="180">
        <f t="shared" si="58"/>
        <v>3.9623893303917684E-5</v>
      </c>
      <c r="N147" s="180">
        <f t="shared" si="59"/>
        <v>1.4348427922635247E-3</v>
      </c>
      <c r="O147" s="180">
        <f t="shared" si="60"/>
        <v>0.15410738547220176</v>
      </c>
      <c r="P147" s="205">
        <f t="shared" si="61"/>
        <v>100</v>
      </c>
      <c r="Q147" s="236">
        <f>VLOOKUP(B:B,'پیوست 4'!$C$14:$J$174,8,0)</f>
        <v>13278338.291013001</v>
      </c>
      <c r="R147" s="1">
        <f t="shared" si="62"/>
        <v>1.0085509675631996</v>
      </c>
      <c r="S147" s="232">
        <f t="shared" si="63"/>
        <v>100.85509675631997</v>
      </c>
      <c r="T147" s="232">
        <f t="shared" si="64"/>
        <v>9.4701766016665374</v>
      </c>
      <c r="U147" s="232" t="str">
        <f>VLOOKUP(D147:D306,پیوست1!$E$5:G291,3,0)</f>
        <v>در سهام</v>
      </c>
    </row>
    <row r="148" spans="1:21" x14ac:dyDescent="0.55000000000000004">
      <c r="A148" s="305">
        <v>10787</v>
      </c>
      <c r="B148" s="191">
        <v>54</v>
      </c>
      <c r="C148" s="181">
        <v>143</v>
      </c>
      <c r="D148" s="181" t="s">
        <v>524</v>
      </c>
      <c r="E148" s="333">
        <v>21624644.067384999</v>
      </c>
      <c r="F148" s="334">
        <v>91.36186473866087</v>
      </c>
      <c r="G148" s="334">
        <v>4.7194187377512122</v>
      </c>
      <c r="H148" s="334">
        <v>0</v>
      </c>
      <c r="I148" s="334">
        <v>3.4123512757472962</v>
      </c>
      <c r="J148" s="334">
        <v>0.50636524784062642</v>
      </c>
      <c r="K148" s="180">
        <f t="shared" si="56"/>
        <v>2.9350733275548095</v>
      </c>
      <c r="L148" s="180">
        <f t="shared" si="57"/>
        <v>0.15161511970403552</v>
      </c>
      <c r="M148" s="180">
        <f t="shared" si="58"/>
        <v>0</v>
      </c>
      <c r="N148" s="180">
        <f t="shared" si="59"/>
        <v>0.10962452706435771</v>
      </c>
      <c r="O148" s="180">
        <f t="shared" si="60"/>
        <v>1.6267390526550754E-2</v>
      </c>
      <c r="P148" s="205">
        <f t="shared" si="61"/>
        <v>100</v>
      </c>
      <c r="Q148" s="236">
        <f>VLOOKUP(B:B,'پیوست 4'!$C$14:$J$174,8,0)</f>
        <v>20508054.710756999</v>
      </c>
      <c r="R148" s="1">
        <f t="shared" si="62"/>
        <v>0.94836496022091399</v>
      </c>
      <c r="S148" s="232">
        <f t="shared" si="63"/>
        <v>94.836496022091396</v>
      </c>
      <c r="T148" s="232">
        <f t="shared" si="64"/>
        <v>3.4746312834305257</v>
      </c>
      <c r="U148" s="232" t="str">
        <f>VLOOKUP(D148:D307,پیوست1!$E$5:G317,3,0)</f>
        <v>در سهام</v>
      </c>
    </row>
    <row r="149" spans="1:21" x14ac:dyDescent="0.55000000000000004">
      <c r="A149" s="305">
        <v>11285</v>
      </c>
      <c r="B149" s="191">
        <v>174</v>
      </c>
      <c r="C149" s="179">
        <v>144</v>
      </c>
      <c r="D149" s="179" t="s">
        <v>558</v>
      </c>
      <c r="E149" s="335">
        <v>26947658.658769999</v>
      </c>
      <c r="F149" s="336">
        <v>91.218576717631919</v>
      </c>
      <c r="G149" s="336">
        <v>4.5718418349493533</v>
      </c>
      <c r="H149" s="336">
        <v>0</v>
      </c>
      <c r="I149" s="336">
        <v>5.3675100248117714E-3</v>
      </c>
      <c r="J149" s="336">
        <v>4.2042139373939102</v>
      </c>
      <c r="K149" s="180">
        <f t="shared" si="56"/>
        <v>3.6518199932843545</v>
      </c>
      <c r="L149" s="180">
        <f t="shared" si="57"/>
        <v>0.1830278877369805</v>
      </c>
      <c r="M149" s="180">
        <f t="shared" si="58"/>
        <v>0</v>
      </c>
      <c r="N149" s="180">
        <f t="shared" si="59"/>
        <v>2.1488145428356654E-4</v>
      </c>
      <c r="O149" s="180">
        <f t="shared" si="60"/>
        <v>0.1683103712541503</v>
      </c>
      <c r="P149" s="205">
        <f t="shared" si="61"/>
        <v>100</v>
      </c>
      <c r="Q149" s="236">
        <f>VLOOKUP(B:B,'پیوست 4'!$C$14:$J$174,8,0)</f>
        <v>25173062.161008999</v>
      </c>
      <c r="R149" s="1">
        <f t="shared" si="62"/>
        <v>0.93414654236821926</v>
      </c>
      <c r="S149" s="232">
        <f t="shared" si="63"/>
        <v>93.414654236821931</v>
      </c>
      <c r="T149" s="232">
        <f t="shared" si="64"/>
        <v>2.1960775191900126</v>
      </c>
      <c r="U149" s="232" t="str">
        <f>VLOOKUP(D149:D308,پیوست1!$E$5:G337,3,0)</f>
        <v>در سهام</v>
      </c>
    </row>
    <row r="150" spans="1:21" x14ac:dyDescent="0.55000000000000004">
      <c r="A150" s="305">
        <v>11173</v>
      </c>
      <c r="B150" s="191">
        <v>140</v>
      </c>
      <c r="C150" s="181">
        <v>145</v>
      </c>
      <c r="D150" s="181" t="s">
        <v>543</v>
      </c>
      <c r="E150" s="333">
        <v>1238669.35427</v>
      </c>
      <c r="F150" s="334">
        <v>91.183488045863982</v>
      </c>
      <c r="G150" s="334">
        <v>7.7280370419513513</v>
      </c>
      <c r="H150" s="334">
        <v>0</v>
      </c>
      <c r="I150" s="334">
        <v>1.5837969739826829E-3</v>
      </c>
      <c r="J150" s="334">
        <v>1.0868911152106859</v>
      </c>
      <c r="K150" s="180">
        <f t="shared" si="56"/>
        <v>0.16779407716559636</v>
      </c>
      <c r="L150" s="180">
        <f t="shared" si="57"/>
        <v>1.4220983113779779E-2</v>
      </c>
      <c r="M150" s="180">
        <f t="shared" si="58"/>
        <v>0</v>
      </c>
      <c r="N150" s="180">
        <f t="shared" si="59"/>
        <v>2.9144723168894237E-6</v>
      </c>
      <c r="O150" s="180">
        <f t="shared" si="60"/>
        <v>2.0000758422899054E-3</v>
      </c>
      <c r="P150" s="205">
        <f t="shared" si="61"/>
        <v>100.00000000000001</v>
      </c>
      <c r="Q150" s="236">
        <f>VLOOKUP(B:B,'پیوست 4'!$C$14:$J$174,8,0)</f>
        <v>1151454.2525849999</v>
      </c>
      <c r="R150" s="1">
        <f t="shared" si="62"/>
        <v>0.92958968316738599</v>
      </c>
      <c r="S150" s="232">
        <f t="shared" si="63"/>
        <v>92.958968316738606</v>
      </c>
      <c r="T150" s="232">
        <f t="shared" si="64"/>
        <v>1.775480270874624</v>
      </c>
      <c r="U150" s="232" t="str">
        <f>VLOOKUP(D136:D293,پیوست1!$E$5:G257,3,0)</f>
        <v>در سهام</v>
      </c>
    </row>
    <row r="151" spans="1:21" x14ac:dyDescent="0.55000000000000004">
      <c r="A151" s="305">
        <v>11235</v>
      </c>
      <c r="B151" s="191">
        <v>155</v>
      </c>
      <c r="C151" s="179">
        <v>146</v>
      </c>
      <c r="D151" s="179" t="s">
        <v>551</v>
      </c>
      <c r="E151" s="335">
        <v>16540118.001027999</v>
      </c>
      <c r="F151" s="336">
        <v>90.932698156924019</v>
      </c>
      <c r="G151" s="336">
        <v>2.087507525125075</v>
      </c>
      <c r="H151" s="336">
        <v>0</v>
      </c>
      <c r="I151" s="336">
        <v>1.1901117210121459E-2</v>
      </c>
      <c r="J151" s="336">
        <v>6.967893200740785</v>
      </c>
      <c r="K151" s="180">
        <f t="shared" si="56"/>
        <v>2.2344143610883109</v>
      </c>
      <c r="L151" s="180">
        <f t="shared" si="57"/>
        <v>5.1294604554348866E-2</v>
      </c>
      <c r="M151" s="180">
        <f t="shared" si="58"/>
        <v>0</v>
      </c>
      <c r="N151" s="180">
        <f t="shared" si="59"/>
        <v>2.924363594864452E-4</v>
      </c>
      <c r="O151" s="180">
        <f t="shared" si="60"/>
        <v>0.17121630557356671</v>
      </c>
      <c r="P151" s="205">
        <f t="shared" si="61"/>
        <v>100</v>
      </c>
      <c r="Q151" s="236">
        <f>VLOOKUP(B:B,'پیوست 4'!$C$14:$J$174,8,0)</f>
        <v>15281371.748795001</v>
      </c>
      <c r="R151" s="1">
        <f t="shared" si="62"/>
        <v>0.92389738379407182</v>
      </c>
      <c r="S151" s="232">
        <f t="shared" si="63"/>
        <v>92.389738379407177</v>
      </c>
      <c r="T151" s="232">
        <f t="shared" si="64"/>
        <v>1.4570402224831582</v>
      </c>
      <c r="U151" s="232" t="str">
        <f>VLOOKUP(D151:D309,پیوست1!$E$5:G285,3,0)</f>
        <v>در سهام</v>
      </c>
    </row>
    <row r="152" spans="1:21" x14ac:dyDescent="0.55000000000000004">
      <c r="A152" s="305">
        <v>11186</v>
      </c>
      <c r="B152" s="191">
        <v>142</v>
      </c>
      <c r="C152" s="181">
        <v>147</v>
      </c>
      <c r="D152" s="181" t="s">
        <v>546</v>
      </c>
      <c r="E152" s="333">
        <v>1827235.7902840001</v>
      </c>
      <c r="F152" s="334">
        <v>90.3</v>
      </c>
      <c r="G152" s="334">
        <v>0</v>
      </c>
      <c r="H152" s="334">
        <v>0</v>
      </c>
      <c r="I152" s="334">
        <v>6.75</v>
      </c>
      <c r="J152" s="334">
        <v>2.95</v>
      </c>
      <c r="K152" s="180">
        <f t="shared" si="56"/>
        <v>0.24512486996702018</v>
      </c>
      <c r="L152" s="180">
        <f t="shared" si="57"/>
        <v>0</v>
      </c>
      <c r="M152" s="180">
        <f t="shared" si="58"/>
        <v>0</v>
      </c>
      <c r="N152" s="180">
        <f t="shared" si="59"/>
        <v>1.832328762211945E-2</v>
      </c>
      <c r="O152" s="180">
        <f t="shared" si="60"/>
        <v>8.0079553311484999E-3</v>
      </c>
      <c r="P152" s="205">
        <f t="shared" si="61"/>
        <v>100</v>
      </c>
      <c r="Q152" s="236">
        <f>VLOOKUP(B:B,'پیوست 4'!$C$14:$J$174,8,0)</f>
        <v>1520379</v>
      </c>
      <c r="R152" s="1">
        <f t="shared" si="62"/>
        <v>0.83206502854439679</v>
      </c>
      <c r="S152" s="232">
        <f t="shared" si="63"/>
        <v>83.206502854439677</v>
      </c>
      <c r="T152" s="232">
        <f t="shared" si="64"/>
        <v>-7.0934971455603204</v>
      </c>
      <c r="U152" s="232" t="str">
        <f>VLOOKUP(D152:D311,پیوست1!$E$5:G324,3,0)</f>
        <v>در سهام</v>
      </c>
    </row>
    <row r="153" spans="1:21" x14ac:dyDescent="0.55000000000000004">
      <c r="A153" s="305">
        <v>11378</v>
      </c>
      <c r="B153" s="191">
        <v>226</v>
      </c>
      <c r="C153" s="179">
        <v>148</v>
      </c>
      <c r="D153" s="179" t="s">
        <v>567</v>
      </c>
      <c r="E153" s="335">
        <v>3561799.4170260001</v>
      </c>
      <c r="F153" s="336">
        <v>90.291750902710902</v>
      </c>
      <c r="G153" s="336">
        <v>7.2200796061313319</v>
      </c>
      <c r="H153" s="336">
        <v>2.5558136247821734E-2</v>
      </c>
      <c r="I153" s="336">
        <v>7.9060030375830196E-4</v>
      </c>
      <c r="J153" s="336">
        <v>2.4618207546061837</v>
      </c>
      <c r="K153" s="180">
        <f t="shared" si="56"/>
        <v>0.4777740592422054</v>
      </c>
      <c r="L153" s="180">
        <f t="shared" si="57"/>
        <v>3.8204672154271632E-2</v>
      </c>
      <c r="M153" s="180">
        <f t="shared" si="58"/>
        <v>1.352395360562281E-4</v>
      </c>
      <c r="N153" s="180">
        <f t="shared" si="59"/>
        <v>4.1834199978215695E-6</v>
      </c>
      <c r="O153" s="180">
        <f t="shared" si="60"/>
        <v>1.3026595268068854E-2</v>
      </c>
      <c r="P153" s="205">
        <f t="shared" si="61"/>
        <v>100</v>
      </c>
      <c r="Q153" s="236">
        <f>VLOOKUP(B:B,'پیوست 4'!$C$14:$J$174,8,0)</f>
        <v>3368558.896429</v>
      </c>
      <c r="R153" s="1">
        <f t="shared" si="62"/>
        <v>0.94574637761091263</v>
      </c>
      <c r="S153" s="232">
        <f t="shared" si="63"/>
        <v>94.574637761091267</v>
      </c>
      <c r="T153" s="232">
        <f t="shared" si="64"/>
        <v>4.2828868583803654</v>
      </c>
      <c r="U153" s="232" t="str">
        <f>VLOOKUP(D153:D312,پیوست1!$E$5:G334,3,0)</f>
        <v>در سهام و قابل معامله</v>
      </c>
    </row>
    <row r="154" spans="1:21" x14ac:dyDescent="0.55000000000000004">
      <c r="A154" s="305">
        <v>10591</v>
      </c>
      <c r="B154" s="191">
        <v>44</v>
      </c>
      <c r="C154" s="181">
        <v>149</v>
      </c>
      <c r="D154" s="181" t="s">
        <v>510</v>
      </c>
      <c r="E154" s="333">
        <v>3715393.7083140002</v>
      </c>
      <c r="F154" s="334">
        <v>90.218839406324591</v>
      </c>
      <c r="G154" s="334">
        <v>6.7256865216109878</v>
      </c>
      <c r="H154" s="334">
        <v>0.10053978463064804</v>
      </c>
      <c r="I154" s="334">
        <v>1.7033220751110183E-3</v>
      </c>
      <c r="J154" s="334">
        <v>2.953230965358657</v>
      </c>
      <c r="K154" s="180">
        <f t="shared" si="56"/>
        <v>0.49797450665139525</v>
      </c>
      <c r="L154" s="180">
        <f t="shared" si="57"/>
        <v>3.7123293200515065E-2</v>
      </c>
      <c r="M154" s="180">
        <f t="shared" si="58"/>
        <v>5.5494229342496618E-4</v>
      </c>
      <c r="N154" s="180">
        <f t="shared" si="59"/>
        <v>9.4017056260466393E-6</v>
      </c>
      <c r="O154" s="180">
        <f t="shared" si="60"/>
        <v>1.6300738766752584E-2</v>
      </c>
      <c r="P154" s="205">
        <f t="shared" si="61"/>
        <v>100</v>
      </c>
      <c r="Q154" s="236">
        <f>VLOOKUP(B:B,'پیوست 4'!$C$14:$J$174,8,0)</f>
        <v>3443320.227128</v>
      </c>
      <c r="R154" s="1">
        <f t="shared" si="62"/>
        <v>0.92677129194217645</v>
      </c>
      <c r="S154" s="232">
        <f t="shared" si="63"/>
        <v>92.677129194217642</v>
      </c>
      <c r="T154" s="232">
        <f t="shared" si="64"/>
        <v>2.458289787893051</v>
      </c>
      <c r="U154" s="232" t="str">
        <f>VLOOKUP(D154:D312,پیوست1!$E$5:G300,3,0)</f>
        <v>در سهام</v>
      </c>
    </row>
    <row r="155" spans="1:21" x14ac:dyDescent="0.55000000000000004">
      <c r="A155" s="305">
        <v>11477</v>
      </c>
      <c r="B155" s="191">
        <v>245</v>
      </c>
      <c r="C155" s="179">
        <v>150</v>
      </c>
      <c r="D155" s="179" t="s">
        <v>572</v>
      </c>
      <c r="E155" s="335">
        <v>7083926.2041149996</v>
      </c>
      <c r="F155" s="336">
        <v>89.35720143307185</v>
      </c>
      <c r="G155" s="336">
        <v>6.7900613198919189</v>
      </c>
      <c r="H155" s="336">
        <v>2.8792579360125492</v>
      </c>
      <c r="I155" s="336">
        <v>6.9807568900342651E-4</v>
      </c>
      <c r="J155" s="336">
        <v>0.9727812353346742</v>
      </c>
      <c r="K155" s="180">
        <f t="shared" si="56"/>
        <v>0.94039133720958501</v>
      </c>
      <c r="L155" s="180">
        <f t="shared" si="57"/>
        <v>7.1458312726264309E-2</v>
      </c>
      <c r="M155" s="180">
        <f t="shared" si="58"/>
        <v>3.0301186442663532E-2</v>
      </c>
      <c r="N155" s="180">
        <f t="shared" si="59"/>
        <v>7.3465184688793502E-6</v>
      </c>
      <c r="O155" s="180">
        <f t="shared" si="60"/>
        <v>1.0237507800576586E-2</v>
      </c>
      <c r="P155" s="205">
        <f t="shared" si="61"/>
        <v>100</v>
      </c>
      <c r="Q155" s="236">
        <f>VLOOKUP(B:B,'پیوست 4'!$C$14:$J$174,8,0)</f>
        <v>6400430.96019</v>
      </c>
      <c r="R155" s="1">
        <f t="shared" si="62"/>
        <v>0.90351462956686901</v>
      </c>
      <c r="S155" s="232">
        <f t="shared" si="63"/>
        <v>90.351462956686902</v>
      </c>
      <c r="T155" s="232">
        <f t="shared" si="64"/>
        <v>0.9942615236150516</v>
      </c>
      <c r="U155" s="232" t="str">
        <f>VLOOKUP(D155:D314,پیوست1!$E$5:G294,3,0)</f>
        <v>در سهام</v>
      </c>
    </row>
    <row r="156" spans="1:21" x14ac:dyDescent="0.55000000000000004">
      <c r="A156" s="305">
        <v>10630</v>
      </c>
      <c r="B156" s="191">
        <v>19</v>
      </c>
      <c r="C156" s="181">
        <v>151</v>
      </c>
      <c r="D156" s="181" t="s">
        <v>514</v>
      </c>
      <c r="E156" s="333">
        <v>649166.01365700003</v>
      </c>
      <c r="F156" s="334">
        <v>89.285775942357887</v>
      </c>
      <c r="G156" s="334">
        <v>3.2853514153365873E-4</v>
      </c>
      <c r="H156" s="334">
        <v>0</v>
      </c>
      <c r="I156" s="334">
        <v>3.496143716430912E-2</v>
      </c>
      <c r="J156" s="334">
        <v>10.678934085336266</v>
      </c>
      <c r="K156" s="180">
        <f t="shared" si="56"/>
        <v>8.6107917242039228E-2</v>
      </c>
      <c r="L156" s="180">
        <f t="shared" si="57"/>
        <v>3.1684192112017227E-7</v>
      </c>
      <c r="M156" s="180">
        <f t="shared" si="58"/>
        <v>0</v>
      </c>
      <c r="N156" s="180">
        <f t="shared" si="59"/>
        <v>3.3717089942194252E-5</v>
      </c>
      <c r="O156" s="180">
        <f t="shared" si="60"/>
        <v>1.0298849539561313E-2</v>
      </c>
      <c r="P156" s="205">
        <f t="shared" si="61"/>
        <v>100</v>
      </c>
      <c r="Q156" s="236">
        <f>VLOOKUP(B:B,'پیوست 4'!$C$14:$J$174,8,0)</f>
        <v>665440.57597000001</v>
      </c>
      <c r="R156" s="1">
        <f t="shared" si="62"/>
        <v>1.0250699543269666</v>
      </c>
      <c r="S156" s="232">
        <f t="shared" si="63"/>
        <v>102.50699543269666</v>
      </c>
      <c r="T156" s="232">
        <f t="shared" si="64"/>
        <v>13.221219490338768</v>
      </c>
      <c r="U156" s="232" t="str">
        <f>VLOOKUP(D156:D315,پیوست1!$E$5:G314,3,0)</f>
        <v>در سهام</v>
      </c>
    </row>
    <row r="157" spans="1:21" x14ac:dyDescent="0.55000000000000004">
      <c r="A157" s="305">
        <v>10589</v>
      </c>
      <c r="B157" s="191">
        <v>26</v>
      </c>
      <c r="C157" s="179">
        <v>152</v>
      </c>
      <c r="D157" s="179" t="s">
        <v>509</v>
      </c>
      <c r="E157" s="335">
        <v>3409194.4076410001</v>
      </c>
      <c r="F157" s="336">
        <v>88.191397751896943</v>
      </c>
      <c r="G157" s="336">
        <v>10.259358403052046</v>
      </c>
      <c r="H157" s="336">
        <v>0</v>
      </c>
      <c r="I157" s="336">
        <v>0.71321193779233016</v>
      </c>
      <c r="J157" s="336">
        <v>0.8360319072586756</v>
      </c>
      <c r="K157" s="180">
        <f t="shared" si="56"/>
        <v>0.44666613421394347</v>
      </c>
      <c r="L157" s="180">
        <f t="shared" si="57"/>
        <v>5.1960940343617888E-2</v>
      </c>
      <c r="M157" s="180">
        <f t="shared" si="58"/>
        <v>0</v>
      </c>
      <c r="N157" s="180">
        <f t="shared" si="59"/>
        <v>3.6122300728824025E-3</v>
      </c>
      <c r="O157" s="180">
        <f t="shared" si="60"/>
        <v>4.2342807758334973E-3</v>
      </c>
      <c r="P157" s="205">
        <f t="shared" si="61"/>
        <v>99.999999999999986</v>
      </c>
      <c r="Q157" s="236">
        <f>VLOOKUP(B:B,'پیوست 4'!$C$14:$J$174,8,0)</f>
        <v>3092791.3596160002</v>
      </c>
      <c r="R157" s="1">
        <f t="shared" si="62"/>
        <v>0.90719125687996893</v>
      </c>
      <c r="S157" s="232">
        <f t="shared" si="63"/>
        <v>90.719125687996893</v>
      </c>
      <c r="T157" s="232">
        <f t="shared" si="64"/>
        <v>2.5277279360999501</v>
      </c>
      <c r="U157" s="232" t="str">
        <f>VLOOKUP(D157:D315,پیوست1!$E$5:G322,3,0)</f>
        <v>در سهام</v>
      </c>
    </row>
    <row r="158" spans="1:21" x14ac:dyDescent="0.55000000000000004">
      <c r="A158" s="305">
        <v>10830</v>
      </c>
      <c r="B158" s="191">
        <v>38</v>
      </c>
      <c r="C158" s="181">
        <v>153</v>
      </c>
      <c r="D158" s="181" t="s">
        <v>527</v>
      </c>
      <c r="E158" s="333">
        <v>2953622.8492390001</v>
      </c>
      <c r="F158" s="334">
        <v>87.157495919311543</v>
      </c>
      <c r="G158" s="334">
        <v>9.4588745343382268</v>
      </c>
      <c r="H158" s="334">
        <v>2.0485793839475539</v>
      </c>
      <c r="I158" s="334">
        <v>1.6678861174187365E-4</v>
      </c>
      <c r="J158" s="334">
        <v>1.3348833737909398</v>
      </c>
      <c r="K158" s="180">
        <f t="shared" si="56"/>
        <v>0.3824413266614054</v>
      </c>
      <c r="L158" s="180">
        <f t="shared" si="57"/>
        <v>4.1504915756013255E-2</v>
      </c>
      <c r="M158" s="180">
        <f t="shared" si="58"/>
        <v>8.9890308240775773E-3</v>
      </c>
      <c r="N158" s="180">
        <f t="shared" si="59"/>
        <v>7.318573953252243E-7</v>
      </c>
      <c r="O158" s="180">
        <f t="shared" si="60"/>
        <v>5.8573799422080991E-3</v>
      </c>
      <c r="P158" s="205">
        <f t="shared" si="61"/>
        <v>100</v>
      </c>
      <c r="Q158" s="236">
        <f>VLOOKUP(B:B,'پیوست 4'!$C$14:$J$174,8,0)</f>
        <v>2612813.1593960002</v>
      </c>
      <c r="R158" s="1">
        <f t="shared" si="62"/>
        <v>0.88461299656765269</v>
      </c>
      <c r="S158" s="232">
        <f t="shared" si="63"/>
        <v>88.461299656765263</v>
      </c>
      <c r="T158" s="232">
        <f t="shared" si="64"/>
        <v>1.3038037374537197</v>
      </c>
      <c r="U158" s="232" t="str">
        <f>VLOOKUP(D158:D316,پیوست1!$E$5:G292,3,0)</f>
        <v>در سهام</v>
      </c>
    </row>
    <row r="159" spans="1:21" x14ac:dyDescent="0.55000000000000004">
      <c r="A159" s="305">
        <v>11195</v>
      </c>
      <c r="B159" s="191">
        <v>148</v>
      </c>
      <c r="C159" s="179">
        <v>154</v>
      </c>
      <c r="D159" s="179" t="s">
        <v>548</v>
      </c>
      <c r="E159" s="335">
        <v>3016753.6310399999</v>
      </c>
      <c r="F159" s="336">
        <v>87.059363773788746</v>
      </c>
      <c r="G159" s="336">
        <v>4.1740713536265854</v>
      </c>
      <c r="H159" s="336">
        <v>6.5478620394617293</v>
      </c>
      <c r="I159" s="336">
        <v>8.4622884665505813E-3</v>
      </c>
      <c r="J159" s="336">
        <v>2.2102405446563789</v>
      </c>
      <c r="K159" s="180">
        <f t="shared" si="56"/>
        <v>0.39017583270784395</v>
      </c>
      <c r="L159" s="180">
        <f t="shared" si="57"/>
        <v>1.8707025822230335E-2</v>
      </c>
      <c r="M159" s="180">
        <f t="shared" si="58"/>
        <v>2.9345694856458954E-2</v>
      </c>
      <c r="N159" s="180">
        <f t="shared" si="59"/>
        <v>3.7925621161550859E-5</v>
      </c>
      <c r="O159" s="180">
        <f t="shared" si="60"/>
        <v>9.9056828308178094E-3</v>
      </c>
      <c r="P159" s="205">
        <f t="shared" si="61"/>
        <v>99.999999999999986</v>
      </c>
      <c r="Q159" s="236">
        <f>VLOOKUP(B:B,'پیوست 4'!$C$14:$J$174,8,0)</f>
        <v>2647490.9181130002</v>
      </c>
      <c r="R159" s="1">
        <f t="shared" si="62"/>
        <v>0.87759599951166722</v>
      </c>
      <c r="S159" s="232">
        <f t="shared" si="63"/>
        <v>87.75959995116672</v>
      </c>
      <c r="T159" s="232">
        <f t="shared" si="64"/>
        <v>0.70023617737797395</v>
      </c>
      <c r="U159" s="232" t="str">
        <f>VLOOKUP(D159:D318,پیوست1!$E$5:G283,3,0)</f>
        <v>در سهام و قابل معامله</v>
      </c>
    </row>
    <row r="160" spans="1:21" x14ac:dyDescent="0.55000000000000004">
      <c r="A160" s="305">
        <v>11132</v>
      </c>
      <c r="B160" s="191">
        <v>126</v>
      </c>
      <c r="C160" s="181">
        <v>155</v>
      </c>
      <c r="D160" s="181" t="s">
        <v>540</v>
      </c>
      <c r="E160" s="333">
        <v>32243859.005525</v>
      </c>
      <c r="F160" s="334">
        <v>86.016106663161452</v>
      </c>
      <c r="G160" s="334">
        <v>8.3616108719232365</v>
      </c>
      <c r="H160" s="334">
        <v>0.5954273003358117</v>
      </c>
      <c r="I160" s="334">
        <v>4.1561096607850518E-4</v>
      </c>
      <c r="J160" s="334">
        <v>5.0264395536134234</v>
      </c>
      <c r="K160" s="180">
        <f t="shared" si="56"/>
        <v>4.1203283591983748</v>
      </c>
      <c r="L160" s="180">
        <f t="shared" si="57"/>
        <v>0.4005364081297339</v>
      </c>
      <c r="M160" s="180">
        <f t="shared" si="58"/>
        <v>2.8522053445430864E-2</v>
      </c>
      <c r="N160" s="180">
        <f t="shared" si="59"/>
        <v>1.990852314012603E-5</v>
      </c>
      <c r="O160" s="180">
        <f t="shared" si="60"/>
        <v>0.24077562031088337</v>
      </c>
      <c r="P160" s="205">
        <f t="shared" si="61"/>
        <v>100</v>
      </c>
      <c r="Q160" s="236">
        <f>VLOOKUP(B:B,'پیوست 4'!$C$14:$J$174,8,0)</f>
        <v>28043491.159138002</v>
      </c>
      <c r="R160" s="1">
        <f t="shared" si="62"/>
        <v>0.86973123019588738</v>
      </c>
      <c r="S160" s="232">
        <f t="shared" si="63"/>
        <v>86.973123019588741</v>
      </c>
      <c r="T160" s="232">
        <f t="shared" si="64"/>
        <v>0.95701635642728888</v>
      </c>
      <c r="U160" s="232" t="str">
        <f>VLOOKUP(D160:D319,پیوست1!$E$5:G332,3,0)</f>
        <v>در سهام</v>
      </c>
    </row>
    <row r="161" spans="1:21" x14ac:dyDescent="0.55000000000000004">
      <c r="A161" s="305">
        <v>10706</v>
      </c>
      <c r="B161" s="191">
        <v>27</v>
      </c>
      <c r="C161" s="179">
        <v>156</v>
      </c>
      <c r="D161" s="179" t="s">
        <v>515</v>
      </c>
      <c r="E161" s="335">
        <v>31998125.362925</v>
      </c>
      <c r="F161" s="336">
        <v>85.108210043066336</v>
      </c>
      <c r="G161" s="336">
        <v>13.876204512295104</v>
      </c>
      <c r="H161" s="336">
        <v>0</v>
      </c>
      <c r="I161" s="336">
        <v>3.5348195633615895E-2</v>
      </c>
      <c r="J161" s="336">
        <v>0.98023724900494724</v>
      </c>
      <c r="K161" s="180">
        <f t="shared" si="56"/>
        <v>4.0457684659496307</v>
      </c>
      <c r="L161" s="180">
        <f t="shared" si="57"/>
        <v>0.65962978911792014</v>
      </c>
      <c r="M161" s="180">
        <f t="shared" si="58"/>
        <v>0</v>
      </c>
      <c r="N161" s="180">
        <f t="shared" si="59"/>
        <v>1.6803386553463594E-3</v>
      </c>
      <c r="O161" s="180">
        <f t="shared" si="60"/>
        <v>4.6597301825131283E-2</v>
      </c>
      <c r="P161" s="205">
        <f t="shared" si="61"/>
        <v>100</v>
      </c>
      <c r="Q161" s="236">
        <f>VLOOKUP(B:B,'پیوست 4'!$C$14:$J$174,8,0)</f>
        <v>27881878.836036999</v>
      </c>
      <c r="R161" s="1">
        <f t="shared" si="62"/>
        <v>0.87135975997964743</v>
      </c>
      <c r="S161" s="232">
        <f t="shared" si="63"/>
        <v>87.135975997964749</v>
      </c>
      <c r="T161" s="232">
        <f t="shared" si="64"/>
        <v>2.0277659548984133</v>
      </c>
      <c r="U161" s="232" t="str">
        <f>VLOOKUP(D161:D319,پیوست1!$E$5:G312,3,0)</f>
        <v>در سهام</v>
      </c>
    </row>
    <row r="162" spans="1:21" x14ac:dyDescent="0.55000000000000004">
      <c r="A162" s="305">
        <v>10782</v>
      </c>
      <c r="B162" s="191">
        <v>45</v>
      </c>
      <c r="C162" s="181">
        <v>157</v>
      </c>
      <c r="D162" s="181" t="s">
        <v>519</v>
      </c>
      <c r="E162" s="333">
        <v>2358241.3265729998</v>
      </c>
      <c r="F162" s="334">
        <v>84.827380469325377</v>
      </c>
      <c r="G162" s="334">
        <v>2.4019964225736348</v>
      </c>
      <c r="H162" s="334">
        <v>3.1068823364011444</v>
      </c>
      <c r="I162" s="334">
        <v>7.1184916136348955</v>
      </c>
      <c r="J162" s="334">
        <v>2.5452491580649537</v>
      </c>
      <c r="K162" s="180">
        <f t="shared" si="56"/>
        <v>0.29718667598812892</v>
      </c>
      <c r="L162" s="180">
        <f t="shared" si="57"/>
        <v>8.415223110870073E-3</v>
      </c>
      <c r="M162" s="180">
        <f t="shared" si="58"/>
        <v>1.0884740624227729E-2</v>
      </c>
      <c r="N162" s="180">
        <f t="shared" si="59"/>
        <v>2.4939127543500236E-2</v>
      </c>
      <c r="O162" s="180">
        <f t="shared" si="60"/>
        <v>8.9170988501812327E-3</v>
      </c>
      <c r="P162" s="205">
        <f t="shared" si="61"/>
        <v>100</v>
      </c>
      <c r="Q162" s="236">
        <f>VLOOKUP(B:B,'پیوست 4'!$C$14:$J$174,8,0)</f>
        <v>2016790.78156</v>
      </c>
      <c r="R162" s="1">
        <f t="shared" si="62"/>
        <v>0.85520966782937513</v>
      </c>
      <c r="S162" s="232">
        <f t="shared" si="63"/>
        <v>85.520966782937506</v>
      </c>
      <c r="T162" s="232">
        <f t="shared" si="64"/>
        <v>0.69358631361212986</v>
      </c>
      <c r="U162" s="232" t="str">
        <f>VLOOKUP(D162:D321,پیوست1!$E$5:G315,3,0)</f>
        <v>در سهام</v>
      </c>
    </row>
    <row r="163" spans="1:21" x14ac:dyDescent="0.55000000000000004">
      <c r="A163" s="305">
        <v>11314</v>
      </c>
      <c r="B163" s="191">
        <v>182</v>
      </c>
      <c r="C163" s="179">
        <v>158</v>
      </c>
      <c r="D163" s="179" t="s">
        <v>561</v>
      </c>
      <c r="E163" s="335">
        <v>368289.118548</v>
      </c>
      <c r="F163" s="336">
        <v>84.813793292753076</v>
      </c>
      <c r="G163" s="336">
        <v>11.0802430275254</v>
      </c>
      <c r="H163" s="336">
        <v>0</v>
      </c>
      <c r="I163" s="336">
        <v>4.0600057953323353E-2</v>
      </c>
      <c r="J163" s="336">
        <v>4.0653636217682028</v>
      </c>
      <c r="K163" s="180">
        <f t="shared" si="56"/>
        <v>4.640453312442043E-2</v>
      </c>
      <c r="L163" s="180">
        <f t="shared" si="57"/>
        <v>6.0623807123288348E-3</v>
      </c>
      <c r="M163" s="180">
        <f t="shared" si="58"/>
        <v>0</v>
      </c>
      <c r="N163" s="180">
        <f t="shared" si="59"/>
        <v>2.2213683187653909E-5</v>
      </c>
      <c r="O163" s="180">
        <f t="shared" si="60"/>
        <v>2.2242997692366591E-3</v>
      </c>
      <c r="P163" s="205">
        <f t="shared" si="61"/>
        <v>100</v>
      </c>
      <c r="Q163" s="236">
        <f>VLOOKUP(B:B,'پیوست 4'!$C$14:$J$174,8,0)</f>
        <v>313351.00576799997</v>
      </c>
      <c r="R163" s="1">
        <f t="shared" si="62"/>
        <v>0.85082884610711129</v>
      </c>
      <c r="S163" s="232">
        <f t="shared" si="63"/>
        <v>85.082884610711133</v>
      </c>
      <c r="T163" s="232">
        <f t="shared" si="64"/>
        <v>0.26909131795805763</v>
      </c>
      <c r="U163" s="232" t="str">
        <f>VLOOKUP(D163:D322,پیوست1!$E$5:G313,3,0)</f>
        <v>در سهام</v>
      </c>
    </row>
    <row r="164" spans="1:21" x14ac:dyDescent="0.55000000000000004">
      <c r="A164" s="305">
        <v>11141</v>
      </c>
      <c r="B164" s="191">
        <v>129</v>
      </c>
      <c r="C164" s="181">
        <v>159</v>
      </c>
      <c r="D164" s="181" t="s">
        <v>541</v>
      </c>
      <c r="E164" s="333">
        <v>1107724.137775</v>
      </c>
      <c r="F164" s="334">
        <v>83.985500279529333</v>
      </c>
      <c r="G164" s="334">
        <v>0.4397279441647079</v>
      </c>
      <c r="H164" s="334">
        <v>11.12620567443701</v>
      </c>
      <c r="I164" s="334">
        <v>8.5253253871170039E-11</v>
      </c>
      <c r="J164" s="334">
        <v>4.4485661017836895</v>
      </c>
      <c r="K164" s="180">
        <f t="shared" si="56"/>
        <v>0.13821047691293092</v>
      </c>
      <c r="L164" s="180">
        <f t="shared" si="57"/>
        <v>7.2363692152418199E-4</v>
      </c>
      <c r="M164" s="180">
        <f t="shared" si="58"/>
        <v>1.8309805709047031E-2</v>
      </c>
      <c r="N164" s="180">
        <f t="shared" si="59"/>
        <v>1.4029675166185266E-13</v>
      </c>
      <c r="O164" s="180">
        <f t="shared" si="60"/>
        <v>7.3207689477332643E-3</v>
      </c>
      <c r="P164" s="205">
        <f t="shared" si="61"/>
        <v>99.999999999999986</v>
      </c>
      <c r="Q164" s="236">
        <f>VLOOKUP(B:B,'پیوست 4'!$C$14:$J$174,8,0)</f>
        <v>985129.55771800003</v>
      </c>
      <c r="R164" s="1">
        <f t="shared" si="62"/>
        <v>0.88932751767669682</v>
      </c>
      <c r="S164" s="232">
        <f t="shared" si="63"/>
        <v>88.932751767669686</v>
      </c>
      <c r="T164" s="232">
        <f t="shared" si="64"/>
        <v>4.9472514881403526</v>
      </c>
      <c r="U164" s="232" t="str">
        <f>VLOOKUP(D164:D324,پیوست1!$E$5:G286,3,0)</f>
        <v>در سهام</v>
      </c>
    </row>
    <row r="165" spans="1:21" x14ac:dyDescent="0.55000000000000004">
      <c r="A165" s="305">
        <v>11215</v>
      </c>
      <c r="B165" s="191">
        <v>149</v>
      </c>
      <c r="C165" s="179">
        <v>160</v>
      </c>
      <c r="D165" s="179" t="s">
        <v>549</v>
      </c>
      <c r="E165" s="335">
        <v>8697992.8301560003</v>
      </c>
      <c r="F165" s="336">
        <v>83.312978541451159</v>
      </c>
      <c r="G165" s="336">
        <v>12.117385227972049</v>
      </c>
      <c r="H165" s="336">
        <v>0</v>
      </c>
      <c r="I165" s="336">
        <v>5.6864692579840603E-6</v>
      </c>
      <c r="J165" s="336">
        <v>4.5696305441075422</v>
      </c>
      <c r="K165" s="180">
        <f t="shared" si="56"/>
        <v>1.0765562816924883</v>
      </c>
      <c r="L165" s="180">
        <f t="shared" si="57"/>
        <v>0.15657881176785321</v>
      </c>
      <c r="M165" s="180">
        <f t="shared" si="58"/>
        <v>0</v>
      </c>
      <c r="N165" s="180">
        <f t="shared" si="59"/>
        <v>7.3479598347190882E-8</v>
      </c>
      <c r="O165" s="180">
        <f t="shared" si="60"/>
        <v>5.9047996523437583E-2</v>
      </c>
      <c r="P165" s="205">
        <f t="shared" si="61"/>
        <v>100</v>
      </c>
      <c r="Q165" s="236">
        <f>VLOOKUP(B:B,'پیوست 4'!$C$14:$J$174,8,0)</f>
        <v>7325545.4977150001</v>
      </c>
      <c r="R165" s="1">
        <f t="shared" si="62"/>
        <v>0.84221102968920414</v>
      </c>
      <c r="S165" s="232">
        <f t="shared" si="63"/>
        <v>84.22110296892042</v>
      </c>
      <c r="T165" s="232">
        <f t="shared" si="64"/>
        <v>0.90812442746926081</v>
      </c>
      <c r="U165" s="232" t="str">
        <f>VLOOKUP(D165:D324,پیوست1!$E$5:G298,3,0)</f>
        <v>در سهام و قابل معامله</v>
      </c>
    </row>
    <row r="166" spans="1:21" x14ac:dyDescent="0.55000000000000004">
      <c r="A166" s="305">
        <v>11087</v>
      </c>
      <c r="B166" s="191">
        <v>119</v>
      </c>
      <c r="C166" s="181">
        <v>161</v>
      </c>
      <c r="D166" s="181" t="s">
        <v>537</v>
      </c>
      <c r="E166" s="333">
        <v>1072127.2054000001</v>
      </c>
      <c r="F166" s="334">
        <v>83.304288537629361</v>
      </c>
      <c r="G166" s="334">
        <v>13.130265543460018</v>
      </c>
      <c r="H166" s="334">
        <v>0</v>
      </c>
      <c r="I166" s="334">
        <v>1.195570308351533E-2</v>
      </c>
      <c r="J166" s="334">
        <v>3.5534902158271127</v>
      </c>
      <c r="K166" s="180">
        <f t="shared" si="56"/>
        <v>0.13268404680216664</v>
      </c>
      <c r="L166" s="180">
        <f t="shared" si="57"/>
        <v>2.0913410323483726E-2</v>
      </c>
      <c r="M166" s="180">
        <f t="shared" si="58"/>
        <v>0</v>
      </c>
      <c r="N166" s="180">
        <f t="shared" si="59"/>
        <v>1.9042609874393136E-5</v>
      </c>
      <c r="O166" s="180">
        <f t="shared" si="60"/>
        <v>5.6598702225860616E-3</v>
      </c>
      <c r="P166" s="205">
        <f t="shared" si="61"/>
        <v>100</v>
      </c>
      <c r="Q166" s="236">
        <f>VLOOKUP(B:B,'پیوست 4'!$C$14:$J$174,8,0)</f>
        <v>907393.37151500001</v>
      </c>
      <c r="R166" s="1">
        <f t="shared" si="62"/>
        <v>0.84634861138185602</v>
      </c>
      <c r="S166" s="232">
        <f t="shared" si="63"/>
        <v>84.634861138185599</v>
      </c>
      <c r="T166" s="232">
        <f t="shared" si="64"/>
        <v>1.3305726005562377</v>
      </c>
      <c r="U166" s="232" t="str">
        <f>VLOOKUP(D166:D325,پیوست1!$E$5:G311,3,0)</f>
        <v>در سهام</v>
      </c>
    </row>
    <row r="167" spans="1:21" x14ac:dyDescent="0.55000000000000004">
      <c r="A167" s="305">
        <v>11384</v>
      </c>
      <c r="B167" s="191">
        <v>209</v>
      </c>
      <c r="C167" s="179">
        <v>162</v>
      </c>
      <c r="D167" s="179" t="s">
        <v>565</v>
      </c>
      <c r="E167" s="335">
        <v>2077223.14702</v>
      </c>
      <c r="F167" s="336">
        <v>83.106898164564214</v>
      </c>
      <c r="G167" s="336">
        <v>14.075641501044124</v>
      </c>
      <c r="H167" s="336">
        <v>8.9142232793094539E-11</v>
      </c>
      <c r="I167" s="336">
        <v>1.6250124899632106</v>
      </c>
      <c r="J167" s="336">
        <v>1.1924478443393114</v>
      </c>
      <c r="K167" s="180">
        <f t="shared" si="56"/>
        <v>0.25646331961872371</v>
      </c>
      <c r="L167" s="180">
        <f t="shared" si="57"/>
        <v>4.3436655979780789E-2</v>
      </c>
      <c r="M167" s="180">
        <f t="shared" si="58"/>
        <v>2.7508803053956405E-13</v>
      </c>
      <c r="N167" s="180">
        <f t="shared" si="59"/>
        <v>5.0146992223511089E-3</v>
      </c>
      <c r="O167" s="180">
        <f t="shared" si="60"/>
        <v>3.6798285026338347E-3</v>
      </c>
      <c r="P167" s="205">
        <f t="shared" si="61"/>
        <v>100.00000000000001</v>
      </c>
      <c r="Q167" s="236">
        <f>VLOOKUP(B:B,'پیوست 4'!$C$14:$J$174,8,0)</f>
        <v>1872088.97163</v>
      </c>
      <c r="R167" s="1">
        <f t="shared" si="62"/>
        <v>0.90124596113600652</v>
      </c>
      <c r="S167" s="232">
        <f t="shared" si="63"/>
        <v>90.124596113600646</v>
      </c>
      <c r="T167" s="232">
        <f t="shared" si="64"/>
        <v>7.0176979490364317</v>
      </c>
      <c r="U167" s="232" t="str">
        <f>VLOOKUP(D167:D326,پیوست1!$E$5:G309,3,0)</f>
        <v>در سهام</v>
      </c>
    </row>
    <row r="168" spans="1:21" x14ac:dyDescent="0.55000000000000004">
      <c r="A168" s="305">
        <v>11297</v>
      </c>
      <c r="B168" s="191">
        <v>177</v>
      </c>
      <c r="C168" s="181">
        <v>163</v>
      </c>
      <c r="D168" s="181" t="s">
        <v>559</v>
      </c>
      <c r="E168" s="333">
        <v>6624322.3585750004</v>
      </c>
      <c r="F168" s="334">
        <v>81.868354017552818</v>
      </c>
      <c r="G168" s="334">
        <v>14.41222323448533</v>
      </c>
      <c r="H168" s="334">
        <v>0</v>
      </c>
      <c r="I168" s="334">
        <v>0.26921938726908273</v>
      </c>
      <c r="J168" s="334">
        <v>3.4502033606927744</v>
      </c>
      <c r="K168" s="180">
        <f t="shared" si="56"/>
        <v>0.80567993875716126</v>
      </c>
      <c r="L168" s="180">
        <f t="shared" si="57"/>
        <v>0.14183305957788167</v>
      </c>
      <c r="M168" s="180">
        <f t="shared" si="58"/>
        <v>0</v>
      </c>
      <c r="N168" s="180">
        <f t="shared" si="59"/>
        <v>2.6494322751461456E-3</v>
      </c>
      <c r="O168" s="180">
        <f t="shared" si="60"/>
        <v>3.3954018811062421E-2</v>
      </c>
      <c r="P168" s="205">
        <f t="shared" si="61"/>
        <v>100</v>
      </c>
      <c r="Q168" s="236">
        <f>VLOOKUP(B:B,'پیوست 4'!$C$14:$J$174,8,0)</f>
        <v>5771985.7947389996</v>
      </c>
      <c r="R168" s="1">
        <f t="shared" si="62"/>
        <v>0.87133226348312065</v>
      </c>
      <c r="S168" s="232">
        <f t="shared" si="63"/>
        <v>87.133226348312064</v>
      </c>
      <c r="T168" s="232">
        <f t="shared" si="64"/>
        <v>5.2648723307592462</v>
      </c>
      <c r="U168" s="232" t="str">
        <f>VLOOKUP(D168:D326,پیوست1!$E$5:G302,3,0)</f>
        <v>در سهام</v>
      </c>
    </row>
    <row r="169" spans="1:21" x14ac:dyDescent="0.55000000000000004">
      <c r="A169" s="305">
        <v>10743</v>
      </c>
      <c r="B169" s="191">
        <v>21</v>
      </c>
      <c r="C169" s="179">
        <v>164</v>
      </c>
      <c r="D169" s="179" t="s">
        <v>517</v>
      </c>
      <c r="E169" s="335">
        <v>8199517.6879160004</v>
      </c>
      <c r="F169" s="336">
        <v>80.104387058306443</v>
      </c>
      <c r="G169" s="336">
        <v>10.470546181017102</v>
      </c>
      <c r="H169" s="336">
        <v>0</v>
      </c>
      <c r="I169" s="336">
        <v>1.3420122774799332E-3</v>
      </c>
      <c r="J169" s="336">
        <v>9.423724748398973</v>
      </c>
      <c r="K169" s="180">
        <f t="shared" si="56"/>
        <v>0.97577489765340586</v>
      </c>
      <c r="L169" s="180">
        <f t="shared" si="57"/>
        <v>0.12754477630195885</v>
      </c>
      <c r="M169" s="180">
        <f t="shared" si="58"/>
        <v>0</v>
      </c>
      <c r="N169" s="180">
        <f t="shared" si="59"/>
        <v>1.6347442890417907E-5</v>
      </c>
      <c r="O169" s="180">
        <f t="shared" si="60"/>
        <v>0.11479313917213668</v>
      </c>
      <c r="P169" s="205">
        <f t="shared" si="61"/>
        <v>99.999999999999986</v>
      </c>
      <c r="Q169" s="236">
        <f>VLOOKUP(B:B,'پیوست 4'!$C$14:$J$174,8,0)</f>
        <v>7046159.6460950002</v>
      </c>
      <c r="R169" s="1">
        <f t="shared" si="62"/>
        <v>0.8593383067493402</v>
      </c>
      <c r="S169" s="232">
        <f t="shared" si="63"/>
        <v>85.933830674934015</v>
      </c>
      <c r="T169" s="232">
        <f t="shared" si="64"/>
        <v>5.8294436166275716</v>
      </c>
      <c r="U169" s="232" t="str">
        <f>VLOOKUP(D169:D328,پیوست1!$E$5:G287,3,0)</f>
        <v>در سهام</v>
      </c>
    </row>
    <row r="170" spans="1:21" x14ac:dyDescent="0.55000000000000004">
      <c r="A170" s="305">
        <v>11461</v>
      </c>
      <c r="B170" s="191">
        <v>237</v>
      </c>
      <c r="C170" s="181">
        <v>165</v>
      </c>
      <c r="D170" s="181" t="s">
        <v>569</v>
      </c>
      <c r="E170" s="333">
        <v>6999270.3121779999</v>
      </c>
      <c r="F170" s="334">
        <v>79.685558665594144</v>
      </c>
      <c r="G170" s="334">
        <v>1.0519983932669967</v>
      </c>
      <c r="H170" s="334">
        <v>0</v>
      </c>
      <c r="I170" s="334">
        <v>6.6634715201851049E-4</v>
      </c>
      <c r="J170" s="334">
        <v>19.261776593986841</v>
      </c>
      <c r="K170" s="180">
        <f t="shared" si="56"/>
        <v>0.82858567520489423</v>
      </c>
      <c r="L170" s="180">
        <f t="shared" si="57"/>
        <v>1.0938880439523855E-2</v>
      </c>
      <c r="M170" s="180">
        <f t="shared" si="58"/>
        <v>0</v>
      </c>
      <c r="N170" s="180">
        <f t="shared" si="59"/>
        <v>6.928805094950125E-6</v>
      </c>
      <c r="O170" s="180">
        <f t="shared" si="60"/>
        <v>0.20028763595360827</v>
      </c>
      <c r="P170" s="205">
        <f t="shared" si="61"/>
        <v>100</v>
      </c>
      <c r="Q170" s="236">
        <f>VLOOKUP(B:B,'پیوست 4'!$C$14:$J$174,8,0)</f>
        <v>5957431.8463770002</v>
      </c>
      <c r="R170" s="1">
        <f t="shared" si="62"/>
        <v>0.85115041721016127</v>
      </c>
      <c r="S170" s="232">
        <f t="shared" si="63"/>
        <v>85.115041721016127</v>
      </c>
      <c r="T170" s="232">
        <f t="shared" si="64"/>
        <v>5.4294830554219828</v>
      </c>
      <c r="U170" s="232" t="str">
        <f>VLOOKUP(D170:D329,پیوست1!$E$5:G305,3,0)</f>
        <v>در سهام</v>
      </c>
    </row>
    <row r="171" spans="1:21" x14ac:dyDescent="0.55000000000000004">
      <c r="A171" s="305">
        <v>10851</v>
      </c>
      <c r="B171" s="191">
        <v>9</v>
      </c>
      <c r="C171" s="179">
        <v>166</v>
      </c>
      <c r="D171" s="179" t="s">
        <v>530</v>
      </c>
      <c r="E171" s="335">
        <v>31722766.6602</v>
      </c>
      <c r="F171" s="336">
        <v>79.476413674851571</v>
      </c>
      <c r="G171" s="336">
        <v>7.4791679637932678</v>
      </c>
      <c r="H171" s="336">
        <v>10.728622663858866</v>
      </c>
      <c r="I171" s="336">
        <v>1.5630743013969552E-3</v>
      </c>
      <c r="J171" s="336">
        <v>2.3142326231949029</v>
      </c>
      <c r="K171" s="180">
        <f t="shared" si="56"/>
        <v>3.7455392381613795</v>
      </c>
      <c r="L171" s="180">
        <f t="shared" si="57"/>
        <v>0.35247585770281736</v>
      </c>
      <c r="M171" s="180">
        <f t="shared" si="58"/>
        <v>0.50561512907855677</v>
      </c>
      <c r="N171" s="180">
        <f t="shared" si="59"/>
        <v>7.3664070349169732E-5</v>
      </c>
      <c r="O171" s="180">
        <f t="shared" si="60"/>
        <v>0.10906442170216402</v>
      </c>
      <c r="P171" s="205">
        <f t="shared" si="61"/>
        <v>100.00000000000001</v>
      </c>
      <c r="Q171" s="236">
        <f>VLOOKUP(B:B,'پیوست 4'!$C$14:$J$174,8,0)</f>
        <v>25448531.147070002</v>
      </c>
      <c r="R171" s="1">
        <f t="shared" si="62"/>
        <v>0.80221663575763158</v>
      </c>
      <c r="S171" s="232">
        <f t="shared" si="63"/>
        <v>80.221663575763159</v>
      </c>
      <c r="T171" s="232">
        <f t="shared" si="64"/>
        <v>0.74524990091158827</v>
      </c>
      <c r="U171" s="232" t="str">
        <f>VLOOKUP(D171:D330,پیوست1!$E$5:G323,3,0)</f>
        <v>در سهام</v>
      </c>
    </row>
    <row r="172" spans="1:21" x14ac:dyDescent="0.55000000000000004">
      <c r="A172" s="305">
        <v>11280</v>
      </c>
      <c r="B172" s="191">
        <v>170</v>
      </c>
      <c r="C172" s="181">
        <v>167</v>
      </c>
      <c r="D172" s="181" t="s">
        <v>557</v>
      </c>
      <c r="E172" s="333">
        <v>2529387.66921</v>
      </c>
      <c r="F172" s="334">
        <v>79.226071770266728</v>
      </c>
      <c r="G172" s="334">
        <v>19.711068280257098</v>
      </c>
      <c r="H172" s="334">
        <v>0</v>
      </c>
      <c r="I172" s="334">
        <v>2.0565702861554049E-2</v>
      </c>
      <c r="J172" s="334">
        <v>1.0422942466146143</v>
      </c>
      <c r="K172" s="180">
        <f t="shared" si="56"/>
        <v>0.29770666168938104</v>
      </c>
      <c r="L172" s="180">
        <f t="shared" si="57"/>
        <v>7.4067995609610346E-2</v>
      </c>
      <c r="M172" s="180">
        <f t="shared" si="58"/>
        <v>0</v>
      </c>
      <c r="N172" s="180">
        <f t="shared" si="59"/>
        <v>7.7279443589765075E-5</v>
      </c>
      <c r="O172" s="180">
        <f t="shared" si="60"/>
        <v>3.9166139848188083E-3</v>
      </c>
      <c r="P172" s="205">
        <f t="shared" si="61"/>
        <v>100</v>
      </c>
      <c r="Q172" s="236">
        <f>VLOOKUP(B:B,'پیوست 4'!$C$14:$J$174,8,0)</f>
        <v>2091315.0244199999</v>
      </c>
      <c r="R172" s="1">
        <f t="shared" si="62"/>
        <v>0.82680683940915134</v>
      </c>
      <c r="S172" s="232">
        <f t="shared" si="63"/>
        <v>82.680683940915131</v>
      </c>
      <c r="T172" s="232">
        <f t="shared" si="64"/>
        <v>3.454612170648403</v>
      </c>
      <c r="U172" s="232" t="str">
        <f>VLOOKUP(D172:D330,پیوست1!$E$5:G293,3,0)</f>
        <v>در سهام</v>
      </c>
    </row>
    <row r="173" spans="1:21" x14ac:dyDescent="0.55000000000000004">
      <c r="A173" s="305">
        <v>11334</v>
      </c>
      <c r="B173" s="191">
        <v>194</v>
      </c>
      <c r="C173" s="179">
        <v>168</v>
      </c>
      <c r="D173" s="179" t="s">
        <v>564</v>
      </c>
      <c r="E173" s="335">
        <v>1706127.7249990001</v>
      </c>
      <c r="F173" s="336">
        <v>79.18367297140189</v>
      </c>
      <c r="G173" s="336">
        <v>20.018785387986664</v>
      </c>
      <c r="H173" s="336">
        <v>0</v>
      </c>
      <c r="I173" s="336">
        <v>6.0736228961087081E-2</v>
      </c>
      <c r="J173" s="336">
        <v>0.73680541165035363</v>
      </c>
      <c r="K173" s="180">
        <f t="shared" ref="K173:K178" si="65">E173/$E$179*F173</f>
        <v>0.20070223834365389</v>
      </c>
      <c r="L173" s="180">
        <f t="shared" ref="L173:L178" si="66">E173/$E$179*G173</f>
        <v>5.0740447942358477E-2</v>
      </c>
      <c r="M173" s="180">
        <f t="shared" ref="M173:M178" si="67">E173/$E$179*H173</f>
        <v>0</v>
      </c>
      <c r="N173" s="180">
        <f t="shared" ref="N173:N178" si="68">E173/$E$179*I173</f>
        <v>1.5394457775967727E-4</v>
      </c>
      <c r="O173" s="180">
        <f t="shared" ref="O173:O178" si="69">E173/$E$179*J173</f>
        <v>1.8675377106509236E-3</v>
      </c>
      <c r="P173" s="205">
        <f t="shared" ref="P173:P178" si="70">SUM(F173:J173)</f>
        <v>100</v>
      </c>
      <c r="Q173" s="236">
        <f>VLOOKUP(B:B,'پیوست 4'!$C$14:$J$174,8,0)</f>
        <v>1383832.544365</v>
      </c>
      <c r="R173" s="1">
        <f t="shared" si="62"/>
        <v>0.81109551418010684</v>
      </c>
      <c r="S173" s="232">
        <f t="shared" si="63"/>
        <v>81.109551418010682</v>
      </c>
      <c r="T173" s="232">
        <f t="shared" si="64"/>
        <v>1.9258784466087917</v>
      </c>
      <c r="U173" s="232" t="str">
        <f>VLOOKUP(D173:D332,پیوست1!$E$5:G329,3,0)</f>
        <v>در سهام</v>
      </c>
    </row>
    <row r="174" spans="1:21" x14ac:dyDescent="0.55000000000000004">
      <c r="A174" s="305">
        <v>10600</v>
      </c>
      <c r="B174" s="191">
        <v>20</v>
      </c>
      <c r="C174" s="181">
        <v>169</v>
      </c>
      <c r="D174" s="181" t="s">
        <v>512</v>
      </c>
      <c r="E174" s="333">
        <v>19261367.236928999</v>
      </c>
      <c r="F174" s="334">
        <v>69.93429852656152</v>
      </c>
      <c r="G174" s="334">
        <v>8.6391714990909723</v>
      </c>
      <c r="H174" s="334">
        <v>17.722228251233922</v>
      </c>
      <c r="I174" s="334">
        <v>2.5698280342031509E-6</v>
      </c>
      <c r="J174" s="334">
        <v>3.7042991532855543</v>
      </c>
      <c r="K174" s="180">
        <f t="shared" si="65"/>
        <v>2.0011625524941943</v>
      </c>
      <c r="L174" s="180">
        <f t="shared" si="66"/>
        <v>0.24720897832398703</v>
      </c>
      <c r="M174" s="180">
        <f t="shared" si="67"/>
        <v>0.50711968619595327</v>
      </c>
      <c r="N174" s="180">
        <f t="shared" si="68"/>
        <v>7.3535357281719268E-8</v>
      </c>
      <c r="O174" s="180">
        <f t="shared" si="69"/>
        <v>0.10599812831432821</v>
      </c>
      <c r="P174" s="205">
        <f t="shared" si="70"/>
        <v>100.00000000000001</v>
      </c>
      <c r="Q174" s="236">
        <f>VLOOKUP(B:B,'پیوست 4'!$C$14:$J$174,8,0)</f>
        <v>13606805.123888999</v>
      </c>
      <c r="R174" s="1">
        <f t="shared" si="62"/>
        <v>0.7064298684779371</v>
      </c>
      <c r="S174" s="232">
        <f t="shared" si="63"/>
        <v>70.642986847793708</v>
      </c>
      <c r="T174" s="232">
        <f t="shared" si="64"/>
        <v>0.70868832123218795</v>
      </c>
      <c r="U174" s="232" t="str">
        <f>VLOOKUP(D174:D333,پیوست1!$E$5:G321,3,0)</f>
        <v>در سهام</v>
      </c>
    </row>
    <row r="175" spans="1:21" x14ac:dyDescent="0.55000000000000004">
      <c r="A175" s="305">
        <v>11706</v>
      </c>
      <c r="B175" s="191">
        <v>296</v>
      </c>
      <c r="C175" s="179">
        <v>170</v>
      </c>
      <c r="D175" s="179" t="s">
        <v>640</v>
      </c>
      <c r="E175" s="335">
        <v>1536743.917319</v>
      </c>
      <c r="F175" s="336">
        <v>68.900000000000006</v>
      </c>
      <c r="G175" s="336">
        <v>0</v>
      </c>
      <c r="H175" s="336">
        <v>31.09</v>
      </c>
      <c r="I175" s="336">
        <v>0</v>
      </c>
      <c r="J175" s="336">
        <v>0.01</v>
      </c>
      <c r="K175" s="180">
        <f t="shared" si="65"/>
        <v>0.15729892602749607</v>
      </c>
      <c r="L175" s="180">
        <f t="shared" si="66"/>
        <v>0</v>
      </c>
      <c r="M175" s="180">
        <f t="shared" si="67"/>
        <v>7.0978571991217015E-2</v>
      </c>
      <c r="N175" s="180">
        <f t="shared" si="68"/>
        <v>0</v>
      </c>
      <c r="O175" s="180">
        <f t="shared" si="69"/>
        <v>2.2830032805151824E-5</v>
      </c>
      <c r="P175" s="205">
        <f t="shared" si="70"/>
        <v>100.00000000000001</v>
      </c>
      <c r="Q175" s="236" t="e">
        <f>VLOOKUP(B:B,'پیوست 4'!$C$14:$J$174,8,0)</f>
        <v>#N/A</v>
      </c>
    </row>
    <row r="176" spans="1:21" x14ac:dyDescent="0.55000000000000004">
      <c r="A176" s="305">
        <v>10789</v>
      </c>
      <c r="B176" s="191">
        <v>43</v>
      </c>
      <c r="C176" s="181">
        <v>171</v>
      </c>
      <c r="D176" s="181" t="s">
        <v>523</v>
      </c>
      <c r="E176" s="333">
        <v>1747406.5992459999</v>
      </c>
      <c r="F176" s="334">
        <v>66.078247675216488</v>
      </c>
      <c r="G176" s="334">
        <v>8.4810409190801153</v>
      </c>
      <c r="H176" s="334">
        <v>24.838062486138671</v>
      </c>
      <c r="I176" s="334">
        <v>0</v>
      </c>
      <c r="J176" s="334">
        <v>0.60264891956472832</v>
      </c>
      <c r="K176" s="180">
        <f t="shared" si="65"/>
        <v>0.17153688595583666</v>
      </c>
      <c r="L176" s="180">
        <f t="shared" si="66"/>
        <v>2.2016494082494804E-2</v>
      </c>
      <c r="M176" s="180">
        <f t="shared" si="67"/>
        <v>6.4478766340632307E-2</v>
      </c>
      <c r="N176" s="180">
        <f t="shared" si="68"/>
        <v>0</v>
      </c>
      <c r="O176" s="180">
        <f t="shared" si="69"/>
        <v>1.5644561201878799E-3</v>
      </c>
      <c r="P176" s="205">
        <f t="shared" si="70"/>
        <v>100</v>
      </c>
      <c r="Q176" s="236">
        <f>VLOOKUP(B:B,'پیوست 4'!$C$14:$J$174,8,0)</f>
        <v>1196422.4276439999</v>
      </c>
      <c r="R176" s="1">
        <f>Q176/E176</f>
        <v>0.68468462243432759</v>
      </c>
      <c r="S176" s="232">
        <f>R176*100</f>
        <v>68.468462243432754</v>
      </c>
      <c r="T176" s="232">
        <f>S176-F176</f>
        <v>2.3902145682162654</v>
      </c>
      <c r="U176" s="232" t="str">
        <f>VLOOKUP(D176:D335,پیوست1!$E$5:G339,3,0)</f>
        <v>در سهام</v>
      </c>
    </row>
    <row r="177" spans="1:22" x14ac:dyDescent="0.55000000000000004">
      <c r="A177" s="305">
        <v>10864</v>
      </c>
      <c r="B177" s="191">
        <v>64</v>
      </c>
      <c r="C177" s="179">
        <v>172</v>
      </c>
      <c r="D177" s="179" t="s">
        <v>532</v>
      </c>
      <c r="E177" s="335">
        <v>1391773.6709449999</v>
      </c>
      <c r="F177" s="336">
        <v>64.853119435219341</v>
      </c>
      <c r="G177" s="336">
        <v>30.235495837657904</v>
      </c>
      <c r="H177" s="336">
        <v>4.732567211151145</v>
      </c>
      <c r="I177" s="336">
        <v>1.3311984746216783E-2</v>
      </c>
      <c r="J177" s="336">
        <v>0.16550553122539485</v>
      </c>
      <c r="K177" s="180">
        <f t="shared" si="65"/>
        <v>0.13409250984480711</v>
      </c>
      <c r="L177" s="180">
        <f t="shared" si="66"/>
        <v>6.2515936913776216E-2</v>
      </c>
      <c r="M177" s="180">
        <f t="shared" si="67"/>
        <v>9.7852165150882058E-3</v>
      </c>
      <c r="N177" s="180">
        <f t="shared" si="68"/>
        <v>2.7524311261835895E-5</v>
      </c>
      <c r="O177" s="180">
        <f t="shared" si="69"/>
        <v>3.4220485103079036E-4</v>
      </c>
      <c r="P177" s="205">
        <f t="shared" si="70"/>
        <v>100</v>
      </c>
      <c r="Q177" s="236">
        <f>VLOOKUP(B:B,'پیوست 4'!$C$14:$J$174,8,0)</f>
        <v>1006813.911653</v>
      </c>
      <c r="R177" s="1">
        <f>Q177/E177</f>
        <v>0.72340347620557</v>
      </c>
      <c r="S177" s="232">
        <f>R177*100</f>
        <v>72.340347620556997</v>
      </c>
      <c r="T177" s="232">
        <f>S177-F177</f>
        <v>7.4872281853376563</v>
      </c>
      <c r="U177" s="232" t="str">
        <f>VLOOKUP(D177:D335,پیوست1!$E$5:G331,3,0)</f>
        <v>در سهام</v>
      </c>
    </row>
    <row r="178" spans="1:22" x14ac:dyDescent="0.55000000000000004">
      <c r="A178" s="305">
        <v>11729</v>
      </c>
      <c r="B178" s="191"/>
      <c r="C178" s="181">
        <v>173</v>
      </c>
      <c r="D178" s="181" t="s">
        <v>627</v>
      </c>
      <c r="E178" s="333">
        <v>620109</v>
      </c>
      <c r="F178" s="334">
        <v>0</v>
      </c>
      <c r="G178" s="334">
        <v>0</v>
      </c>
      <c r="H178" s="334">
        <v>0</v>
      </c>
      <c r="I178" s="334">
        <v>100</v>
      </c>
      <c r="J178" s="334">
        <v>0</v>
      </c>
      <c r="K178" s="180">
        <f t="shared" si="65"/>
        <v>0</v>
      </c>
      <c r="L178" s="180">
        <f t="shared" si="66"/>
        <v>0</v>
      </c>
      <c r="M178" s="180">
        <f t="shared" si="67"/>
        <v>0</v>
      </c>
      <c r="N178" s="180">
        <f t="shared" si="68"/>
        <v>9.2124059534059208E-2</v>
      </c>
      <c r="O178" s="180">
        <f t="shared" si="69"/>
        <v>0</v>
      </c>
      <c r="P178" s="205">
        <f t="shared" si="70"/>
        <v>100</v>
      </c>
      <c r="Q178" s="236"/>
    </row>
    <row r="179" spans="1:22" x14ac:dyDescent="0.55000000000000004">
      <c r="B179" s="193"/>
      <c r="C179" s="121"/>
      <c r="D179" s="371" t="s">
        <v>404</v>
      </c>
      <c r="E179" s="93">
        <f>SUM(E109:E178)</f>
        <v>673123832.29349482</v>
      </c>
      <c r="F179" s="338">
        <f>K179</f>
        <v>92.052639370643888</v>
      </c>
      <c r="G179" s="338">
        <f>L179</f>
        <v>3.8132384286663328</v>
      </c>
      <c r="H179" s="338">
        <f>M179</f>
        <v>1.4299642790440807</v>
      </c>
      <c r="I179" s="338">
        <f>N179</f>
        <v>0.38152932704968112</v>
      </c>
      <c r="J179" s="338">
        <f>O179</f>
        <v>2.3226285945960301</v>
      </c>
      <c r="K179" s="189">
        <f>SUM(K109:K178)</f>
        <v>92.052639370643888</v>
      </c>
      <c r="L179" s="189">
        <f t="shared" ref="L179:O179" si="71">SUM(L109:L178)</f>
        <v>3.8132384286663328</v>
      </c>
      <c r="M179" s="189">
        <f t="shared" si="71"/>
        <v>1.4299642790440807</v>
      </c>
      <c r="N179" s="189">
        <f t="shared" si="71"/>
        <v>0.38152932704968112</v>
      </c>
      <c r="O179" s="189">
        <f t="shared" si="71"/>
        <v>2.3226285945960301</v>
      </c>
      <c r="P179" s="188">
        <f>K179+L179+M179+N179+O179</f>
        <v>100.00000000000001</v>
      </c>
      <c r="Q179" s="236"/>
      <c r="R179" s="1">
        <f t="shared" ref="R179:R182" si="72">Q179/E179</f>
        <v>0</v>
      </c>
      <c r="S179" s="232">
        <f t="shared" ref="S179:S182" si="73">R179*100</f>
        <v>0</v>
      </c>
      <c r="T179" s="249">
        <f t="shared" ref="T179:T182" si="74">S179-F179</f>
        <v>-92.052639370643888</v>
      </c>
      <c r="U179" s="232" t="e">
        <f>VLOOKUP(D179:D343,پیوست1!$E$5:G344,3,0)</f>
        <v>#N/A</v>
      </c>
      <c r="V179" s="306">
        <f t="shared" ref="V179:V182" si="75">100-P179</f>
        <v>0</v>
      </c>
    </row>
    <row r="180" spans="1:22" ht="21.75" x14ac:dyDescent="0.55000000000000004">
      <c r="B180" s="193"/>
      <c r="C180" s="408" t="s">
        <v>55</v>
      </c>
      <c r="D180" s="408"/>
      <c r="E180" s="91">
        <f>E86+E108+E179</f>
        <v>3100666722.6775517</v>
      </c>
      <c r="F180" s="339">
        <f t="shared" ref="F180:I180" si="76">K180</f>
        <v>27.342126502672713</v>
      </c>
      <c r="G180" s="339">
        <f t="shared" si="76"/>
        <v>41.782668139522819</v>
      </c>
      <c r="H180" s="339">
        <f t="shared" si="76"/>
        <v>28.694464871345435</v>
      </c>
      <c r="I180" s="340">
        <f t="shared" si="76"/>
        <v>0.18941334300524271</v>
      </c>
      <c r="J180" s="338">
        <f>O180</f>
        <v>1.9914500887076616</v>
      </c>
      <c r="K180" s="189">
        <f>(K86*($E$86/$E$180))+(K108*($E$108/$E$180))+(K179*($E$179/$E$180))</f>
        <v>27.342126502672713</v>
      </c>
      <c r="L180" s="189">
        <f>(L86*($E$86/$E$180))+(L108*($E$108/$E$180))+(L179*($E$179/$E$180))</f>
        <v>41.782668139522819</v>
      </c>
      <c r="M180" s="189">
        <f>(M86*($E$86/$E$180))+(M108*($E$108/$E$180))+(M179*($E$179/$E$180))</f>
        <v>28.694464871345435</v>
      </c>
      <c r="N180" s="189">
        <f>(N86*($E$86/$E$180))+(N108*($E$108/$E$180))+(N179*($E$179/$E$180))</f>
        <v>0.18941334300524271</v>
      </c>
      <c r="O180" s="189">
        <f>(O86*($E$86/$E$180))+(O108*($E$108/$E$180))+(O179*($E$179/$E$180))</f>
        <v>1.9914500887076616</v>
      </c>
      <c r="P180" s="188">
        <f>K180+L180+M180+N180+O180</f>
        <v>100.00012294525386</v>
      </c>
      <c r="Q180" s="236"/>
      <c r="R180" s="1">
        <f t="shared" si="72"/>
        <v>0</v>
      </c>
      <c r="S180" s="232">
        <f t="shared" si="73"/>
        <v>0</v>
      </c>
      <c r="T180" s="249">
        <f t="shared" si="74"/>
        <v>-27.342126502672713</v>
      </c>
      <c r="U180" s="232" t="e">
        <f>VLOOKUP(D180:D344,پیوست1!$E$5:G345,3,0)</f>
        <v>#N/A</v>
      </c>
      <c r="V180" s="306">
        <f t="shared" si="75"/>
        <v>-1.2294525386380428E-4</v>
      </c>
    </row>
    <row r="181" spans="1:22" s="233" customFormat="1" ht="21" x14ac:dyDescent="0.55000000000000004">
      <c r="A181" s="305"/>
      <c r="B181" s="194"/>
      <c r="C181" s="62"/>
      <c r="D181" s="409" t="s">
        <v>56</v>
      </c>
      <c r="E181" s="409"/>
      <c r="F181" s="409"/>
      <c r="G181" s="409"/>
      <c r="H181" s="409"/>
      <c r="I181" s="409"/>
      <c r="J181" s="409"/>
      <c r="K181" s="89"/>
      <c r="L181" s="89"/>
      <c r="M181" s="89"/>
      <c r="N181" s="89"/>
      <c r="O181" s="89"/>
      <c r="P181" s="206"/>
      <c r="Q181" s="236"/>
      <c r="R181" s="1" t="e">
        <f t="shared" si="72"/>
        <v>#DIV/0!</v>
      </c>
      <c r="S181" s="232" t="e">
        <f t="shared" si="73"/>
        <v>#DIV/0!</v>
      </c>
      <c r="T181" s="249" t="e">
        <f t="shared" si="74"/>
        <v>#DIV/0!</v>
      </c>
      <c r="U181" s="232" t="e">
        <f>VLOOKUP(D181:D345,پیوست1!$E$5:G346,3,0)</f>
        <v>#N/A</v>
      </c>
      <c r="V181" s="306">
        <f t="shared" si="75"/>
        <v>100</v>
      </c>
    </row>
    <row r="182" spans="1:22" s="233" customFormat="1" ht="42" customHeight="1" x14ac:dyDescent="0.55000000000000004">
      <c r="A182" s="305"/>
      <c r="B182" s="194"/>
      <c r="C182" s="62"/>
      <c r="D182" s="407" t="s">
        <v>57</v>
      </c>
      <c r="E182" s="407"/>
      <c r="F182" s="407"/>
      <c r="G182" s="407"/>
      <c r="H182" s="407"/>
      <c r="I182" s="407"/>
      <c r="J182" s="407"/>
      <c r="K182" s="89"/>
      <c r="L182" s="89"/>
      <c r="M182" s="89"/>
      <c r="N182" s="89"/>
      <c r="O182" s="89"/>
      <c r="P182" s="206"/>
      <c r="Q182" s="236"/>
      <c r="R182" s="1" t="e">
        <f t="shared" si="72"/>
        <v>#DIV/0!</v>
      </c>
      <c r="S182" s="232" t="e">
        <f t="shared" si="73"/>
        <v>#DIV/0!</v>
      </c>
      <c r="T182" s="249" t="e">
        <f t="shared" si="74"/>
        <v>#DIV/0!</v>
      </c>
      <c r="U182" s="232" t="e">
        <f>VLOOKUP(D182:D346,پیوست1!$E$5:G347,3,0)</f>
        <v>#N/A</v>
      </c>
      <c r="V182" s="306">
        <f t="shared" si="75"/>
        <v>100</v>
      </c>
    </row>
    <row r="184" spans="1:22" x14ac:dyDescent="0.55000000000000004">
      <c r="F184" s="46"/>
      <c r="G184" s="48"/>
      <c r="H184" s="48"/>
      <c r="I184" s="50"/>
      <c r="J184" s="50"/>
    </row>
  </sheetData>
  <sortState ref="A109:W178">
    <sortCondition descending="1" ref="F109:F178"/>
  </sortState>
  <mergeCells count="11">
    <mergeCell ref="G1:J1"/>
    <mergeCell ref="C1:E1"/>
    <mergeCell ref="A2:A3"/>
    <mergeCell ref="B2:B3"/>
    <mergeCell ref="C2:C3"/>
    <mergeCell ref="E2:E3"/>
    <mergeCell ref="D182:J182"/>
    <mergeCell ref="C180:D180"/>
    <mergeCell ref="D181:J181"/>
    <mergeCell ref="D2:D3"/>
    <mergeCell ref="F2:J2"/>
  </mergeCells>
  <printOptions horizontalCentered="1" verticalCentered="1"/>
  <pageMargins left="0.7" right="0.7" top="0.75" bottom="0.75" header="0.3" footer="0.3"/>
  <pageSetup paperSize="9" scale="72" fitToHeight="0" orientation="portrait" r:id="rId1"/>
  <rowBreaks count="4" manualBreakCount="4">
    <brk id="43" min="2" max="9" man="1"/>
    <brk id="86" min="2" max="9" man="1"/>
    <brk id="127" min="2" max="9" man="1"/>
    <brk id="157" min="2" max="9" man="1"/>
  </rowBreaks>
  <colBreaks count="1" manualBreakCount="1">
    <brk id="10" max="185" man="1"/>
  </colBreaks>
  <ignoredErrors>
    <ignoredError sqref="F86:J8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4"/>
  <sheetViews>
    <sheetView rightToLeft="1" view="pageBreakPreview" zoomScale="130" zoomScaleNormal="100" zoomScaleSheetLayoutView="130" workbookViewId="0">
      <pane ySplit="4" topLeftCell="A5" activePane="bottomLeft" state="frozen"/>
      <selection activeCell="B1" sqref="B1"/>
      <selection pane="bottomLeft" activeCell="Q181" sqref="B1:Q181"/>
    </sheetView>
  </sheetViews>
  <sheetFormatPr defaultColWidth="9.140625" defaultRowHeight="15.75" x14ac:dyDescent="0.4"/>
  <cols>
    <col min="1" max="1" width="3.5703125" style="246" hidden="1" customWidth="1"/>
    <col min="2" max="2" width="4" style="14" bestFit="1" customWidth="1"/>
    <col min="3" max="3" width="26" style="67" bestFit="1" customWidth="1"/>
    <col min="4" max="4" width="11.42578125" style="15" bestFit="1" customWidth="1"/>
    <col min="5" max="5" width="11" style="15" bestFit="1" customWidth="1"/>
    <col min="6" max="6" width="12.28515625" style="25" customWidth="1"/>
    <col min="7" max="7" width="11.85546875" style="15" bestFit="1" customWidth="1"/>
    <col min="8" max="8" width="11" style="15" bestFit="1" customWidth="1"/>
    <col min="9" max="9" width="11.2851562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42578125" style="67" bestFit="1" customWidth="1"/>
    <col min="16" max="16" width="11.5703125" style="67" bestFit="1" customWidth="1"/>
    <col min="17" max="17" width="12.28515625" style="67" bestFit="1" customWidth="1"/>
    <col min="18" max="16384" width="9.140625" style="13"/>
  </cols>
  <sheetData>
    <row r="1" spans="1:17" ht="21" x14ac:dyDescent="0.4">
      <c r="A1" s="242"/>
      <c r="B1" s="428" t="s">
        <v>243</v>
      </c>
      <c r="C1" s="428"/>
      <c r="D1" s="428"/>
      <c r="E1" s="428"/>
      <c r="F1" s="428"/>
      <c r="G1" s="428"/>
      <c r="H1" s="428"/>
      <c r="I1" s="428"/>
      <c r="J1" s="428"/>
      <c r="K1" s="147" t="s">
        <v>635</v>
      </c>
      <c r="L1" s="147" t="s">
        <v>312</v>
      </c>
      <c r="M1" s="146"/>
      <c r="N1" s="146"/>
      <c r="O1" s="146"/>
      <c r="P1" s="146"/>
      <c r="Q1" s="146"/>
    </row>
    <row r="2" spans="1:17" x14ac:dyDescent="0.4">
      <c r="A2" s="422" t="s">
        <v>162</v>
      </c>
      <c r="B2" s="426" t="s">
        <v>48</v>
      </c>
      <c r="C2" s="427" t="s">
        <v>58</v>
      </c>
      <c r="D2" s="427" t="s">
        <v>59</v>
      </c>
      <c r="E2" s="427"/>
      <c r="F2" s="427"/>
      <c r="G2" s="427"/>
      <c r="H2" s="427"/>
      <c r="I2" s="427"/>
      <c r="J2" s="427"/>
      <c r="K2" s="427"/>
      <c r="L2" s="427" t="s">
        <v>60</v>
      </c>
      <c r="M2" s="427"/>
      <c r="N2" s="427"/>
      <c r="O2" s="427"/>
      <c r="P2" s="427"/>
      <c r="Q2" s="427"/>
    </row>
    <row r="3" spans="1:17" x14ac:dyDescent="0.4">
      <c r="A3" s="422"/>
      <c r="B3" s="426"/>
      <c r="C3" s="427"/>
      <c r="D3" s="429" t="s">
        <v>254</v>
      </c>
      <c r="E3" s="429"/>
      <c r="F3" s="429"/>
      <c r="G3" s="149" t="s">
        <v>635</v>
      </c>
      <c r="H3" s="429" t="s">
        <v>253</v>
      </c>
      <c r="I3" s="429"/>
      <c r="J3" s="144" t="s">
        <v>635</v>
      </c>
      <c r="K3" s="148"/>
      <c r="L3" s="429" t="s">
        <v>254</v>
      </c>
      <c r="M3" s="429"/>
      <c r="N3" s="149" t="s">
        <v>635</v>
      </c>
      <c r="O3" s="142" t="s">
        <v>253</v>
      </c>
      <c r="P3" s="144" t="s">
        <v>635</v>
      </c>
      <c r="Q3" s="145"/>
    </row>
    <row r="4" spans="1:17" s="174" customFormat="1" ht="31.5" x14ac:dyDescent="0.4">
      <c r="A4" s="422"/>
      <c r="B4" s="426"/>
      <c r="C4" s="427"/>
      <c r="D4" s="143" t="s">
        <v>61</v>
      </c>
      <c r="E4" s="173" t="s">
        <v>62</v>
      </c>
      <c r="F4" s="276" t="s">
        <v>63</v>
      </c>
      <c r="G4" s="173" t="s">
        <v>64</v>
      </c>
      <c r="H4" s="173" t="s">
        <v>575</v>
      </c>
      <c r="I4" s="173" t="s">
        <v>62</v>
      </c>
      <c r="J4" s="130" t="s">
        <v>63</v>
      </c>
      <c r="K4" s="173" t="s">
        <v>64</v>
      </c>
      <c r="L4" s="173" t="s">
        <v>65</v>
      </c>
      <c r="M4" s="173" t="s">
        <v>66</v>
      </c>
      <c r="N4" s="130" t="s">
        <v>63</v>
      </c>
      <c r="O4" s="173" t="s">
        <v>65</v>
      </c>
      <c r="P4" s="173" t="s">
        <v>66</v>
      </c>
      <c r="Q4" s="130" t="s">
        <v>63</v>
      </c>
    </row>
    <row r="5" spans="1:17" s="174" customFormat="1" x14ac:dyDescent="0.4">
      <c r="A5" s="243">
        <v>104</v>
      </c>
      <c r="B5" s="107">
        <v>1</v>
      </c>
      <c r="C5" s="107" t="s">
        <v>401</v>
      </c>
      <c r="D5" s="151">
        <v>12765795.627544001</v>
      </c>
      <c r="E5" s="151">
        <v>91127011.773075998</v>
      </c>
      <c r="F5" s="277">
        <f t="shared" ref="F5:F49" si="0">D5-E5</f>
        <v>-78361216.145531997</v>
      </c>
      <c r="G5" s="108">
        <f t="shared" ref="G5:G36" si="1">D5+E5</f>
        <v>103892807.40062</v>
      </c>
      <c r="H5" s="108">
        <v>1877421.0916170001</v>
      </c>
      <c r="I5" s="108">
        <v>9399166.9348779991</v>
      </c>
      <c r="J5" s="108">
        <f t="shared" ref="J5:J36" si="2">H5-I5</f>
        <v>-7521745.8432609988</v>
      </c>
      <c r="K5" s="108">
        <f t="shared" ref="K5:K36" si="3">H5+I5</f>
        <v>11276588.026494998</v>
      </c>
      <c r="L5" s="109">
        <v>464290890.67722899</v>
      </c>
      <c r="M5" s="109">
        <v>424146886.71970701</v>
      </c>
      <c r="N5" s="109">
        <f t="shared" ref="N5:N15" si="4">L5-M5</f>
        <v>40144003.957521975</v>
      </c>
      <c r="O5" s="109">
        <v>38991033.092026003</v>
      </c>
      <c r="P5" s="109">
        <v>37819101.086882003</v>
      </c>
      <c r="Q5" s="109">
        <f t="shared" ref="Q5:Q36" si="5">O5-P5</f>
        <v>1171932.0051440001</v>
      </c>
    </row>
    <row r="6" spans="1:17" s="174" customFormat="1" x14ac:dyDescent="0.4">
      <c r="A6" s="243">
        <v>132</v>
      </c>
      <c r="B6" s="157">
        <v>2</v>
      </c>
      <c r="C6" s="71" t="s">
        <v>438</v>
      </c>
      <c r="D6" s="158">
        <v>16178676.473942</v>
      </c>
      <c r="E6" s="158">
        <v>30949021.583870001</v>
      </c>
      <c r="F6" s="22">
        <f t="shared" si="0"/>
        <v>-14770345.109928001</v>
      </c>
      <c r="G6" s="22">
        <f t="shared" si="1"/>
        <v>47127698.057812005</v>
      </c>
      <c r="H6" s="22">
        <v>1734056.598489</v>
      </c>
      <c r="I6" s="22">
        <v>5506805.8342899997</v>
      </c>
      <c r="J6" s="22">
        <f t="shared" si="2"/>
        <v>-3772749.2358009997</v>
      </c>
      <c r="K6" s="22">
        <f t="shared" si="3"/>
        <v>7240862.4327789992</v>
      </c>
      <c r="L6" s="66">
        <v>119780699</v>
      </c>
      <c r="M6" s="66">
        <v>90572529</v>
      </c>
      <c r="N6" s="66">
        <f t="shared" si="4"/>
        <v>29208170</v>
      </c>
      <c r="O6" s="66">
        <v>22492394</v>
      </c>
      <c r="P6" s="66">
        <v>13531647</v>
      </c>
      <c r="Q6" s="66">
        <f t="shared" si="5"/>
        <v>8960747</v>
      </c>
    </row>
    <row r="7" spans="1:17" s="174" customFormat="1" x14ac:dyDescent="0.4">
      <c r="A7" s="243">
        <v>123</v>
      </c>
      <c r="B7" s="107">
        <v>3</v>
      </c>
      <c r="C7" s="107" t="s">
        <v>436</v>
      </c>
      <c r="D7" s="151">
        <v>15569573.634361999</v>
      </c>
      <c r="E7" s="151">
        <v>38774129.650197998</v>
      </c>
      <c r="F7" s="277">
        <f t="shared" si="0"/>
        <v>-23204556.015836</v>
      </c>
      <c r="G7" s="108">
        <f t="shared" si="1"/>
        <v>54343703.284559995</v>
      </c>
      <c r="H7" s="108">
        <v>1273130.3051700001</v>
      </c>
      <c r="I7" s="108">
        <v>4708510.8108390002</v>
      </c>
      <c r="J7" s="108">
        <f t="shared" si="2"/>
        <v>-3435380.5056690001</v>
      </c>
      <c r="K7" s="108">
        <f t="shared" si="3"/>
        <v>5981641.1160090007</v>
      </c>
      <c r="L7" s="109">
        <v>331519035</v>
      </c>
      <c r="M7" s="109">
        <v>251941430</v>
      </c>
      <c r="N7" s="109">
        <f t="shared" si="4"/>
        <v>79577605</v>
      </c>
      <c r="O7" s="109">
        <v>27379262</v>
      </c>
      <c r="P7" s="109">
        <v>27059813</v>
      </c>
      <c r="Q7" s="109">
        <f t="shared" si="5"/>
        <v>319449</v>
      </c>
    </row>
    <row r="8" spans="1:17" s="174" customFormat="1" x14ac:dyDescent="0.4">
      <c r="A8" s="243">
        <v>56</v>
      </c>
      <c r="B8" s="157">
        <v>4</v>
      </c>
      <c r="C8" s="71" t="s">
        <v>418</v>
      </c>
      <c r="D8" s="158">
        <v>3823225.222027</v>
      </c>
      <c r="E8" s="158">
        <v>4466966.8740299996</v>
      </c>
      <c r="F8" s="22">
        <f t="shared" si="0"/>
        <v>-643741.65200299956</v>
      </c>
      <c r="G8" s="22">
        <f t="shared" si="1"/>
        <v>8290192.0960569996</v>
      </c>
      <c r="H8" s="22">
        <v>1107947.2442369999</v>
      </c>
      <c r="I8" s="22">
        <v>1326183.6850320001</v>
      </c>
      <c r="J8" s="22">
        <f t="shared" si="2"/>
        <v>-218236.44079500018</v>
      </c>
      <c r="K8" s="22">
        <f t="shared" si="3"/>
        <v>2434130.929269</v>
      </c>
      <c r="L8" s="66">
        <v>31763566</v>
      </c>
      <c r="M8" s="66">
        <v>11647634</v>
      </c>
      <c r="N8" s="66">
        <f t="shared" si="4"/>
        <v>20115932</v>
      </c>
      <c r="O8" s="66">
        <v>2432837</v>
      </c>
      <c r="P8" s="66">
        <v>1760291</v>
      </c>
      <c r="Q8" s="66">
        <f t="shared" si="5"/>
        <v>672546</v>
      </c>
    </row>
    <row r="9" spans="1:17" s="174" customFormat="1" x14ac:dyDescent="0.4">
      <c r="A9" s="243">
        <v>210</v>
      </c>
      <c r="B9" s="107">
        <v>5</v>
      </c>
      <c r="C9" s="107" t="s">
        <v>457</v>
      </c>
      <c r="D9" s="151">
        <v>5414584.6729969997</v>
      </c>
      <c r="E9" s="151">
        <v>10336722.99013</v>
      </c>
      <c r="F9" s="277">
        <f t="shared" si="0"/>
        <v>-4922138.3171330001</v>
      </c>
      <c r="G9" s="108">
        <f t="shared" si="1"/>
        <v>15751307.663127</v>
      </c>
      <c r="H9" s="108">
        <v>1060232.5862970001</v>
      </c>
      <c r="I9" s="108">
        <v>757413.37633899995</v>
      </c>
      <c r="J9" s="108">
        <f t="shared" si="2"/>
        <v>302819.20995800011</v>
      </c>
      <c r="K9" s="108">
        <f t="shared" si="3"/>
        <v>1817645.962636</v>
      </c>
      <c r="L9" s="109">
        <v>94110311</v>
      </c>
      <c r="M9" s="109">
        <v>57758202</v>
      </c>
      <c r="N9" s="109">
        <f t="shared" si="4"/>
        <v>36352109</v>
      </c>
      <c r="O9" s="109">
        <v>12789698</v>
      </c>
      <c r="P9" s="109">
        <v>3139593</v>
      </c>
      <c r="Q9" s="109">
        <f t="shared" si="5"/>
        <v>9650105</v>
      </c>
    </row>
    <row r="10" spans="1:17" s="174" customFormat="1" x14ac:dyDescent="0.4">
      <c r="A10" s="243">
        <v>262</v>
      </c>
      <c r="B10" s="157">
        <v>6</v>
      </c>
      <c r="C10" s="71" t="s">
        <v>480</v>
      </c>
      <c r="D10" s="158">
        <v>3513954.1910689999</v>
      </c>
      <c r="E10" s="158">
        <v>3911078.6750210002</v>
      </c>
      <c r="F10" s="22">
        <f t="shared" si="0"/>
        <v>-397124.48395200027</v>
      </c>
      <c r="G10" s="22">
        <f t="shared" si="1"/>
        <v>7425032.8660899997</v>
      </c>
      <c r="H10" s="22">
        <v>1012492.289475</v>
      </c>
      <c r="I10" s="22">
        <v>1070825.312411</v>
      </c>
      <c r="J10" s="22">
        <f t="shared" si="2"/>
        <v>-58333.022936000023</v>
      </c>
      <c r="K10" s="22">
        <f t="shared" si="3"/>
        <v>2083317.601886</v>
      </c>
      <c r="L10" s="66">
        <v>22429780</v>
      </c>
      <c r="M10" s="66">
        <v>16428378</v>
      </c>
      <c r="N10" s="66">
        <f t="shared" si="4"/>
        <v>6001402</v>
      </c>
      <c r="O10" s="66">
        <v>6560911</v>
      </c>
      <c r="P10" s="66">
        <v>4335349</v>
      </c>
      <c r="Q10" s="66">
        <f t="shared" si="5"/>
        <v>2225562</v>
      </c>
    </row>
    <row r="11" spans="1:17" s="174" customFormat="1" x14ac:dyDescent="0.4">
      <c r="A11" s="243">
        <v>214</v>
      </c>
      <c r="B11" s="107">
        <v>7</v>
      </c>
      <c r="C11" s="107" t="s">
        <v>458</v>
      </c>
      <c r="D11" s="151">
        <v>3198548.5781</v>
      </c>
      <c r="E11" s="151">
        <v>16924511.870926</v>
      </c>
      <c r="F11" s="277">
        <f t="shared" si="0"/>
        <v>-13725963.292826001</v>
      </c>
      <c r="G11" s="108">
        <f t="shared" si="1"/>
        <v>20123060.449026</v>
      </c>
      <c r="H11" s="108">
        <v>801984.95759699994</v>
      </c>
      <c r="I11" s="108">
        <v>5961972.019789</v>
      </c>
      <c r="J11" s="108">
        <f t="shared" si="2"/>
        <v>-5159987.0621920004</v>
      </c>
      <c r="K11" s="108">
        <f t="shared" si="3"/>
        <v>6763956.9773859996</v>
      </c>
      <c r="L11" s="109">
        <v>49800323</v>
      </c>
      <c r="M11" s="109">
        <v>49577773</v>
      </c>
      <c r="N11" s="109">
        <f t="shared" si="4"/>
        <v>222550</v>
      </c>
      <c r="O11" s="109">
        <v>3141428</v>
      </c>
      <c r="P11" s="109">
        <v>3254933</v>
      </c>
      <c r="Q11" s="109">
        <f t="shared" si="5"/>
        <v>-113505</v>
      </c>
    </row>
    <row r="12" spans="1:17" s="174" customFormat="1" x14ac:dyDescent="0.4">
      <c r="A12" s="243">
        <v>172</v>
      </c>
      <c r="B12" s="157">
        <v>8</v>
      </c>
      <c r="C12" s="71" t="s">
        <v>446</v>
      </c>
      <c r="D12" s="158">
        <v>2764453.3975849999</v>
      </c>
      <c r="E12" s="158">
        <v>5160133.1269770004</v>
      </c>
      <c r="F12" s="22">
        <f t="shared" si="0"/>
        <v>-2395679.7293920005</v>
      </c>
      <c r="G12" s="22">
        <f t="shared" si="1"/>
        <v>7924586.5245620003</v>
      </c>
      <c r="H12" s="22">
        <v>555836.40604999999</v>
      </c>
      <c r="I12" s="22">
        <v>1526446.1211620001</v>
      </c>
      <c r="J12" s="22">
        <f t="shared" si="2"/>
        <v>-970609.71511200012</v>
      </c>
      <c r="K12" s="22">
        <f t="shared" si="3"/>
        <v>2082282.527212</v>
      </c>
      <c r="L12" s="66">
        <v>0</v>
      </c>
      <c r="M12" s="66">
        <v>0</v>
      </c>
      <c r="N12" s="66">
        <f t="shared" si="4"/>
        <v>0</v>
      </c>
      <c r="O12" s="66">
        <v>0</v>
      </c>
      <c r="P12" s="66">
        <v>0</v>
      </c>
      <c r="Q12" s="66">
        <f t="shared" si="5"/>
        <v>0</v>
      </c>
    </row>
    <row r="13" spans="1:17" s="174" customFormat="1" x14ac:dyDescent="0.4">
      <c r="A13" s="243">
        <v>183</v>
      </c>
      <c r="B13" s="107">
        <v>9</v>
      </c>
      <c r="C13" s="107" t="s">
        <v>449</v>
      </c>
      <c r="D13" s="151">
        <v>10203033.986032</v>
      </c>
      <c r="E13" s="151">
        <v>29065530.621985</v>
      </c>
      <c r="F13" s="277">
        <f t="shared" si="0"/>
        <v>-18862496.635953002</v>
      </c>
      <c r="G13" s="108">
        <f t="shared" si="1"/>
        <v>39268564.608016998</v>
      </c>
      <c r="H13" s="108">
        <v>510380.70651300001</v>
      </c>
      <c r="I13" s="108">
        <v>1384489.929489</v>
      </c>
      <c r="J13" s="108">
        <f t="shared" si="2"/>
        <v>-874109.22297600005</v>
      </c>
      <c r="K13" s="108">
        <f t="shared" si="3"/>
        <v>1894870.636002</v>
      </c>
      <c r="L13" s="109">
        <v>75438975</v>
      </c>
      <c r="M13" s="109">
        <v>42537459</v>
      </c>
      <c r="N13" s="109">
        <f t="shared" si="4"/>
        <v>32901516</v>
      </c>
      <c r="O13" s="109">
        <v>20858547</v>
      </c>
      <c r="P13" s="109">
        <v>3281091</v>
      </c>
      <c r="Q13" s="109">
        <f t="shared" si="5"/>
        <v>17577456</v>
      </c>
    </row>
    <row r="14" spans="1:17" s="174" customFormat="1" x14ac:dyDescent="0.4">
      <c r="A14" s="243">
        <v>231</v>
      </c>
      <c r="B14" s="157">
        <v>10</v>
      </c>
      <c r="C14" s="71" t="s">
        <v>469</v>
      </c>
      <c r="D14" s="158">
        <v>8906916.7447040007</v>
      </c>
      <c r="E14" s="158">
        <v>15622455.290047999</v>
      </c>
      <c r="F14" s="22">
        <f t="shared" si="0"/>
        <v>-6715538.5453439988</v>
      </c>
      <c r="G14" s="22">
        <f t="shared" si="1"/>
        <v>24529372.034752</v>
      </c>
      <c r="H14" s="22">
        <v>468123.26783500001</v>
      </c>
      <c r="I14" s="22">
        <v>4932642.6172510004</v>
      </c>
      <c r="J14" s="22">
        <f t="shared" si="2"/>
        <v>-4464519.3494160008</v>
      </c>
      <c r="K14" s="22">
        <f t="shared" si="3"/>
        <v>5400765.885086</v>
      </c>
      <c r="L14" s="66">
        <v>83690209</v>
      </c>
      <c r="M14" s="66">
        <v>2942778</v>
      </c>
      <c r="N14" s="66">
        <f t="shared" si="4"/>
        <v>80747431</v>
      </c>
      <c r="O14" s="66">
        <v>15262093</v>
      </c>
      <c r="P14" s="66">
        <v>0</v>
      </c>
      <c r="Q14" s="66">
        <f t="shared" si="5"/>
        <v>15262093</v>
      </c>
    </row>
    <row r="15" spans="1:17" s="174" customFormat="1" x14ac:dyDescent="0.4">
      <c r="A15" s="243">
        <v>130</v>
      </c>
      <c r="B15" s="107">
        <v>11</v>
      </c>
      <c r="C15" s="107" t="s">
        <v>437</v>
      </c>
      <c r="D15" s="151">
        <v>5433903.9050479997</v>
      </c>
      <c r="E15" s="151">
        <v>33418490.369750999</v>
      </c>
      <c r="F15" s="277">
        <f t="shared" si="0"/>
        <v>-27984586.464703001</v>
      </c>
      <c r="G15" s="108">
        <f t="shared" si="1"/>
        <v>38852394.274798997</v>
      </c>
      <c r="H15" s="108">
        <v>453177.767498</v>
      </c>
      <c r="I15" s="108">
        <v>5320317.0705390004</v>
      </c>
      <c r="J15" s="108">
        <f t="shared" si="2"/>
        <v>-4867139.3030410009</v>
      </c>
      <c r="K15" s="108">
        <f t="shared" si="3"/>
        <v>5773494.838037</v>
      </c>
      <c r="L15" s="109">
        <v>72251482</v>
      </c>
      <c r="M15" s="109">
        <v>71994934</v>
      </c>
      <c r="N15" s="109">
        <f t="shared" si="4"/>
        <v>256548</v>
      </c>
      <c r="O15" s="109">
        <v>8122227</v>
      </c>
      <c r="P15" s="109">
        <v>6231550</v>
      </c>
      <c r="Q15" s="109">
        <f t="shared" si="5"/>
        <v>1890677</v>
      </c>
    </row>
    <row r="16" spans="1:17" s="174" customFormat="1" x14ac:dyDescent="0.4">
      <c r="A16" s="243">
        <v>295</v>
      </c>
      <c r="B16" s="157">
        <v>12</v>
      </c>
      <c r="C16" s="71" t="s">
        <v>638</v>
      </c>
      <c r="D16" s="158">
        <v>1236665.880354</v>
      </c>
      <c r="E16" s="158">
        <v>1008231.0594</v>
      </c>
      <c r="F16" s="22">
        <f t="shared" si="0"/>
        <v>228434.820954</v>
      </c>
      <c r="G16" s="22">
        <f t="shared" si="1"/>
        <v>2244896.9397539999</v>
      </c>
      <c r="H16" s="22">
        <v>389450.84899600002</v>
      </c>
      <c r="I16" s="22">
        <v>387649.946107</v>
      </c>
      <c r="J16" s="22">
        <f t="shared" si="2"/>
        <v>1800.9028890000191</v>
      </c>
      <c r="K16" s="22">
        <f t="shared" si="3"/>
        <v>777100.79510300001</v>
      </c>
      <c r="L16" s="66">
        <v>8070990</v>
      </c>
      <c r="M16" s="66">
        <v>2147</v>
      </c>
      <c r="N16" s="66">
        <v>0</v>
      </c>
      <c r="O16" s="66">
        <v>0</v>
      </c>
      <c r="P16" s="66">
        <v>0</v>
      </c>
      <c r="Q16" s="66">
        <f t="shared" si="5"/>
        <v>0</v>
      </c>
    </row>
    <row r="17" spans="1:17" s="174" customFormat="1" x14ac:dyDescent="0.4">
      <c r="A17" s="243">
        <v>253</v>
      </c>
      <c r="B17" s="107">
        <v>13</v>
      </c>
      <c r="C17" s="107" t="s">
        <v>483</v>
      </c>
      <c r="D17" s="151">
        <v>1585438.3267580001</v>
      </c>
      <c r="E17" s="151">
        <v>1540302.8464240001</v>
      </c>
      <c r="F17" s="277">
        <f t="shared" si="0"/>
        <v>45135.480333999963</v>
      </c>
      <c r="G17" s="108">
        <f t="shared" si="1"/>
        <v>3125741.1731820004</v>
      </c>
      <c r="H17" s="108">
        <v>376601.96246000001</v>
      </c>
      <c r="I17" s="108">
        <v>646015.81364900002</v>
      </c>
      <c r="J17" s="108">
        <f t="shared" si="2"/>
        <v>-269413.85118900001</v>
      </c>
      <c r="K17" s="108">
        <f t="shared" si="3"/>
        <v>1022617.776109</v>
      </c>
      <c r="L17" s="109">
        <v>32008572</v>
      </c>
      <c r="M17" s="109">
        <v>0</v>
      </c>
      <c r="N17" s="109">
        <f t="shared" ref="N17:N48" si="6">L17-M17</f>
        <v>32008572</v>
      </c>
      <c r="O17" s="109">
        <v>0</v>
      </c>
      <c r="P17" s="109">
        <v>0</v>
      </c>
      <c r="Q17" s="109">
        <f t="shared" si="5"/>
        <v>0</v>
      </c>
    </row>
    <row r="18" spans="1:17" s="174" customFormat="1" x14ac:dyDescent="0.4">
      <c r="A18" s="243">
        <v>191</v>
      </c>
      <c r="B18" s="157">
        <v>14</v>
      </c>
      <c r="C18" s="71" t="s">
        <v>450</v>
      </c>
      <c r="D18" s="158">
        <v>1468497.6184400001</v>
      </c>
      <c r="E18" s="158">
        <v>384159.411838</v>
      </c>
      <c r="F18" s="22">
        <f t="shared" si="0"/>
        <v>1084338.2066020002</v>
      </c>
      <c r="G18" s="22">
        <f t="shared" si="1"/>
        <v>1852657.030278</v>
      </c>
      <c r="H18" s="22">
        <v>223231.90513200001</v>
      </c>
      <c r="I18" s="22">
        <v>95519.225690000007</v>
      </c>
      <c r="J18" s="22">
        <f t="shared" si="2"/>
        <v>127712.67944200001</v>
      </c>
      <c r="K18" s="22">
        <f t="shared" si="3"/>
        <v>318751.13082200004</v>
      </c>
      <c r="L18" s="66">
        <v>74149611</v>
      </c>
      <c r="M18" s="66">
        <v>20621058</v>
      </c>
      <c r="N18" s="66">
        <f t="shared" si="6"/>
        <v>53528553</v>
      </c>
      <c r="O18" s="66">
        <v>24275395</v>
      </c>
      <c r="P18" s="66">
        <v>992549</v>
      </c>
      <c r="Q18" s="66">
        <f t="shared" si="5"/>
        <v>23282846</v>
      </c>
    </row>
    <row r="19" spans="1:17" s="174" customFormat="1" x14ac:dyDescent="0.4">
      <c r="A19" s="243">
        <v>271</v>
      </c>
      <c r="B19" s="107">
        <v>15</v>
      </c>
      <c r="C19" s="107" t="s">
        <v>484</v>
      </c>
      <c r="D19" s="151">
        <v>1186434.9301380001</v>
      </c>
      <c r="E19" s="151">
        <v>1674302.5078070001</v>
      </c>
      <c r="F19" s="277">
        <f t="shared" si="0"/>
        <v>-487867.57766900002</v>
      </c>
      <c r="G19" s="108">
        <f t="shared" si="1"/>
        <v>2860737.4379449999</v>
      </c>
      <c r="H19" s="108">
        <v>216639.80822199999</v>
      </c>
      <c r="I19" s="108">
        <v>286822.91534000001</v>
      </c>
      <c r="J19" s="108">
        <f t="shared" si="2"/>
        <v>-70183.107118000014</v>
      </c>
      <c r="K19" s="108">
        <f t="shared" si="3"/>
        <v>503462.72356199997</v>
      </c>
      <c r="L19" s="109">
        <v>2562856</v>
      </c>
      <c r="M19" s="109">
        <v>1393601</v>
      </c>
      <c r="N19" s="109">
        <f t="shared" si="6"/>
        <v>1169255</v>
      </c>
      <c r="O19" s="109">
        <v>301637</v>
      </c>
      <c r="P19" s="109">
        <v>216938</v>
      </c>
      <c r="Q19" s="109">
        <f t="shared" si="5"/>
        <v>84699</v>
      </c>
    </row>
    <row r="20" spans="1:17" s="174" customFormat="1" x14ac:dyDescent="0.4">
      <c r="A20" s="243">
        <v>53</v>
      </c>
      <c r="B20" s="157">
        <v>16</v>
      </c>
      <c r="C20" s="71" t="s">
        <v>416</v>
      </c>
      <c r="D20" s="158">
        <v>999956.52083499997</v>
      </c>
      <c r="E20" s="158">
        <v>1479244.1517020001</v>
      </c>
      <c r="F20" s="22">
        <f t="shared" si="0"/>
        <v>-479287.63086700009</v>
      </c>
      <c r="G20" s="22">
        <f t="shared" si="1"/>
        <v>2479200.6725369999</v>
      </c>
      <c r="H20" s="22">
        <v>200689.880175</v>
      </c>
      <c r="I20" s="22">
        <v>130270.524972</v>
      </c>
      <c r="J20" s="22">
        <f t="shared" si="2"/>
        <v>70419.355202999999</v>
      </c>
      <c r="K20" s="22">
        <f t="shared" si="3"/>
        <v>330960.40514699998</v>
      </c>
      <c r="L20" s="66">
        <v>6070190</v>
      </c>
      <c r="M20" s="66">
        <v>2402025</v>
      </c>
      <c r="N20" s="66">
        <f t="shared" si="6"/>
        <v>3668165</v>
      </c>
      <c r="O20" s="66">
        <v>968216</v>
      </c>
      <c r="P20" s="66">
        <v>426789</v>
      </c>
      <c r="Q20" s="66">
        <f t="shared" si="5"/>
        <v>541427</v>
      </c>
    </row>
    <row r="21" spans="1:17" s="174" customFormat="1" x14ac:dyDescent="0.4">
      <c r="A21" s="243">
        <v>138</v>
      </c>
      <c r="B21" s="107">
        <v>17</v>
      </c>
      <c r="C21" s="107" t="s">
        <v>441</v>
      </c>
      <c r="D21" s="151">
        <v>2202401.2342170002</v>
      </c>
      <c r="E21" s="151">
        <v>5209656.6713119997</v>
      </c>
      <c r="F21" s="277">
        <f t="shared" si="0"/>
        <v>-3007255.4370949995</v>
      </c>
      <c r="G21" s="108">
        <f t="shared" si="1"/>
        <v>7412057.9055289999</v>
      </c>
      <c r="H21" s="108">
        <v>157232.09892300001</v>
      </c>
      <c r="I21" s="108">
        <v>1363531.3428819999</v>
      </c>
      <c r="J21" s="108">
        <f t="shared" si="2"/>
        <v>-1206299.2439589999</v>
      </c>
      <c r="K21" s="108">
        <f t="shared" si="3"/>
        <v>1520763.441805</v>
      </c>
      <c r="L21" s="109">
        <v>23511600</v>
      </c>
      <c r="M21" s="109">
        <v>23483183</v>
      </c>
      <c r="N21" s="109">
        <f t="shared" si="6"/>
        <v>28417</v>
      </c>
      <c r="O21" s="109">
        <v>1846914</v>
      </c>
      <c r="P21" s="109">
        <v>1837833</v>
      </c>
      <c r="Q21" s="109">
        <f t="shared" si="5"/>
        <v>9081</v>
      </c>
    </row>
    <row r="22" spans="1:17" s="174" customFormat="1" x14ac:dyDescent="0.4">
      <c r="A22" s="243">
        <v>235</v>
      </c>
      <c r="B22" s="157">
        <v>18</v>
      </c>
      <c r="C22" s="71" t="s">
        <v>470</v>
      </c>
      <c r="D22" s="158">
        <v>206012.91876100001</v>
      </c>
      <c r="E22" s="158">
        <v>306322.45377800002</v>
      </c>
      <c r="F22" s="22">
        <f t="shared" si="0"/>
        <v>-100309.53501700002</v>
      </c>
      <c r="G22" s="22">
        <f t="shared" si="1"/>
        <v>512335.372539</v>
      </c>
      <c r="H22" s="22">
        <v>142628.13002000001</v>
      </c>
      <c r="I22" s="22">
        <v>118841.01463000001</v>
      </c>
      <c r="J22" s="22">
        <f t="shared" si="2"/>
        <v>23787.115390000006</v>
      </c>
      <c r="K22" s="22">
        <f t="shared" si="3"/>
        <v>261469.14465000003</v>
      </c>
      <c r="L22" s="66">
        <v>5563327</v>
      </c>
      <c r="M22" s="66">
        <v>3238568</v>
      </c>
      <c r="N22" s="66">
        <f t="shared" si="6"/>
        <v>2324759</v>
      </c>
      <c r="O22" s="66">
        <v>315061</v>
      </c>
      <c r="P22" s="66">
        <v>264322</v>
      </c>
      <c r="Q22" s="66">
        <f t="shared" si="5"/>
        <v>50739</v>
      </c>
    </row>
    <row r="23" spans="1:17" s="174" customFormat="1" x14ac:dyDescent="0.4">
      <c r="A23" s="243">
        <v>196</v>
      </c>
      <c r="B23" s="107">
        <v>19</v>
      </c>
      <c r="C23" s="107" t="s">
        <v>452</v>
      </c>
      <c r="D23" s="151">
        <v>3126578.8651080001</v>
      </c>
      <c r="E23" s="151">
        <v>6990249.8399139997</v>
      </c>
      <c r="F23" s="277">
        <f t="shared" si="0"/>
        <v>-3863670.9748059995</v>
      </c>
      <c r="G23" s="108">
        <f t="shared" si="1"/>
        <v>10116828.705022</v>
      </c>
      <c r="H23" s="108">
        <v>137653.656694</v>
      </c>
      <c r="I23" s="108">
        <v>1176186.237493</v>
      </c>
      <c r="J23" s="108">
        <f t="shared" si="2"/>
        <v>-1038532.580799</v>
      </c>
      <c r="K23" s="108">
        <f t="shared" si="3"/>
        <v>1313839.8941870001</v>
      </c>
      <c r="L23" s="109">
        <v>31598123</v>
      </c>
      <c r="M23" s="109">
        <v>26518545</v>
      </c>
      <c r="N23" s="109">
        <f t="shared" si="6"/>
        <v>5079578</v>
      </c>
      <c r="O23" s="109">
        <v>6794478</v>
      </c>
      <c r="P23" s="109">
        <v>2000143</v>
      </c>
      <c r="Q23" s="109">
        <f t="shared" si="5"/>
        <v>4794335</v>
      </c>
    </row>
    <row r="24" spans="1:17" s="174" customFormat="1" x14ac:dyDescent="0.4">
      <c r="A24" s="243">
        <v>42</v>
      </c>
      <c r="B24" s="157">
        <v>20</v>
      </c>
      <c r="C24" s="71" t="s">
        <v>421</v>
      </c>
      <c r="D24" s="158">
        <v>3337414.8664219999</v>
      </c>
      <c r="E24" s="158">
        <v>5470322.4386480004</v>
      </c>
      <c r="F24" s="22">
        <f t="shared" si="0"/>
        <v>-2132907.5722260005</v>
      </c>
      <c r="G24" s="22">
        <f t="shared" si="1"/>
        <v>8807737.3050699998</v>
      </c>
      <c r="H24" s="22">
        <v>134946.03772200001</v>
      </c>
      <c r="I24" s="22">
        <v>877660.19237099995</v>
      </c>
      <c r="J24" s="22">
        <f t="shared" si="2"/>
        <v>-742714.15464899992</v>
      </c>
      <c r="K24" s="22">
        <f t="shared" si="3"/>
        <v>1012606.230093</v>
      </c>
      <c r="L24" s="66">
        <v>20889663</v>
      </c>
      <c r="M24" s="66">
        <v>12607421</v>
      </c>
      <c r="N24" s="66">
        <f t="shared" si="6"/>
        <v>8282242</v>
      </c>
      <c r="O24" s="66">
        <v>1842649</v>
      </c>
      <c r="P24" s="66">
        <v>2063182</v>
      </c>
      <c r="Q24" s="66">
        <f t="shared" si="5"/>
        <v>-220533</v>
      </c>
    </row>
    <row r="25" spans="1:17" s="174" customFormat="1" x14ac:dyDescent="0.4">
      <c r="A25" s="243">
        <v>136</v>
      </c>
      <c r="B25" s="107">
        <v>21</v>
      </c>
      <c r="C25" s="107" t="s">
        <v>440</v>
      </c>
      <c r="D25" s="151">
        <v>3088561.4476689999</v>
      </c>
      <c r="E25" s="151">
        <v>6383410.8569019996</v>
      </c>
      <c r="F25" s="277">
        <f t="shared" si="0"/>
        <v>-3294849.4092329997</v>
      </c>
      <c r="G25" s="108">
        <f t="shared" si="1"/>
        <v>9471972.304570999</v>
      </c>
      <c r="H25" s="108">
        <v>117664.983721</v>
      </c>
      <c r="I25" s="108">
        <v>190872.41080000001</v>
      </c>
      <c r="J25" s="108">
        <f t="shared" si="2"/>
        <v>-73207.427079000016</v>
      </c>
      <c r="K25" s="108">
        <f t="shared" si="3"/>
        <v>308537.39452099998</v>
      </c>
      <c r="L25" s="109">
        <v>11869984</v>
      </c>
      <c r="M25" s="109">
        <v>15471602</v>
      </c>
      <c r="N25" s="109">
        <f t="shared" si="6"/>
        <v>-3601618</v>
      </c>
      <c r="O25" s="109">
        <v>596499</v>
      </c>
      <c r="P25" s="109">
        <v>2861634</v>
      </c>
      <c r="Q25" s="109">
        <f t="shared" si="5"/>
        <v>-2265135</v>
      </c>
    </row>
    <row r="26" spans="1:17" s="174" customFormat="1" x14ac:dyDescent="0.4">
      <c r="A26" s="243">
        <v>3</v>
      </c>
      <c r="B26" s="157">
        <v>22</v>
      </c>
      <c r="C26" s="71" t="s">
        <v>423</v>
      </c>
      <c r="D26" s="158">
        <v>1849160.7163170001</v>
      </c>
      <c r="E26" s="158">
        <v>3708601.0135570001</v>
      </c>
      <c r="F26" s="22">
        <f t="shared" si="0"/>
        <v>-1859440.29724</v>
      </c>
      <c r="G26" s="22">
        <f t="shared" si="1"/>
        <v>5557761.729874</v>
      </c>
      <c r="H26" s="22">
        <v>115135.332954</v>
      </c>
      <c r="I26" s="22">
        <v>590969.62504800002</v>
      </c>
      <c r="J26" s="22">
        <f t="shared" si="2"/>
        <v>-475834.29209400003</v>
      </c>
      <c r="K26" s="22">
        <f t="shared" si="3"/>
        <v>706104.958002</v>
      </c>
      <c r="L26" s="66">
        <v>22413199</v>
      </c>
      <c r="M26" s="66">
        <v>8900616</v>
      </c>
      <c r="N26" s="66">
        <f t="shared" si="6"/>
        <v>13512583</v>
      </c>
      <c r="O26" s="66">
        <v>6420923</v>
      </c>
      <c r="P26" s="66">
        <v>1015095</v>
      </c>
      <c r="Q26" s="66">
        <f t="shared" si="5"/>
        <v>5405828</v>
      </c>
    </row>
    <row r="27" spans="1:17" s="174" customFormat="1" x14ac:dyDescent="0.4">
      <c r="A27" s="243">
        <v>283</v>
      </c>
      <c r="B27" s="107">
        <v>23</v>
      </c>
      <c r="C27" s="107" t="s">
        <v>489</v>
      </c>
      <c r="D27" s="151">
        <v>388193.98056599998</v>
      </c>
      <c r="E27" s="151">
        <v>283640.03534200002</v>
      </c>
      <c r="F27" s="277">
        <f t="shared" si="0"/>
        <v>104553.94522399997</v>
      </c>
      <c r="G27" s="108">
        <f t="shared" si="1"/>
        <v>671834.01590800006</v>
      </c>
      <c r="H27" s="108">
        <v>110185.74570699999</v>
      </c>
      <c r="I27" s="108">
        <v>0</v>
      </c>
      <c r="J27" s="108">
        <f t="shared" si="2"/>
        <v>110185.74570699999</v>
      </c>
      <c r="K27" s="108">
        <f t="shared" si="3"/>
        <v>110185.74570699999</v>
      </c>
      <c r="L27" s="109">
        <v>8796459</v>
      </c>
      <c r="M27" s="109">
        <v>1689836</v>
      </c>
      <c r="N27" s="109">
        <f t="shared" si="6"/>
        <v>7106623</v>
      </c>
      <c r="O27" s="109">
        <v>1100180</v>
      </c>
      <c r="P27" s="109">
        <v>226485</v>
      </c>
      <c r="Q27" s="109">
        <f t="shared" si="5"/>
        <v>873695</v>
      </c>
    </row>
    <row r="28" spans="1:17" s="174" customFormat="1" x14ac:dyDescent="0.4">
      <c r="A28" s="243">
        <v>7</v>
      </c>
      <c r="B28" s="157">
        <v>24</v>
      </c>
      <c r="C28" s="71" t="s">
        <v>414</v>
      </c>
      <c r="D28" s="158">
        <v>1899506.6418300001</v>
      </c>
      <c r="E28" s="158">
        <v>5104251.4014109997</v>
      </c>
      <c r="F28" s="22">
        <f t="shared" si="0"/>
        <v>-3204744.7595809996</v>
      </c>
      <c r="G28" s="22">
        <f t="shared" si="1"/>
        <v>7003758.0432409998</v>
      </c>
      <c r="H28" s="22">
        <v>103932.059588</v>
      </c>
      <c r="I28" s="22">
        <v>657519.54134999996</v>
      </c>
      <c r="J28" s="22">
        <f t="shared" si="2"/>
        <v>-553587.48176199989</v>
      </c>
      <c r="K28" s="22">
        <f t="shared" si="3"/>
        <v>761451.60093800002</v>
      </c>
      <c r="L28" s="66">
        <v>19351300</v>
      </c>
      <c r="M28" s="66">
        <v>9809552</v>
      </c>
      <c r="N28" s="66">
        <f t="shared" si="6"/>
        <v>9541748</v>
      </c>
      <c r="O28" s="66">
        <v>3959596</v>
      </c>
      <c r="P28" s="66">
        <v>1648656</v>
      </c>
      <c r="Q28" s="66">
        <f t="shared" si="5"/>
        <v>2310940</v>
      </c>
    </row>
    <row r="29" spans="1:17" s="174" customFormat="1" x14ac:dyDescent="0.4">
      <c r="A29" s="243">
        <v>118</v>
      </c>
      <c r="B29" s="107">
        <v>25</v>
      </c>
      <c r="C29" s="107" t="s">
        <v>434</v>
      </c>
      <c r="D29" s="151">
        <v>2310817.3767730002</v>
      </c>
      <c r="E29" s="151">
        <v>7926417.9627090003</v>
      </c>
      <c r="F29" s="277">
        <f t="shared" si="0"/>
        <v>-5615600.5859360006</v>
      </c>
      <c r="G29" s="108">
        <f t="shared" si="1"/>
        <v>10237235.339482</v>
      </c>
      <c r="H29" s="108">
        <v>95244.992333000002</v>
      </c>
      <c r="I29" s="108">
        <v>1647243.787238</v>
      </c>
      <c r="J29" s="108">
        <f t="shared" si="2"/>
        <v>-1551998.7949049999</v>
      </c>
      <c r="K29" s="108">
        <f t="shared" si="3"/>
        <v>1742488.779571</v>
      </c>
      <c r="L29" s="109">
        <v>90077711</v>
      </c>
      <c r="M29" s="109">
        <v>49462683</v>
      </c>
      <c r="N29" s="109">
        <f t="shared" si="6"/>
        <v>40615028</v>
      </c>
      <c r="O29" s="109">
        <v>9768878</v>
      </c>
      <c r="P29" s="109">
        <v>1228559</v>
      </c>
      <c r="Q29" s="109">
        <f t="shared" si="5"/>
        <v>8540319</v>
      </c>
    </row>
    <row r="30" spans="1:17" s="174" customFormat="1" x14ac:dyDescent="0.4">
      <c r="A30" s="243">
        <v>139</v>
      </c>
      <c r="B30" s="157">
        <v>26</v>
      </c>
      <c r="C30" s="71" t="s">
        <v>442</v>
      </c>
      <c r="D30" s="158">
        <v>738149.95085999998</v>
      </c>
      <c r="E30" s="158">
        <v>939724.11814300006</v>
      </c>
      <c r="F30" s="22">
        <f t="shared" si="0"/>
        <v>-201574.16728300008</v>
      </c>
      <c r="G30" s="22">
        <f t="shared" si="1"/>
        <v>1677874.0690029999</v>
      </c>
      <c r="H30" s="22">
        <v>78931.136113</v>
      </c>
      <c r="I30" s="22">
        <v>323469.59658999997</v>
      </c>
      <c r="J30" s="22">
        <f t="shared" si="2"/>
        <v>-244538.46047699999</v>
      </c>
      <c r="K30" s="22">
        <f t="shared" si="3"/>
        <v>402400.73270299996</v>
      </c>
      <c r="L30" s="66">
        <v>6227298</v>
      </c>
      <c r="M30" s="66">
        <v>927274</v>
      </c>
      <c r="N30" s="66">
        <f t="shared" si="6"/>
        <v>5300024</v>
      </c>
      <c r="O30" s="66">
        <v>2175522</v>
      </c>
      <c r="P30" s="66">
        <v>193178</v>
      </c>
      <c r="Q30" s="66">
        <f t="shared" si="5"/>
        <v>1982344</v>
      </c>
    </row>
    <row r="31" spans="1:17" s="174" customFormat="1" x14ac:dyDescent="0.4">
      <c r="A31" s="243">
        <v>195</v>
      </c>
      <c r="B31" s="107">
        <v>27</v>
      </c>
      <c r="C31" s="107" t="s">
        <v>451</v>
      </c>
      <c r="D31" s="151">
        <v>4879004.1211470002</v>
      </c>
      <c r="E31" s="151">
        <v>13285432.721418999</v>
      </c>
      <c r="F31" s="277">
        <f t="shared" si="0"/>
        <v>-8406428.6002719998</v>
      </c>
      <c r="G31" s="108">
        <f t="shared" si="1"/>
        <v>18164436.842565998</v>
      </c>
      <c r="H31" s="108">
        <v>72498.417646000002</v>
      </c>
      <c r="I31" s="108">
        <v>1816875.0825199999</v>
      </c>
      <c r="J31" s="108">
        <f t="shared" si="2"/>
        <v>-1744376.664874</v>
      </c>
      <c r="K31" s="108">
        <f t="shared" si="3"/>
        <v>1889373.5001659999</v>
      </c>
      <c r="L31" s="109">
        <v>30064050</v>
      </c>
      <c r="M31" s="109">
        <v>15465604</v>
      </c>
      <c r="N31" s="109">
        <f t="shared" si="6"/>
        <v>14598446</v>
      </c>
      <c r="O31" s="109">
        <v>1453550</v>
      </c>
      <c r="P31" s="109">
        <v>1304084</v>
      </c>
      <c r="Q31" s="109">
        <f t="shared" si="5"/>
        <v>149466</v>
      </c>
    </row>
    <row r="32" spans="1:17" s="174" customFormat="1" x14ac:dyDescent="0.4">
      <c r="A32" s="243">
        <v>220</v>
      </c>
      <c r="B32" s="157">
        <v>28</v>
      </c>
      <c r="C32" s="71" t="s">
        <v>462</v>
      </c>
      <c r="D32" s="158">
        <v>748328.02260799997</v>
      </c>
      <c r="E32" s="158">
        <v>1142572.866161</v>
      </c>
      <c r="F32" s="22">
        <f t="shared" si="0"/>
        <v>-394244.84355300001</v>
      </c>
      <c r="G32" s="22">
        <f t="shared" si="1"/>
        <v>1890900.8887689998</v>
      </c>
      <c r="H32" s="22">
        <v>64576.818113000001</v>
      </c>
      <c r="I32" s="22">
        <v>26541.357249000001</v>
      </c>
      <c r="J32" s="22">
        <f t="shared" si="2"/>
        <v>38035.460864000001</v>
      </c>
      <c r="K32" s="22">
        <f t="shared" si="3"/>
        <v>91118.175362000009</v>
      </c>
      <c r="L32" s="66">
        <v>1217929</v>
      </c>
      <c r="M32" s="66">
        <v>631939</v>
      </c>
      <c r="N32" s="66">
        <f t="shared" si="6"/>
        <v>585990</v>
      </c>
      <c r="O32" s="66">
        <v>34856</v>
      </c>
      <c r="P32" s="66">
        <v>28112</v>
      </c>
      <c r="Q32" s="66">
        <f t="shared" si="5"/>
        <v>6744</v>
      </c>
    </row>
    <row r="33" spans="1:17" s="174" customFormat="1" x14ac:dyDescent="0.4">
      <c r="A33" s="243">
        <v>279</v>
      </c>
      <c r="B33" s="107">
        <v>29</v>
      </c>
      <c r="C33" s="107" t="s">
        <v>487</v>
      </c>
      <c r="D33" s="151">
        <v>526081.96025400003</v>
      </c>
      <c r="E33" s="151">
        <v>454989.26902599999</v>
      </c>
      <c r="F33" s="277">
        <f t="shared" si="0"/>
        <v>71092.69122800004</v>
      </c>
      <c r="G33" s="108">
        <f t="shared" si="1"/>
        <v>981071.22928000009</v>
      </c>
      <c r="H33" s="108">
        <v>54877.337969</v>
      </c>
      <c r="I33" s="108">
        <v>63538.929660000002</v>
      </c>
      <c r="J33" s="108">
        <f t="shared" si="2"/>
        <v>-8661.5916910000014</v>
      </c>
      <c r="K33" s="108">
        <f t="shared" si="3"/>
        <v>118416.26762900001</v>
      </c>
      <c r="L33" s="109">
        <v>9850059</v>
      </c>
      <c r="M33" s="109">
        <v>175482</v>
      </c>
      <c r="N33" s="109">
        <f t="shared" si="6"/>
        <v>9674577</v>
      </c>
      <c r="O33" s="109">
        <v>1666537</v>
      </c>
      <c r="P33" s="109">
        <v>175482</v>
      </c>
      <c r="Q33" s="109">
        <f t="shared" si="5"/>
        <v>1491055</v>
      </c>
    </row>
    <row r="34" spans="1:17" s="174" customFormat="1" x14ac:dyDescent="0.4">
      <c r="A34" s="243">
        <v>272</v>
      </c>
      <c r="B34" s="157">
        <v>30</v>
      </c>
      <c r="C34" s="71" t="s">
        <v>485</v>
      </c>
      <c r="D34" s="158">
        <v>2507402.2850370002</v>
      </c>
      <c r="E34" s="158">
        <v>1376591.709207</v>
      </c>
      <c r="F34" s="22">
        <f t="shared" si="0"/>
        <v>1130810.5758300002</v>
      </c>
      <c r="G34" s="22">
        <f t="shared" si="1"/>
        <v>3883993.9942439999</v>
      </c>
      <c r="H34" s="22">
        <v>53266.930980999998</v>
      </c>
      <c r="I34" s="22">
        <v>156049.43088999999</v>
      </c>
      <c r="J34" s="22">
        <f t="shared" si="2"/>
        <v>-102782.49990899999</v>
      </c>
      <c r="K34" s="22">
        <f t="shared" si="3"/>
        <v>209316.36187099997</v>
      </c>
      <c r="L34" s="66">
        <v>7925869</v>
      </c>
      <c r="M34" s="66">
        <v>1554315</v>
      </c>
      <c r="N34" s="66">
        <f t="shared" si="6"/>
        <v>6371554</v>
      </c>
      <c r="O34" s="66">
        <v>0</v>
      </c>
      <c r="P34" s="66">
        <v>599644</v>
      </c>
      <c r="Q34" s="66">
        <f t="shared" si="5"/>
        <v>-599644</v>
      </c>
    </row>
    <row r="35" spans="1:17" s="174" customFormat="1" x14ac:dyDescent="0.4">
      <c r="A35" s="243">
        <v>107</v>
      </c>
      <c r="B35" s="107">
        <v>31</v>
      </c>
      <c r="C35" s="107" t="s">
        <v>429</v>
      </c>
      <c r="D35" s="151">
        <v>5071613.8834910002</v>
      </c>
      <c r="E35" s="151">
        <v>14547171.073294999</v>
      </c>
      <c r="F35" s="277">
        <f t="shared" si="0"/>
        <v>-9475557.1898039989</v>
      </c>
      <c r="G35" s="108">
        <f t="shared" si="1"/>
        <v>19618784.956785999</v>
      </c>
      <c r="H35" s="108">
        <v>48051.499175999998</v>
      </c>
      <c r="I35" s="108">
        <v>390980.004694</v>
      </c>
      <c r="J35" s="108">
        <f t="shared" si="2"/>
        <v>-342928.50551799999</v>
      </c>
      <c r="K35" s="108">
        <f t="shared" si="3"/>
        <v>439031.50387000002</v>
      </c>
      <c r="L35" s="109">
        <v>74371085</v>
      </c>
      <c r="M35" s="109">
        <v>59300720</v>
      </c>
      <c r="N35" s="109">
        <f t="shared" si="6"/>
        <v>15070365</v>
      </c>
      <c r="O35" s="109">
        <v>7394962</v>
      </c>
      <c r="P35" s="109">
        <v>3476950</v>
      </c>
      <c r="Q35" s="109">
        <f t="shared" si="5"/>
        <v>3918012</v>
      </c>
    </row>
    <row r="36" spans="1:17" s="174" customFormat="1" x14ac:dyDescent="0.4">
      <c r="A36" s="243">
        <v>121</v>
      </c>
      <c r="B36" s="157">
        <v>32</v>
      </c>
      <c r="C36" s="71" t="s">
        <v>435</v>
      </c>
      <c r="D36" s="158">
        <v>2340250.463434</v>
      </c>
      <c r="E36" s="158">
        <v>12402504.243107</v>
      </c>
      <c r="F36" s="22">
        <f t="shared" si="0"/>
        <v>-10062253.779673001</v>
      </c>
      <c r="G36" s="22">
        <f t="shared" si="1"/>
        <v>14742754.706541</v>
      </c>
      <c r="H36" s="22">
        <v>46427.223324999999</v>
      </c>
      <c r="I36" s="22">
        <v>979120.58933800005</v>
      </c>
      <c r="J36" s="22">
        <f t="shared" si="2"/>
        <v>-932693.36601300002</v>
      </c>
      <c r="K36" s="22">
        <f t="shared" si="3"/>
        <v>1025547.8126630001</v>
      </c>
      <c r="L36" s="66">
        <v>73154350</v>
      </c>
      <c r="M36" s="66">
        <v>61112518</v>
      </c>
      <c r="N36" s="66">
        <f t="shared" si="6"/>
        <v>12041832</v>
      </c>
      <c r="O36" s="66">
        <v>4642532</v>
      </c>
      <c r="P36" s="66">
        <v>5672701</v>
      </c>
      <c r="Q36" s="66">
        <f t="shared" si="5"/>
        <v>-1030169</v>
      </c>
    </row>
    <row r="37" spans="1:17" s="174" customFormat="1" x14ac:dyDescent="0.4">
      <c r="A37" s="243">
        <v>178</v>
      </c>
      <c r="B37" s="107">
        <v>33</v>
      </c>
      <c r="C37" s="107" t="s">
        <v>448</v>
      </c>
      <c r="D37" s="151">
        <v>622785.30328400002</v>
      </c>
      <c r="E37" s="151">
        <v>1496815.679217</v>
      </c>
      <c r="F37" s="277">
        <f t="shared" si="0"/>
        <v>-874030.375933</v>
      </c>
      <c r="G37" s="108">
        <f t="shared" ref="G37:G68" si="7">D37+E37</f>
        <v>2119600.9825010002</v>
      </c>
      <c r="H37" s="108">
        <v>43172.936062000001</v>
      </c>
      <c r="I37" s="108">
        <v>491919.61396300001</v>
      </c>
      <c r="J37" s="108">
        <f t="shared" ref="J37:J68" si="8">H37-I37</f>
        <v>-448746.67790100002</v>
      </c>
      <c r="K37" s="108">
        <f t="shared" ref="K37:K68" si="9">H37+I37</f>
        <v>535092.550025</v>
      </c>
      <c r="L37" s="109">
        <v>17263382</v>
      </c>
      <c r="M37" s="109">
        <v>14054276</v>
      </c>
      <c r="N37" s="109">
        <f t="shared" si="6"/>
        <v>3209106</v>
      </c>
      <c r="O37" s="109">
        <v>954730</v>
      </c>
      <c r="P37" s="109">
        <v>1721720</v>
      </c>
      <c r="Q37" s="109">
        <f t="shared" ref="Q37:Q68" si="10">O37-P37</f>
        <v>-766990</v>
      </c>
    </row>
    <row r="38" spans="1:17" s="174" customFormat="1" x14ac:dyDescent="0.4">
      <c r="A38" s="243">
        <v>217</v>
      </c>
      <c r="B38" s="157">
        <v>34</v>
      </c>
      <c r="C38" s="71" t="s">
        <v>461</v>
      </c>
      <c r="D38" s="158">
        <v>795928.25636300002</v>
      </c>
      <c r="E38" s="158">
        <v>1828189.3334840001</v>
      </c>
      <c r="F38" s="22">
        <f t="shared" si="0"/>
        <v>-1032261.077121</v>
      </c>
      <c r="G38" s="22">
        <f t="shared" si="7"/>
        <v>2624117.5898470003</v>
      </c>
      <c r="H38" s="22">
        <v>37032.361146000003</v>
      </c>
      <c r="I38" s="22">
        <v>292986.10647599999</v>
      </c>
      <c r="J38" s="22">
        <f t="shared" si="8"/>
        <v>-255953.74532999998</v>
      </c>
      <c r="K38" s="22">
        <f t="shared" si="9"/>
        <v>330018.46762199997</v>
      </c>
      <c r="L38" s="66">
        <v>3793999</v>
      </c>
      <c r="M38" s="66">
        <v>3289595</v>
      </c>
      <c r="N38" s="66">
        <f t="shared" si="6"/>
        <v>504404</v>
      </c>
      <c r="O38" s="66">
        <v>115432</v>
      </c>
      <c r="P38" s="66">
        <v>205736</v>
      </c>
      <c r="Q38" s="66">
        <f t="shared" si="10"/>
        <v>-90304</v>
      </c>
    </row>
    <row r="39" spans="1:17" s="174" customFormat="1" x14ac:dyDescent="0.4">
      <c r="A39" s="243">
        <v>250</v>
      </c>
      <c r="B39" s="107">
        <v>35</v>
      </c>
      <c r="C39" s="107" t="s">
        <v>476</v>
      </c>
      <c r="D39" s="151">
        <v>2275751.076876</v>
      </c>
      <c r="E39" s="151">
        <v>5482431.9483289998</v>
      </c>
      <c r="F39" s="277">
        <f t="shared" si="0"/>
        <v>-3206680.8714529998</v>
      </c>
      <c r="G39" s="108">
        <f t="shared" si="7"/>
        <v>7758183.0252049994</v>
      </c>
      <c r="H39" s="108">
        <v>28254.398853999999</v>
      </c>
      <c r="I39" s="108">
        <v>568609.81688699999</v>
      </c>
      <c r="J39" s="108">
        <f t="shared" si="8"/>
        <v>-540355.41803299997</v>
      </c>
      <c r="K39" s="108">
        <f t="shared" si="9"/>
        <v>596864.21574100002</v>
      </c>
      <c r="L39" s="109">
        <v>82610626</v>
      </c>
      <c r="M39" s="109">
        <v>43811808</v>
      </c>
      <c r="N39" s="109">
        <f t="shared" si="6"/>
        <v>38798818</v>
      </c>
      <c r="O39" s="109">
        <v>5528681</v>
      </c>
      <c r="P39" s="109">
        <v>2521143</v>
      </c>
      <c r="Q39" s="109">
        <f t="shared" si="10"/>
        <v>3007538</v>
      </c>
    </row>
    <row r="40" spans="1:17" s="174" customFormat="1" x14ac:dyDescent="0.4">
      <c r="A40" s="243">
        <v>254</v>
      </c>
      <c r="B40" s="157">
        <v>36</v>
      </c>
      <c r="C40" s="71" t="s">
        <v>477</v>
      </c>
      <c r="D40" s="158">
        <v>2077405.6666689999</v>
      </c>
      <c r="E40" s="158">
        <v>1939034.4872600001</v>
      </c>
      <c r="F40" s="22">
        <f t="shared" si="0"/>
        <v>138371.17940899986</v>
      </c>
      <c r="G40" s="22">
        <f t="shared" si="7"/>
        <v>4016440.1539289998</v>
      </c>
      <c r="H40" s="22">
        <v>26745.92772</v>
      </c>
      <c r="I40" s="22">
        <v>80516.830124</v>
      </c>
      <c r="J40" s="22">
        <f t="shared" si="8"/>
        <v>-53770.902404</v>
      </c>
      <c r="K40" s="22">
        <f t="shared" si="9"/>
        <v>107262.75784400001</v>
      </c>
      <c r="L40" s="66">
        <v>113561200</v>
      </c>
      <c r="M40" s="66">
        <v>10068429</v>
      </c>
      <c r="N40" s="66">
        <f t="shared" si="6"/>
        <v>103492771</v>
      </c>
      <c r="O40" s="66">
        <v>46307093</v>
      </c>
      <c r="P40" s="66">
        <v>1554676</v>
      </c>
      <c r="Q40" s="66">
        <f t="shared" si="10"/>
        <v>44752417</v>
      </c>
    </row>
    <row r="41" spans="1:17" s="174" customFormat="1" x14ac:dyDescent="0.4">
      <c r="A41" s="243">
        <v>102</v>
      </c>
      <c r="B41" s="107">
        <v>37</v>
      </c>
      <c r="C41" s="107" t="s">
        <v>425</v>
      </c>
      <c r="D41" s="151">
        <v>703864.79295200005</v>
      </c>
      <c r="E41" s="151">
        <v>453722.28254099999</v>
      </c>
      <c r="F41" s="277">
        <f t="shared" si="0"/>
        <v>250142.51041100005</v>
      </c>
      <c r="G41" s="108">
        <f t="shared" si="7"/>
        <v>1157587.075493</v>
      </c>
      <c r="H41" s="108">
        <v>24245.371578999999</v>
      </c>
      <c r="I41" s="108">
        <v>108295.89305499999</v>
      </c>
      <c r="J41" s="108">
        <f t="shared" si="8"/>
        <v>-84050.521475999994</v>
      </c>
      <c r="K41" s="108">
        <f t="shared" si="9"/>
        <v>132541.26463399999</v>
      </c>
      <c r="L41" s="109">
        <v>4759388</v>
      </c>
      <c r="M41" s="109">
        <v>832307</v>
      </c>
      <c r="N41" s="109">
        <f t="shared" si="6"/>
        <v>3927081</v>
      </c>
      <c r="O41" s="109">
        <v>1848526</v>
      </c>
      <c r="P41" s="109">
        <v>251118</v>
      </c>
      <c r="Q41" s="109">
        <f t="shared" si="10"/>
        <v>1597408</v>
      </c>
    </row>
    <row r="42" spans="1:17" s="174" customFormat="1" x14ac:dyDescent="0.4">
      <c r="A42" s="243">
        <v>207</v>
      </c>
      <c r="B42" s="157">
        <v>38</v>
      </c>
      <c r="C42" s="71" t="s">
        <v>455</v>
      </c>
      <c r="D42" s="158">
        <v>432853.35948400002</v>
      </c>
      <c r="E42" s="158">
        <v>994107.52098699997</v>
      </c>
      <c r="F42" s="22">
        <f t="shared" si="0"/>
        <v>-561254.16150299995</v>
      </c>
      <c r="G42" s="22">
        <f t="shared" si="7"/>
        <v>1426960.880471</v>
      </c>
      <c r="H42" s="22">
        <v>24138</v>
      </c>
      <c r="I42" s="22">
        <v>499091.85952100001</v>
      </c>
      <c r="J42" s="22">
        <f t="shared" si="8"/>
        <v>-474953.85952100001</v>
      </c>
      <c r="K42" s="22">
        <f t="shared" si="9"/>
        <v>523229.85952100001</v>
      </c>
      <c r="L42" s="66">
        <v>4232605</v>
      </c>
      <c r="M42" s="66">
        <v>1162449</v>
      </c>
      <c r="N42" s="66">
        <f t="shared" si="6"/>
        <v>3070156</v>
      </c>
      <c r="O42" s="66">
        <v>0</v>
      </c>
      <c r="P42" s="66">
        <v>0</v>
      </c>
      <c r="Q42" s="66">
        <f t="shared" si="10"/>
        <v>0</v>
      </c>
    </row>
    <row r="43" spans="1:17" s="174" customFormat="1" x14ac:dyDescent="0.4">
      <c r="A43" s="243">
        <v>277</v>
      </c>
      <c r="B43" s="107">
        <v>39</v>
      </c>
      <c r="C43" s="107" t="s">
        <v>636</v>
      </c>
      <c r="D43" s="151">
        <v>521109.102036</v>
      </c>
      <c r="E43" s="151">
        <v>596299.65467600001</v>
      </c>
      <c r="F43" s="277">
        <f t="shared" si="0"/>
        <v>-75190.552640000009</v>
      </c>
      <c r="G43" s="108">
        <f t="shared" si="7"/>
        <v>1117408.7567119999</v>
      </c>
      <c r="H43" s="108">
        <v>20606.777958999999</v>
      </c>
      <c r="I43" s="108">
        <v>33525.707735999997</v>
      </c>
      <c r="J43" s="108">
        <f t="shared" si="8"/>
        <v>-12918.929776999998</v>
      </c>
      <c r="K43" s="108">
        <f t="shared" si="9"/>
        <v>54132.485694999996</v>
      </c>
      <c r="L43" s="109">
        <v>1197074</v>
      </c>
      <c r="M43" s="109">
        <v>401848</v>
      </c>
      <c r="N43" s="109">
        <f t="shared" si="6"/>
        <v>795226</v>
      </c>
      <c r="O43" s="109">
        <v>132786</v>
      </c>
      <c r="P43" s="109">
        <v>151056</v>
      </c>
      <c r="Q43" s="109">
        <f t="shared" si="10"/>
        <v>-18270</v>
      </c>
    </row>
    <row r="44" spans="1:17" s="174" customFormat="1" x14ac:dyDescent="0.4">
      <c r="A44" s="243">
        <v>114</v>
      </c>
      <c r="B44" s="157">
        <v>40</v>
      </c>
      <c r="C44" s="71" t="s">
        <v>432</v>
      </c>
      <c r="D44" s="158">
        <v>1193303.2802919999</v>
      </c>
      <c r="E44" s="158">
        <v>385301.79076900001</v>
      </c>
      <c r="F44" s="22">
        <f t="shared" si="0"/>
        <v>808001.48952299985</v>
      </c>
      <c r="G44" s="22">
        <f t="shared" si="7"/>
        <v>1578605.071061</v>
      </c>
      <c r="H44" s="22">
        <v>19728.536272000001</v>
      </c>
      <c r="I44" s="22">
        <v>128282.981627</v>
      </c>
      <c r="J44" s="22">
        <f t="shared" si="8"/>
        <v>-108554.445355</v>
      </c>
      <c r="K44" s="22">
        <f t="shared" si="9"/>
        <v>148011.517899</v>
      </c>
      <c r="L44" s="66">
        <v>4941468</v>
      </c>
      <c r="M44" s="66">
        <v>2070898</v>
      </c>
      <c r="N44" s="66">
        <f t="shared" si="6"/>
        <v>2870570</v>
      </c>
      <c r="O44" s="66">
        <v>1622836</v>
      </c>
      <c r="P44" s="66">
        <v>152459</v>
      </c>
      <c r="Q44" s="66">
        <f t="shared" si="10"/>
        <v>1470377</v>
      </c>
    </row>
    <row r="45" spans="1:17" s="174" customFormat="1" x14ac:dyDescent="0.4">
      <c r="A45" s="243">
        <v>1</v>
      </c>
      <c r="B45" s="107">
        <v>41</v>
      </c>
      <c r="C45" s="107" t="s">
        <v>422</v>
      </c>
      <c r="D45" s="151">
        <v>1883206.0396380001</v>
      </c>
      <c r="E45" s="151">
        <v>21644745.223356999</v>
      </c>
      <c r="F45" s="277">
        <f t="shared" si="0"/>
        <v>-19761539.183718998</v>
      </c>
      <c r="G45" s="108">
        <f t="shared" si="7"/>
        <v>23527951.262995001</v>
      </c>
      <c r="H45" s="108">
        <v>18783.257430000001</v>
      </c>
      <c r="I45" s="108">
        <v>2129833.722881</v>
      </c>
      <c r="J45" s="108">
        <f t="shared" si="8"/>
        <v>-2111050.4654509998</v>
      </c>
      <c r="K45" s="108">
        <f t="shared" si="9"/>
        <v>2148616.9803110003</v>
      </c>
      <c r="L45" s="109">
        <v>453061</v>
      </c>
      <c r="M45" s="109">
        <v>104275213</v>
      </c>
      <c r="N45" s="109">
        <f t="shared" si="6"/>
        <v>-103822152</v>
      </c>
      <c r="O45" s="109">
        <v>12064</v>
      </c>
      <c r="P45" s="109">
        <v>16596016</v>
      </c>
      <c r="Q45" s="109">
        <f t="shared" si="10"/>
        <v>-16583952</v>
      </c>
    </row>
    <row r="46" spans="1:17" s="174" customFormat="1" x14ac:dyDescent="0.4">
      <c r="A46" s="243">
        <v>5</v>
      </c>
      <c r="B46" s="157">
        <v>42</v>
      </c>
      <c r="C46" s="71" t="s">
        <v>419</v>
      </c>
      <c r="D46" s="158">
        <v>12100993.166028</v>
      </c>
      <c r="E46" s="158">
        <v>28979862.333810002</v>
      </c>
      <c r="F46" s="22">
        <f t="shared" si="0"/>
        <v>-16878869.167782001</v>
      </c>
      <c r="G46" s="22">
        <f t="shared" si="7"/>
        <v>41080855.499838002</v>
      </c>
      <c r="H46" s="22">
        <v>18215.726286000001</v>
      </c>
      <c r="I46" s="22">
        <v>1071415.3197000001</v>
      </c>
      <c r="J46" s="22">
        <f t="shared" si="8"/>
        <v>-1053199.593414</v>
      </c>
      <c r="K46" s="22">
        <f t="shared" si="9"/>
        <v>1089631.0459860002</v>
      </c>
      <c r="L46" s="66">
        <v>107413255</v>
      </c>
      <c r="M46" s="66">
        <v>99721416</v>
      </c>
      <c r="N46" s="66">
        <f t="shared" si="6"/>
        <v>7691839</v>
      </c>
      <c r="O46" s="66">
        <v>10704805</v>
      </c>
      <c r="P46" s="66">
        <v>7197925</v>
      </c>
      <c r="Q46" s="66">
        <f t="shared" si="10"/>
        <v>3506880</v>
      </c>
    </row>
    <row r="47" spans="1:17" s="174" customFormat="1" x14ac:dyDescent="0.4">
      <c r="A47" s="243">
        <v>113</v>
      </c>
      <c r="B47" s="107">
        <v>43</v>
      </c>
      <c r="C47" s="107" t="s">
        <v>431</v>
      </c>
      <c r="D47" s="151">
        <v>4588999.8967289999</v>
      </c>
      <c r="E47" s="151">
        <v>16250544.793011</v>
      </c>
      <c r="F47" s="277">
        <f t="shared" si="0"/>
        <v>-11661544.896282</v>
      </c>
      <c r="G47" s="108">
        <f t="shared" si="7"/>
        <v>20839544.689740002</v>
      </c>
      <c r="H47" s="108">
        <v>14640.735875</v>
      </c>
      <c r="I47" s="108">
        <v>900960.80480000004</v>
      </c>
      <c r="J47" s="108">
        <f t="shared" si="8"/>
        <v>-886320.06892500003</v>
      </c>
      <c r="K47" s="108">
        <f t="shared" si="9"/>
        <v>915601.54067500005</v>
      </c>
      <c r="L47" s="109">
        <v>75270518</v>
      </c>
      <c r="M47" s="109">
        <v>65813325</v>
      </c>
      <c r="N47" s="109">
        <f t="shared" si="6"/>
        <v>9457193</v>
      </c>
      <c r="O47" s="109">
        <v>13160437</v>
      </c>
      <c r="P47" s="109">
        <v>6052784</v>
      </c>
      <c r="Q47" s="109">
        <f t="shared" si="10"/>
        <v>7107653</v>
      </c>
    </row>
    <row r="48" spans="1:17" s="174" customFormat="1" x14ac:dyDescent="0.4">
      <c r="A48" s="243">
        <v>115</v>
      </c>
      <c r="B48" s="157">
        <v>44</v>
      </c>
      <c r="C48" s="71" t="s">
        <v>433</v>
      </c>
      <c r="D48" s="158">
        <v>4268392.7514850004</v>
      </c>
      <c r="E48" s="158">
        <v>7647188.6851669997</v>
      </c>
      <c r="F48" s="22">
        <f t="shared" si="0"/>
        <v>-3378795.9336819993</v>
      </c>
      <c r="G48" s="22">
        <f t="shared" si="7"/>
        <v>11915581.436652001</v>
      </c>
      <c r="H48" s="22">
        <v>13926.684174</v>
      </c>
      <c r="I48" s="22">
        <v>1591189.12332</v>
      </c>
      <c r="J48" s="22">
        <f t="shared" si="8"/>
        <v>-1577262.439146</v>
      </c>
      <c r="K48" s="22">
        <f t="shared" si="9"/>
        <v>1605115.8074940001</v>
      </c>
      <c r="L48" s="66">
        <v>64975156</v>
      </c>
      <c r="M48" s="66">
        <v>44502623</v>
      </c>
      <c r="N48" s="66">
        <f t="shared" si="6"/>
        <v>20472533</v>
      </c>
      <c r="O48" s="66">
        <v>7757884</v>
      </c>
      <c r="P48" s="66">
        <v>4371732</v>
      </c>
      <c r="Q48" s="66">
        <f t="shared" si="10"/>
        <v>3386152</v>
      </c>
    </row>
    <row r="49" spans="1:17" s="174" customFormat="1" x14ac:dyDescent="0.4">
      <c r="A49" s="243">
        <v>105</v>
      </c>
      <c r="B49" s="107">
        <v>45</v>
      </c>
      <c r="C49" s="107" t="s">
        <v>426</v>
      </c>
      <c r="D49" s="151">
        <v>5282554.8325749999</v>
      </c>
      <c r="E49" s="151">
        <v>17927910.286343999</v>
      </c>
      <c r="F49" s="277">
        <f t="shared" si="0"/>
        <v>-12645355.453768998</v>
      </c>
      <c r="G49" s="108">
        <f t="shared" si="7"/>
        <v>23210465.118919</v>
      </c>
      <c r="H49" s="108">
        <v>10979.21715</v>
      </c>
      <c r="I49" s="108">
        <v>6327002.0932529997</v>
      </c>
      <c r="J49" s="108">
        <f t="shared" si="8"/>
        <v>-6316022.8761029998</v>
      </c>
      <c r="K49" s="108">
        <f t="shared" si="9"/>
        <v>6337981.3104029996</v>
      </c>
      <c r="L49" s="109">
        <v>48081706</v>
      </c>
      <c r="M49" s="109">
        <v>35918846</v>
      </c>
      <c r="N49" s="109">
        <f t="shared" ref="N49:N80" si="11">L49-M49</f>
        <v>12162860</v>
      </c>
      <c r="O49" s="109">
        <v>8440668</v>
      </c>
      <c r="P49" s="109">
        <v>5695057</v>
      </c>
      <c r="Q49" s="109">
        <f t="shared" si="10"/>
        <v>2745611</v>
      </c>
    </row>
    <row r="50" spans="1:17" s="174" customFormat="1" x14ac:dyDescent="0.4">
      <c r="A50" s="243">
        <v>300</v>
      </c>
      <c r="B50" s="157">
        <v>46</v>
      </c>
      <c r="C50" s="71" t="s">
        <v>588</v>
      </c>
      <c r="D50" s="158">
        <v>111212.552444</v>
      </c>
      <c r="E50" s="158">
        <v>80103.284717999995</v>
      </c>
      <c r="F50" s="22">
        <v>0</v>
      </c>
      <c r="G50" s="22">
        <f t="shared" si="7"/>
        <v>191315.83716200001</v>
      </c>
      <c r="H50" s="22">
        <v>8876.7187549999999</v>
      </c>
      <c r="I50" s="22">
        <v>21107.111331</v>
      </c>
      <c r="J50" s="22">
        <f t="shared" si="8"/>
        <v>-12230.392576</v>
      </c>
      <c r="K50" s="22">
        <f t="shared" si="9"/>
        <v>29983.830086000002</v>
      </c>
      <c r="L50" s="66">
        <v>2742784</v>
      </c>
      <c r="M50" s="66">
        <v>505816</v>
      </c>
      <c r="N50" s="66">
        <f t="shared" si="11"/>
        <v>2236968</v>
      </c>
      <c r="O50" s="66">
        <v>1237600</v>
      </c>
      <c r="P50" s="66">
        <v>127866</v>
      </c>
      <c r="Q50" s="66">
        <f t="shared" si="10"/>
        <v>1109734</v>
      </c>
    </row>
    <row r="51" spans="1:17" s="174" customFormat="1" x14ac:dyDescent="0.4">
      <c r="A51" s="243">
        <v>11</v>
      </c>
      <c r="B51" s="107">
        <v>47</v>
      </c>
      <c r="C51" s="107" t="s">
        <v>415</v>
      </c>
      <c r="D51" s="151">
        <v>4256194.5180919999</v>
      </c>
      <c r="E51" s="151">
        <v>9543964.0799139999</v>
      </c>
      <c r="F51" s="277">
        <f t="shared" ref="F51:F84" si="12">D51-E51</f>
        <v>-5287769.561822</v>
      </c>
      <c r="G51" s="108">
        <f t="shared" si="7"/>
        <v>13800158.598005999</v>
      </c>
      <c r="H51" s="108">
        <v>7049.007466</v>
      </c>
      <c r="I51" s="108">
        <v>199336.80407000001</v>
      </c>
      <c r="J51" s="108">
        <f t="shared" si="8"/>
        <v>-192287.796604</v>
      </c>
      <c r="K51" s="108">
        <f t="shared" si="9"/>
        <v>206385.81153600002</v>
      </c>
      <c r="L51" s="109">
        <v>43526993</v>
      </c>
      <c r="M51" s="109">
        <v>30649191</v>
      </c>
      <c r="N51" s="109">
        <f t="shared" si="11"/>
        <v>12877802</v>
      </c>
      <c r="O51" s="109">
        <v>6602754</v>
      </c>
      <c r="P51" s="109">
        <v>3348497</v>
      </c>
      <c r="Q51" s="109">
        <f t="shared" si="10"/>
        <v>3254257</v>
      </c>
    </row>
    <row r="52" spans="1:17" s="174" customFormat="1" x14ac:dyDescent="0.4">
      <c r="A52" s="243">
        <v>223</v>
      </c>
      <c r="B52" s="157">
        <v>48</v>
      </c>
      <c r="C52" s="71" t="s">
        <v>464</v>
      </c>
      <c r="D52" s="158">
        <v>59845.923207</v>
      </c>
      <c r="E52" s="158">
        <v>94554.517301</v>
      </c>
      <c r="F52" s="22">
        <f t="shared" si="12"/>
        <v>-34708.594094</v>
      </c>
      <c r="G52" s="22">
        <f t="shared" si="7"/>
        <v>154400.440508</v>
      </c>
      <c r="H52" s="22">
        <v>5950.2112690000004</v>
      </c>
      <c r="I52" s="22">
        <v>847.55820000000006</v>
      </c>
      <c r="J52" s="22">
        <f t="shared" si="8"/>
        <v>5102.653069</v>
      </c>
      <c r="K52" s="22">
        <f t="shared" si="9"/>
        <v>6797.7694690000008</v>
      </c>
      <c r="L52" s="66">
        <v>458139</v>
      </c>
      <c r="M52" s="66">
        <v>240779</v>
      </c>
      <c r="N52" s="66">
        <f t="shared" si="11"/>
        <v>217360</v>
      </c>
      <c r="O52" s="66">
        <v>145981</v>
      </c>
      <c r="P52" s="66">
        <v>16872</v>
      </c>
      <c r="Q52" s="66">
        <f t="shared" si="10"/>
        <v>129109</v>
      </c>
    </row>
    <row r="53" spans="1:17" s="174" customFormat="1" x14ac:dyDescent="0.4">
      <c r="A53" s="243">
        <v>259</v>
      </c>
      <c r="B53" s="107">
        <v>49</v>
      </c>
      <c r="C53" s="107" t="s">
        <v>479</v>
      </c>
      <c r="D53" s="151">
        <v>373657.08792999998</v>
      </c>
      <c r="E53" s="151">
        <v>516760.15100999997</v>
      </c>
      <c r="F53" s="277">
        <f t="shared" si="12"/>
        <v>-143103.06307999999</v>
      </c>
      <c r="G53" s="108">
        <f t="shared" si="7"/>
        <v>890417.23893999995</v>
      </c>
      <c r="H53" s="108">
        <v>5561.6713330000002</v>
      </c>
      <c r="I53" s="108">
        <v>3554.3436799999999</v>
      </c>
      <c r="J53" s="108">
        <f t="shared" si="8"/>
        <v>2007.3276530000003</v>
      </c>
      <c r="K53" s="108">
        <f t="shared" si="9"/>
        <v>9116.0150130000002</v>
      </c>
      <c r="L53" s="109">
        <v>2415702</v>
      </c>
      <c r="M53" s="109">
        <v>232816</v>
      </c>
      <c r="N53" s="109">
        <f t="shared" si="11"/>
        <v>2182886</v>
      </c>
      <c r="O53" s="109">
        <v>0</v>
      </c>
      <c r="P53" s="109">
        <v>0</v>
      </c>
      <c r="Q53" s="109">
        <f t="shared" si="10"/>
        <v>0</v>
      </c>
    </row>
    <row r="54" spans="1:17" s="174" customFormat="1" x14ac:dyDescent="0.4">
      <c r="A54" s="243">
        <v>197</v>
      </c>
      <c r="B54" s="157">
        <v>50</v>
      </c>
      <c r="C54" s="71" t="s">
        <v>453</v>
      </c>
      <c r="D54" s="158">
        <v>204701.04340900001</v>
      </c>
      <c r="E54" s="158">
        <v>252840.96387800001</v>
      </c>
      <c r="F54" s="22">
        <f t="shared" si="12"/>
        <v>-48139.920469000004</v>
      </c>
      <c r="G54" s="22">
        <f t="shared" si="7"/>
        <v>457542.00728700001</v>
      </c>
      <c r="H54" s="22">
        <v>4705.7636659999998</v>
      </c>
      <c r="I54" s="22">
        <v>43507.3</v>
      </c>
      <c r="J54" s="22">
        <f t="shared" si="8"/>
        <v>-38801.536334000004</v>
      </c>
      <c r="K54" s="22">
        <f t="shared" si="9"/>
        <v>48213.063666000002</v>
      </c>
      <c r="L54" s="66">
        <v>6576099</v>
      </c>
      <c r="M54" s="66">
        <v>1069447</v>
      </c>
      <c r="N54" s="66">
        <f t="shared" si="11"/>
        <v>5506652</v>
      </c>
      <c r="O54" s="66">
        <v>1342172</v>
      </c>
      <c r="P54" s="66">
        <v>0</v>
      </c>
      <c r="Q54" s="66">
        <f t="shared" si="10"/>
        <v>1342172</v>
      </c>
    </row>
    <row r="55" spans="1:17" s="174" customFormat="1" x14ac:dyDescent="0.4">
      <c r="A55" s="243">
        <v>208</v>
      </c>
      <c r="B55" s="107">
        <v>51</v>
      </c>
      <c r="C55" s="107" t="s">
        <v>456</v>
      </c>
      <c r="D55" s="151">
        <v>631783.31891200005</v>
      </c>
      <c r="E55" s="151">
        <v>46126167.749395996</v>
      </c>
      <c r="F55" s="277">
        <f t="shared" si="12"/>
        <v>-45494384.430483997</v>
      </c>
      <c r="G55" s="108">
        <f t="shared" si="7"/>
        <v>46757951.068307996</v>
      </c>
      <c r="H55" s="108">
        <v>4563.0502479999996</v>
      </c>
      <c r="I55" s="108">
        <v>7698637.9996910002</v>
      </c>
      <c r="J55" s="108">
        <f t="shared" si="8"/>
        <v>-7694074.9494430004</v>
      </c>
      <c r="K55" s="108">
        <f t="shared" si="9"/>
        <v>7703201.049939</v>
      </c>
      <c r="L55" s="109">
        <v>4047</v>
      </c>
      <c r="M55" s="109">
        <v>39354231</v>
      </c>
      <c r="N55" s="109">
        <f t="shared" si="11"/>
        <v>-39350184</v>
      </c>
      <c r="O55" s="109">
        <v>0</v>
      </c>
      <c r="P55" s="109">
        <v>21215125</v>
      </c>
      <c r="Q55" s="109">
        <f t="shared" si="10"/>
        <v>-21215125</v>
      </c>
    </row>
    <row r="56" spans="1:17" s="174" customFormat="1" x14ac:dyDescent="0.4">
      <c r="A56" s="243">
        <v>261</v>
      </c>
      <c r="B56" s="157">
        <v>52</v>
      </c>
      <c r="C56" s="71" t="s">
        <v>481</v>
      </c>
      <c r="D56" s="158">
        <v>42823.236584999999</v>
      </c>
      <c r="E56" s="158">
        <v>272680.30180000002</v>
      </c>
      <c r="F56" s="22">
        <f t="shared" si="12"/>
        <v>-229857.06521500001</v>
      </c>
      <c r="G56" s="22">
        <f t="shared" si="7"/>
        <v>315503.53838500002</v>
      </c>
      <c r="H56" s="22">
        <v>4378.3236639999996</v>
      </c>
      <c r="I56" s="22">
        <v>4475.8648519999997</v>
      </c>
      <c r="J56" s="22">
        <f t="shared" si="8"/>
        <v>-97.541188000000147</v>
      </c>
      <c r="K56" s="22">
        <f t="shared" si="9"/>
        <v>8854.1885159999983</v>
      </c>
      <c r="L56" s="66">
        <v>2881452</v>
      </c>
      <c r="M56" s="66">
        <v>2567362</v>
      </c>
      <c r="N56" s="66">
        <f t="shared" si="11"/>
        <v>314090</v>
      </c>
      <c r="O56" s="66">
        <v>123953</v>
      </c>
      <c r="P56" s="66">
        <v>93070</v>
      </c>
      <c r="Q56" s="66">
        <f t="shared" si="10"/>
        <v>30883</v>
      </c>
    </row>
    <row r="57" spans="1:17" s="174" customFormat="1" x14ac:dyDescent="0.4">
      <c r="A57" s="243">
        <v>218</v>
      </c>
      <c r="B57" s="107">
        <v>53</v>
      </c>
      <c r="C57" s="107" t="s">
        <v>412</v>
      </c>
      <c r="D57" s="151">
        <v>1597837.00657</v>
      </c>
      <c r="E57" s="151">
        <v>3616398.2308499999</v>
      </c>
      <c r="F57" s="277">
        <f t="shared" si="12"/>
        <v>-2018561.22428</v>
      </c>
      <c r="G57" s="108">
        <f t="shared" si="7"/>
        <v>5214235.2374200001</v>
      </c>
      <c r="H57" s="108">
        <v>4345.2298419999997</v>
      </c>
      <c r="I57" s="108">
        <v>999674.94959600002</v>
      </c>
      <c r="J57" s="108">
        <f t="shared" si="8"/>
        <v>-995329.71975400008</v>
      </c>
      <c r="K57" s="108">
        <f t="shared" si="9"/>
        <v>1004020.179438</v>
      </c>
      <c r="L57" s="109">
        <v>28948843.709261</v>
      </c>
      <c r="M57" s="109">
        <v>27649759.075638998</v>
      </c>
      <c r="N57" s="109">
        <f t="shared" si="11"/>
        <v>1299084.6336220019</v>
      </c>
      <c r="O57" s="109">
        <v>2645695.5475110002</v>
      </c>
      <c r="P57" s="109">
        <v>1635604.853296</v>
      </c>
      <c r="Q57" s="109">
        <f t="shared" si="10"/>
        <v>1010090.6942150001</v>
      </c>
    </row>
    <row r="58" spans="1:17" s="174" customFormat="1" x14ac:dyDescent="0.4">
      <c r="A58" s="243">
        <v>230</v>
      </c>
      <c r="B58" s="157">
        <v>54</v>
      </c>
      <c r="C58" s="71" t="s">
        <v>468</v>
      </c>
      <c r="D58" s="158">
        <v>678236.02160700003</v>
      </c>
      <c r="E58" s="158">
        <v>1084852.131236</v>
      </c>
      <c r="F58" s="22">
        <f t="shared" si="12"/>
        <v>-406616.10962899996</v>
      </c>
      <c r="G58" s="22">
        <f t="shared" si="7"/>
        <v>1763088.1528429999</v>
      </c>
      <c r="H58" s="22">
        <v>3456.0565729999998</v>
      </c>
      <c r="I58" s="22">
        <v>12152.611349999999</v>
      </c>
      <c r="J58" s="22">
        <f t="shared" si="8"/>
        <v>-8696.5547769999994</v>
      </c>
      <c r="K58" s="22">
        <f t="shared" si="9"/>
        <v>15608.667922999999</v>
      </c>
      <c r="L58" s="66">
        <v>5322248</v>
      </c>
      <c r="M58" s="66">
        <v>3031791</v>
      </c>
      <c r="N58" s="66">
        <f t="shared" si="11"/>
        <v>2290457</v>
      </c>
      <c r="O58" s="66">
        <v>819092</v>
      </c>
      <c r="P58" s="66">
        <v>488127</v>
      </c>
      <c r="Q58" s="66">
        <f t="shared" si="10"/>
        <v>330965</v>
      </c>
    </row>
    <row r="59" spans="1:17" s="174" customFormat="1" x14ac:dyDescent="0.4">
      <c r="A59" s="243">
        <v>154</v>
      </c>
      <c r="B59" s="107">
        <v>55</v>
      </c>
      <c r="C59" s="107" t="s">
        <v>444</v>
      </c>
      <c r="D59" s="151">
        <v>280481.36702399998</v>
      </c>
      <c r="E59" s="151">
        <v>802341.45418200002</v>
      </c>
      <c r="F59" s="277">
        <f t="shared" si="12"/>
        <v>-521860.08715800004</v>
      </c>
      <c r="G59" s="108">
        <f t="shared" si="7"/>
        <v>1082822.8212059999</v>
      </c>
      <c r="H59" s="108">
        <v>3397.8354530000001</v>
      </c>
      <c r="I59" s="108">
        <v>337550.19128799997</v>
      </c>
      <c r="J59" s="108">
        <f t="shared" si="8"/>
        <v>-334152.35583499999</v>
      </c>
      <c r="K59" s="108">
        <f t="shared" si="9"/>
        <v>340948.02674099995</v>
      </c>
      <c r="L59" s="109">
        <v>22901817</v>
      </c>
      <c r="M59" s="109">
        <v>12436452</v>
      </c>
      <c r="N59" s="109">
        <f t="shared" si="11"/>
        <v>10465365</v>
      </c>
      <c r="O59" s="109">
        <v>3334908</v>
      </c>
      <c r="P59" s="109">
        <v>991878</v>
      </c>
      <c r="Q59" s="109">
        <f t="shared" si="10"/>
        <v>2343030</v>
      </c>
    </row>
    <row r="60" spans="1:17" s="174" customFormat="1" x14ac:dyDescent="0.4">
      <c r="A60" s="243">
        <v>215</v>
      </c>
      <c r="B60" s="157">
        <v>56</v>
      </c>
      <c r="C60" s="71" t="s">
        <v>460</v>
      </c>
      <c r="D60" s="158">
        <v>16355.858575</v>
      </c>
      <c r="E60" s="158">
        <v>37443.963900000002</v>
      </c>
      <c r="F60" s="22">
        <f t="shared" si="12"/>
        <v>-21088.105325000004</v>
      </c>
      <c r="G60" s="22">
        <f t="shared" si="7"/>
        <v>53799.822475000001</v>
      </c>
      <c r="H60" s="22">
        <v>1319.7828139999999</v>
      </c>
      <c r="I60" s="22">
        <v>6027.054142</v>
      </c>
      <c r="J60" s="22">
        <f t="shared" si="8"/>
        <v>-4707.2713279999998</v>
      </c>
      <c r="K60" s="22">
        <f t="shared" si="9"/>
        <v>7346.8369560000001</v>
      </c>
      <c r="L60" s="66">
        <v>250577</v>
      </c>
      <c r="M60" s="66">
        <v>133651</v>
      </c>
      <c r="N60" s="66">
        <f t="shared" si="11"/>
        <v>116926</v>
      </c>
      <c r="O60" s="66">
        <v>8710</v>
      </c>
      <c r="P60" s="66">
        <v>1555</v>
      </c>
      <c r="Q60" s="66">
        <f t="shared" si="10"/>
        <v>7155</v>
      </c>
    </row>
    <row r="61" spans="1:17" s="174" customFormat="1" x14ac:dyDescent="0.4">
      <c r="A61" s="243">
        <v>243</v>
      </c>
      <c r="B61" s="107">
        <v>57</v>
      </c>
      <c r="C61" s="107" t="s">
        <v>472</v>
      </c>
      <c r="D61" s="151">
        <v>1724405.5722010001</v>
      </c>
      <c r="E61" s="151">
        <v>3583448.2603600002</v>
      </c>
      <c r="F61" s="277">
        <f t="shared" si="12"/>
        <v>-1859042.6881590001</v>
      </c>
      <c r="G61" s="108">
        <f t="shared" si="7"/>
        <v>5307853.8325610003</v>
      </c>
      <c r="H61" s="108">
        <v>821.64878299999998</v>
      </c>
      <c r="I61" s="108">
        <v>1148177.934657</v>
      </c>
      <c r="J61" s="108">
        <f t="shared" si="8"/>
        <v>-1147356.2858740001</v>
      </c>
      <c r="K61" s="108">
        <f t="shared" si="9"/>
        <v>1148999.58344</v>
      </c>
      <c r="L61" s="109">
        <v>26880679</v>
      </c>
      <c r="M61" s="109">
        <v>1579135</v>
      </c>
      <c r="N61" s="109">
        <f t="shared" si="11"/>
        <v>25301544</v>
      </c>
      <c r="O61" s="109">
        <v>1263930</v>
      </c>
      <c r="P61" s="109">
        <v>211480</v>
      </c>
      <c r="Q61" s="109">
        <f t="shared" si="10"/>
        <v>1052450</v>
      </c>
    </row>
    <row r="62" spans="1:17" s="174" customFormat="1" x14ac:dyDescent="0.4">
      <c r="A62" s="243">
        <v>6</v>
      </c>
      <c r="B62" s="157">
        <v>58</v>
      </c>
      <c r="C62" s="71" t="s">
        <v>417</v>
      </c>
      <c r="D62" s="158">
        <v>295634.80643699999</v>
      </c>
      <c r="E62" s="158">
        <v>1252778.7770690001</v>
      </c>
      <c r="F62" s="22">
        <f t="shared" si="12"/>
        <v>-957143.97063200013</v>
      </c>
      <c r="G62" s="22">
        <f t="shared" si="7"/>
        <v>1548413.583506</v>
      </c>
      <c r="H62" s="22">
        <v>590.99283000000003</v>
      </c>
      <c r="I62" s="22">
        <v>91366.956959999996</v>
      </c>
      <c r="J62" s="22">
        <f t="shared" si="8"/>
        <v>-90775.964129999993</v>
      </c>
      <c r="K62" s="22">
        <f t="shared" si="9"/>
        <v>91957.949789999999</v>
      </c>
      <c r="L62" s="66">
        <v>8327404</v>
      </c>
      <c r="M62" s="66">
        <v>5867963</v>
      </c>
      <c r="N62" s="66">
        <f t="shared" si="11"/>
        <v>2459441</v>
      </c>
      <c r="O62" s="66">
        <v>695549</v>
      </c>
      <c r="P62" s="66">
        <v>576339</v>
      </c>
      <c r="Q62" s="66">
        <f t="shared" si="10"/>
        <v>119210</v>
      </c>
    </row>
    <row r="63" spans="1:17" s="174" customFormat="1" x14ac:dyDescent="0.4">
      <c r="A63" s="243">
        <v>248</v>
      </c>
      <c r="B63" s="107">
        <v>59</v>
      </c>
      <c r="C63" s="107" t="s">
        <v>402</v>
      </c>
      <c r="D63" s="151">
        <v>2661303.5417619999</v>
      </c>
      <c r="E63" s="151">
        <v>5154241.7972870003</v>
      </c>
      <c r="F63" s="277">
        <f t="shared" si="12"/>
        <v>-2492938.2555250004</v>
      </c>
      <c r="G63" s="108">
        <f t="shared" si="7"/>
        <v>7815545.3390490003</v>
      </c>
      <c r="H63" s="108">
        <v>490.44336700000002</v>
      </c>
      <c r="I63" s="108">
        <v>2374349.7338800002</v>
      </c>
      <c r="J63" s="108">
        <f t="shared" si="8"/>
        <v>-2373859.290513</v>
      </c>
      <c r="K63" s="108">
        <f t="shared" si="9"/>
        <v>2374840.1772470004</v>
      </c>
      <c r="L63" s="109">
        <v>61475201.086828999</v>
      </c>
      <c r="M63" s="109">
        <v>32601499.462549001</v>
      </c>
      <c r="N63" s="109">
        <f t="shared" si="11"/>
        <v>28873701.624279998</v>
      </c>
      <c r="O63" s="109">
        <v>15666568.657339999</v>
      </c>
      <c r="P63" s="109">
        <v>9308435.2294229995</v>
      </c>
      <c r="Q63" s="109">
        <f t="shared" si="10"/>
        <v>6358133.4279169999</v>
      </c>
    </row>
    <row r="64" spans="1:17" s="174" customFormat="1" x14ac:dyDescent="0.4">
      <c r="A64" s="243">
        <v>108</v>
      </c>
      <c r="B64" s="157">
        <v>60</v>
      </c>
      <c r="C64" s="71" t="s">
        <v>430</v>
      </c>
      <c r="D64" s="158">
        <v>154705.57397900001</v>
      </c>
      <c r="E64" s="158">
        <v>438498.98874300002</v>
      </c>
      <c r="F64" s="22">
        <f t="shared" si="12"/>
        <v>-283793.41476399999</v>
      </c>
      <c r="G64" s="22">
        <f t="shared" si="7"/>
        <v>593204.56272200006</v>
      </c>
      <c r="H64" s="22">
        <v>459.64802900000001</v>
      </c>
      <c r="I64" s="22">
        <v>0</v>
      </c>
      <c r="J64" s="22">
        <f t="shared" si="8"/>
        <v>459.64802900000001</v>
      </c>
      <c r="K64" s="22">
        <f t="shared" si="9"/>
        <v>459.64802900000001</v>
      </c>
      <c r="L64" s="66">
        <v>3046096</v>
      </c>
      <c r="M64" s="66">
        <v>1811734</v>
      </c>
      <c r="N64" s="66">
        <f t="shared" si="11"/>
        <v>1234362</v>
      </c>
      <c r="O64" s="66">
        <v>615584</v>
      </c>
      <c r="P64" s="66">
        <v>180239</v>
      </c>
      <c r="Q64" s="66">
        <f t="shared" si="10"/>
        <v>435345</v>
      </c>
    </row>
    <row r="65" spans="1:17" s="174" customFormat="1" x14ac:dyDescent="0.4">
      <c r="A65" s="243">
        <v>219</v>
      </c>
      <c r="B65" s="107">
        <v>61</v>
      </c>
      <c r="C65" s="107" t="s">
        <v>463</v>
      </c>
      <c r="D65" s="151">
        <v>2047804.133597</v>
      </c>
      <c r="E65" s="151">
        <v>3112161.9581309999</v>
      </c>
      <c r="F65" s="277">
        <f t="shared" si="12"/>
        <v>-1064357.8245339999</v>
      </c>
      <c r="G65" s="108">
        <f t="shared" si="7"/>
        <v>5159966.091728</v>
      </c>
      <c r="H65" s="108">
        <v>425.64482800000002</v>
      </c>
      <c r="I65" s="108">
        <v>677658.96108899999</v>
      </c>
      <c r="J65" s="108">
        <f t="shared" si="8"/>
        <v>-677233.316261</v>
      </c>
      <c r="K65" s="108">
        <f t="shared" si="9"/>
        <v>678084.60591699998</v>
      </c>
      <c r="L65" s="109">
        <v>31869657</v>
      </c>
      <c r="M65" s="109">
        <v>17760901</v>
      </c>
      <c r="N65" s="109">
        <f t="shared" si="11"/>
        <v>14108756</v>
      </c>
      <c r="O65" s="109">
        <v>39862</v>
      </c>
      <c r="P65" s="109">
        <v>878164</v>
      </c>
      <c r="Q65" s="109">
        <f t="shared" si="10"/>
        <v>-838302</v>
      </c>
    </row>
    <row r="66" spans="1:17" s="174" customFormat="1" x14ac:dyDescent="0.4">
      <c r="A66" s="243">
        <v>263</v>
      </c>
      <c r="B66" s="157">
        <v>62</v>
      </c>
      <c r="C66" s="71" t="s">
        <v>482</v>
      </c>
      <c r="D66" s="158">
        <v>1357917.2700080001</v>
      </c>
      <c r="E66" s="158">
        <v>2070445.1677679999</v>
      </c>
      <c r="F66" s="22">
        <f t="shared" si="12"/>
        <v>-712527.89775999985</v>
      </c>
      <c r="G66" s="22">
        <f t="shared" si="7"/>
        <v>3428362.4377760002</v>
      </c>
      <c r="H66" s="22">
        <v>278.74862300000001</v>
      </c>
      <c r="I66" s="22">
        <v>382433.48181000003</v>
      </c>
      <c r="J66" s="22">
        <f t="shared" si="8"/>
        <v>-382154.73318700003</v>
      </c>
      <c r="K66" s="22">
        <f t="shared" si="9"/>
        <v>382712.23043300002</v>
      </c>
      <c r="L66" s="66">
        <v>8919675</v>
      </c>
      <c r="M66" s="66">
        <v>3550393</v>
      </c>
      <c r="N66" s="66">
        <f t="shared" si="11"/>
        <v>5369282</v>
      </c>
      <c r="O66" s="66">
        <v>89178</v>
      </c>
      <c r="P66" s="66">
        <v>90073</v>
      </c>
      <c r="Q66" s="66">
        <f t="shared" si="10"/>
        <v>-895</v>
      </c>
    </row>
    <row r="67" spans="1:17" s="174" customFormat="1" x14ac:dyDescent="0.4">
      <c r="A67" s="243">
        <v>131</v>
      </c>
      <c r="B67" s="107">
        <v>63</v>
      </c>
      <c r="C67" s="107" t="s">
        <v>439</v>
      </c>
      <c r="D67" s="151">
        <v>260854.08717499999</v>
      </c>
      <c r="E67" s="151">
        <v>317015.286831</v>
      </c>
      <c r="F67" s="277">
        <f t="shared" si="12"/>
        <v>-56161.199656000012</v>
      </c>
      <c r="G67" s="108">
        <f t="shared" si="7"/>
        <v>577869.374006</v>
      </c>
      <c r="H67" s="108">
        <v>276.57065899999998</v>
      </c>
      <c r="I67" s="108">
        <v>84211.892739000003</v>
      </c>
      <c r="J67" s="108">
        <f t="shared" si="8"/>
        <v>-83935.322079999998</v>
      </c>
      <c r="K67" s="108">
        <f t="shared" si="9"/>
        <v>84488.463398000007</v>
      </c>
      <c r="L67" s="109">
        <v>1258012</v>
      </c>
      <c r="M67" s="109">
        <v>241427</v>
      </c>
      <c r="N67" s="109">
        <f t="shared" si="11"/>
        <v>1016585</v>
      </c>
      <c r="O67" s="109">
        <v>183251</v>
      </c>
      <c r="P67" s="109">
        <v>48244</v>
      </c>
      <c r="Q67" s="109">
        <f t="shared" si="10"/>
        <v>135007</v>
      </c>
    </row>
    <row r="68" spans="1:17" s="174" customFormat="1" x14ac:dyDescent="0.4">
      <c r="A68" s="243">
        <v>2</v>
      </c>
      <c r="B68" s="157">
        <v>64</v>
      </c>
      <c r="C68" s="71" t="s">
        <v>420</v>
      </c>
      <c r="D68" s="158">
        <v>503233.02549099998</v>
      </c>
      <c r="E68" s="158">
        <v>850533.25711400004</v>
      </c>
      <c r="F68" s="22">
        <f t="shared" si="12"/>
        <v>-347300.23162300006</v>
      </c>
      <c r="G68" s="22">
        <f t="shared" si="7"/>
        <v>1353766.2826050001</v>
      </c>
      <c r="H68" s="22">
        <v>261.37337400000001</v>
      </c>
      <c r="I68" s="22">
        <v>78848.103812000001</v>
      </c>
      <c r="J68" s="22">
        <f t="shared" si="8"/>
        <v>-78586.730437999999</v>
      </c>
      <c r="K68" s="22">
        <f t="shared" si="9"/>
        <v>79109.477186000004</v>
      </c>
      <c r="L68" s="66">
        <v>5532595</v>
      </c>
      <c r="M68" s="66">
        <v>4321556</v>
      </c>
      <c r="N68" s="66">
        <f t="shared" si="11"/>
        <v>1211039</v>
      </c>
      <c r="O68" s="66">
        <v>100838</v>
      </c>
      <c r="P68" s="66">
        <v>359718</v>
      </c>
      <c r="Q68" s="66">
        <f t="shared" si="10"/>
        <v>-258880</v>
      </c>
    </row>
    <row r="69" spans="1:17" s="174" customFormat="1" x14ac:dyDescent="0.4">
      <c r="A69" s="243">
        <v>225</v>
      </c>
      <c r="B69" s="107">
        <v>65</v>
      </c>
      <c r="C69" s="107" t="s">
        <v>466</v>
      </c>
      <c r="D69" s="151">
        <v>840651.95086099999</v>
      </c>
      <c r="E69" s="151">
        <v>1246811.1305199999</v>
      </c>
      <c r="F69" s="277">
        <f t="shared" si="12"/>
        <v>-406159.1796589999</v>
      </c>
      <c r="G69" s="108">
        <f t="shared" ref="G69:G84" si="13">D69+E69</f>
        <v>2087463.0813809999</v>
      </c>
      <c r="H69" s="108">
        <v>242.562331</v>
      </c>
      <c r="I69" s="108">
        <v>46764.630510000003</v>
      </c>
      <c r="J69" s="108">
        <f t="shared" ref="J69:J84" si="14">H69-I69</f>
        <v>-46522.068179000002</v>
      </c>
      <c r="K69" s="108">
        <f t="shared" ref="K69:K84" si="15">H69+I69</f>
        <v>47007.192841000004</v>
      </c>
      <c r="L69" s="109">
        <v>3013897</v>
      </c>
      <c r="M69" s="109">
        <v>1975051</v>
      </c>
      <c r="N69" s="109">
        <f t="shared" si="11"/>
        <v>1038846</v>
      </c>
      <c r="O69" s="109">
        <v>153312</v>
      </c>
      <c r="P69" s="109">
        <v>92618</v>
      </c>
      <c r="Q69" s="109">
        <f t="shared" ref="Q69:Q81" si="16">O69-P69</f>
        <v>60694</v>
      </c>
    </row>
    <row r="70" spans="1:17" s="174" customFormat="1" x14ac:dyDescent="0.4">
      <c r="A70" s="243">
        <v>110</v>
      </c>
      <c r="B70" s="157">
        <v>66</v>
      </c>
      <c r="C70" s="71" t="s">
        <v>428</v>
      </c>
      <c r="D70" s="158">
        <v>276310.04380300001</v>
      </c>
      <c r="E70" s="158">
        <v>486755.92360400001</v>
      </c>
      <c r="F70" s="22">
        <f t="shared" si="12"/>
        <v>-210445.879801</v>
      </c>
      <c r="G70" s="22">
        <f t="shared" si="13"/>
        <v>763065.96740700002</v>
      </c>
      <c r="H70" s="22">
        <v>220.41296399999999</v>
      </c>
      <c r="I70" s="22">
        <v>71429.130019999997</v>
      </c>
      <c r="J70" s="22">
        <f t="shared" si="14"/>
        <v>-71208.717055999994</v>
      </c>
      <c r="K70" s="22">
        <f t="shared" si="15"/>
        <v>71649.542984</v>
      </c>
      <c r="L70" s="66">
        <v>7341097</v>
      </c>
      <c r="M70" s="66">
        <v>3351864</v>
      </c>
      <c r="N70" s="66">
        <f t="shared" si="11"/>
        <v>3989233</v>
      </c>
      <c r="O70" s="66">
        <v>1100402</v>
      </c>
      <c r="P70" s="66">
        <v>520108</v>
      </c>
      <c r="Q70" s="66">
        <f t="shared" si="16"/>
        <v>580294</v>
      </c>
    </row>
    <row r="71" spans="1:17" s="174" customFormat="1" x14ac:dyDescent="0.4">
      <c r="A71" s="243">
        <v>246</v>
      </c>
      <c r="B71" s="107">
        <v>67</v>
      </c>
      <c r="C71" s="107" t="s">
        <v>473</v>
      </c>
      <c r="D71" s="151">
        <v>3603.6044910000001</v>
      </c>
      <c r="E71" s="151">
        <v>42636.286775</v>
      </c>
      <c r="F71" s="277">
        <f t="shared" si="12"/>
        <v>-39032.682284000002</v>
      </c>
      <c r="G71" s="108">
        <f t="shared" si="13"/>
        <v>46239.891265999999</v>
      </c>
      <c r="H71" s="108">
        <v>159.343829</v>
      </c>
      <c r="I71" s="108">
        <v>0</v>
      </c>
      <c r="J71" s="108">
        <f t="shared" si="14"/>
        <v>159.343829</v>
      </c>
      <c r="K71" s="108">
        <f t="shared" si="15"/>
        <v>159.343829</v>
      </c>
      <c r="L71" s="109">
        <v>220728</v>
      </c>
      <c r="M71" s="109">
        <v>70963</v>
      </c>
      <c r="N71" s="109">
        <f t="shared" si="11"/>
        <v>149765</v>
      </c>
      <c r="O71" s="109">
        <v>19619</v>
      </c>
      <c r="P71" s="109">
        <v>11487</v>
      </c>
      <c r="Q71" s="109">
        <f t="shared" si="16"/>
        <v>8132</v>
      </c>
    </row>
    <row r="72" spans="1:17" s="174" customFormat="1" x14ac:dyDescent="0.4">
      <c r="A72" s="243">
        <v>106</v>
      </c>
      <c r="B72" s="157">
        <v>68</v>
      </c>
      <c r="C72" s="71" t="s">
        <v>427</v>
      </c>
      <c r="D72" s="158">
        <v>58707.947698000004</v>
      </c>
      <c r="E72" s="158">
        <v>97781.269251000005</v>
      </c>
      <c r="F72" s="22">
        <f t="shared" si="12"/>
        <v>-39073.321553000002</v>
      </c>
      <c r="G72" s="22">
        <f t="shared" si="13"/>
        <v>156489.21694900002</v>
      </c>
      <c r="H72" s="22">
        <v>133.671829</v>
      </c>
      <c r="I72" s="22">
        <v>0</v>
      </c>
      <c r="J72" s="22">
        <f t="shared" si="14"/>
        <v>133.671829</v>
      </c>
      <c r="K72" s="22">
        <f t="shared" si="15"/>
        <v>133.671829</v>
      </c>
      <c r="L72" s="66">
        <v>1829292</v>
      </c>
      <c r="M72" s="66">
        <v>0</v>
      </c>
      <c r="N72" s="66">
        <f t="shared" si="11"/>
        <v>1829292</v>
      </c>
      <c r="O72" s="66">
        <v>0</v>
      </c>
      <c r="P72" s="66">
        <v>0</v>
      </c>
      <c r="Q72" s="66">
        <f t="shared" si="16"/>
        <v>0</v>
      </c>
    </row>
    <row r="73" spans="1:17" s="174" customFormat="1" x14ac:dyDescent="0.4">
      <c r="A73" s="243">
        <v>280</v>
      </c>
      <c r="B73" s="107">
        <v>69</v>
      </c>
      <c r="C73" s="107" t="s">
        <v>637</v>
      </c>
      <c r="D73" s="151">
        <v>245661.35185199999</v>
      </c>
      <c r="E73" s="151">
        <v>218326.85114799999</v>
      </c>
      <c r="F73" s="277">
        <f t="shared" si="12"/>
        <v>27334.500704000005</v>
      </c>
      <c r="G73" s="108">
        <f t="shared" si="13"/>
        <v>463988.20299999998</v>
      </c>
      <c r="H73" s="108">
        <v>94.516023000000004</v>
      </c>
      <c r="I73" s="108">
        <v>31903.797757</v>
      </c>
      <c r="J73" s="108">
        <f t="shared" si="14"/>
        <v>-31809.281734</v>
      </c>
      <c r="K73" s="108">
        <f t="shared" si="15"/>
        <v>31998.31378</v>
      </c>
      <c r="L73" s="109">
        <v>2444775</v>
      </c>
      <c r="M73" s="109">
        <v>1043374</v>
      </c>
      <c r="N73" s="109">
        <f t="shared" si="11"/>
        <v>1401401</v>
      </c>
      <c r="O73" s="109">
        <v>514126</v>
      </c>
      <c r="P73" s="109">
        <v>335674</v>
      </c>
      <c r="Q73" s="109">
        <f t="shared" si="16"/>
        <v>178452</v>
      </c>
    </row>
    <row r="74" spans="1:17" s="174" customFormat="1" x14ac:dyDescent="0.4">
      <c r="A74" s="243">
        <v>249</v>
      </c>
      <c r="B74" s="157">
        <v>70</v>
      </c>
      <c r="C74" s="71" t="s">
        <v>475</v>
      </c>
      <c r="D74" s="158">
        <v>114953.994175</v>
      </c>
      <c r="E74" s="158">
        <v>267911.26002599997</v>
      </c>
      <c r="F74" s="22">
        <f t="shared" si="12"/>
        <v>-152957.26585099997</v>
      </c>
      <c r="G74" s="22">
        <f t="shared" si="13"/>
        <v>382865.25420099997</v>
      </c>
      <c r="H74" s="22">
        <v>47.270032999999998</v>
      </c>
      <c r="I74" s="22">
        <v>10756.440621</v>
      </c>
      <c r="J74" s="22">
        <f t="shared" si="14"/>
        <v>-10709.170587999999</v>
      </c>
      <c r="K74" s="22">
        <f t="shared" si="15"/>
        <v>10803.710654</v>
      </c>
      <c r="L74" s="66">
        <v>1190306</v>
      </c>
      <c r="M74" s="66">
        <v>31360</v>
      </c>
      <c r="N74" s="66">
        <f t="shared" si="11"/>
        <v>1158946</v>
      </c>
      <c r="O74" s="66">
        <v>243511</v>
      </c>
      <c r="P74" s="66">
        <v>0</v>
      </c>
      <c r="Q74" s="66">
        <f t="shared" si="16"/>
        <v>243511</v>
      </c>
    </row>
    <row r="75" spans="1:17" s="174" customFormat="1" x14ac:dyDescent="0.4">
      <c r="A75" s="243">
        <v>227</v>
      </c>
      <c r="B75" s="107">
        <v>71</v>
      </c>
      <c r="C75" s="107" t="s">
        <v>467</v>
      </c>
      <c r="D75" s="151">
        <v>1774.3566080000001</v>
      </c>
      <c r="E75" s="151">
        <v>27818.142620999999</v>
      </c>
      <c r="F75" s="277">
        <f t="shared" si="12"/>
        <v>-26043.786012999997</v>
      </c>
      <c r="G75" s="108">
        <f t="shared" si="13"/>
        <v>29592.499229000001</v>
      </c>
      <c r="H75" s="108">
        <v>25.149329999999999</v>
      </c>
      <c r="I75" s="108">
        <v>5528.0925800000005</v>
      </c>
      <c r="J75" s="108">
        <f t="shared" si="14"/>
        <v>-5502.9432500000003</v>
      </c>
      <c r="K75" s="108">
        <f t="shared" si="15"/>
        <v>5553.2419100000006</v>
      </c>
      <c r="L75" s="109">
        <v>100</v>
      </c>
      <c r="M75" s="109">
        <v>4</v>
      </c>
      <c r="N75" s="109">
        <f t="shared" si="11"/>
        <v>96</v>
      </c>
      <c r="O75" s="109">
        <v>0</v>
      </c>
      <c r="P75" s="109">
        <v>0</v>
      </c>
      <c r="Q75" s="109">
        <f t="shared" si="16"/>
        <v>0</v>
      </c>
    </row>
    <row r="76" spans="1:17" s="174" customFormat="1" x14ac:dyDescent="0.4">
      <c r="A76" s="243">
        <v>201</v>
      </c>
      <c r="B76" s="157">
        <v>72</v>
      </c>
      <c r="C76" s="71" t="s">
        <v>454</v>
      </c>
      <c r="D76" s="158">
        <v>204923.61472400001</v>
      </c>
      <c r="E76" s="158">
        <v>409449.36252000002</v>
      </c>
      <c r="F76" s="22">
        <f t="shared" si="12"/>
        <v>-204525.74779600001</v>
      </c>
      <c r="G76" s="22">
        <f t="shared" si="13"/>
        <v>614372.97724400007</v>
      </c>
      <c r="H76" s="22">
        <v>12.079062</v>
      </c>
      <c r="I76" s="22">
        <v>189027.426148</v>
      </c>
      <c r="J76" s="22">
        <f t="shared" si="14"/>
        <v>-189015.34708599999</v>
      </c>
      <c r="K76" s="22">
        <f t="shared" si="15"/>
        <v>189039.50521</v>
      </c>
      <c r="L76" s="66">
        <v>7658043</v>
      </c>
      <c r="M76" s="66">
        <v>0</v>
      </c>
      <c r="N76" s="66">
        <f t="shared" si="11"/>
        <v>7658043</v>
      </c>
      <c r="O76" s="66">
        <v>4538325</v>
      </c>
      <c r="P76" s="66">
        <v>0</v>
      </c>
      <c r="Q76" s="66">
        <f t="shared" si="16"/>
        <v>4538325</v>
      </c>
    </row>
    <row r="77" spans="1:17" s="174" customFormat="1" x14ac:dyDescent="0.4">
      <c r="A77" s="243">
        <v>164</v>
      </c>
      <c r="B77" s="107">
        <v>73</v>
      </c>
      <c r="C77" s="107" t="s">
        <v>445</v>
      </c>
      <c r="D77" s="151">
        <v>1555.0001440000001</v>
      </c>
      <c r="E77" s="151">
        <v>7873.5095970000002</v>
      </c>
      <c r="F77" s="277">
        <f t="shared" si="12"/>
        <v>-6318.5094530000006</v>
      </c>
      <c r="G77" s="108">
        <f t="shared" si="13"/>
        <v>9428.5097409999998</v>
      </c>
      <c r="H77" s="108">
        <v>12.070947</v>
      </c>
      <c r="I77" s="108">
        <v>1703.1</v>
      </c>
      <c r="J77" s="108">
        <f t="shared" si="14"/>
        <v>-1691.029053</v>
      </c>
      <c r="K77" s="108">
        <f t="shared" si="15"/>
        <v>1715.1709469999998</v>
      </c>
      <c r="L77" s="109">
        <v>28328</v>
      </c>
      <c r="M77" s="109">
        <v>1665</v>
      </c>
      <c r="N77" s="109">
        <f t="shared" si="11"/>
        <v>26663</v>
      </c>
      <c r="O77" s="109">
        <v>844</v>
      </c>
      <c r="P77" s="109">
        <v>0</v>
      </c>
      <c r="Q77" s="109">
        <f t="shared" si="16"/>
        <v>844</v>
      </c>
    </row>
    <row r="78" spans="1:17" s="174" customFormat="1" x14ac:dyDescent="0.4">
      <c r="A78" s="243">
        <v>212</v>
      </c>
      <c r="B78" s="157">
        <v>74</v>
      </c>
      <c r="C78" s="71" t="s">
        <v>459</v>
      </c>
      <c r="D78" s="158">
        <v>277441.35831899999</v>
      </c>
      <c r="E78" s="158">
        <v>346087.19331399997</v>
      </c>
      <c r="F78" s="22">
        <f t="shared" si="12"/>
        <v>-68645.834994999983</v>
      </c>
      <c r="G78" s="22">
        <f t="shared" si="13"/>
        <v>623528.55163299991</v>
      </c>
      <c r="H78" s="22">
        <v>8.6519849999999998</v>
      </c>
      <c r="I78" s="22">
        <v>6513.4184999999998</v>
      </c>
      <c r="J78" s="22">
        <f t="shared" si="14"/>
        <v>-6504.7665149999993</v>
      </c>
      <c r="K78" s="22">
        <f t="shared" si="15"/>
        <v>6522.0704850000002</v>
      </c>
      <c r="L78" s="66">
        <v>55541</v>
      </c>
      <c r="M78" s="66">
        <v>67256</v>
      </c>
      <c r="N78" s="66">
        <f t="shared" si="11"/>
        <v>-11715</v>
      </c>
      <c r="O78" s="66">
        <v>0</v>
      </c>
      <c r="P78" s="66">
        <v>0</v>
      </c>
      <c r="Q78" s="66">
        <f t="shared" si="16"/>
        <v>0</v>
      </c>
    </row>
    <row r="79" spans="1:17" s="174" customFormat="1" x14ac:dyDescent="0.4">
      <c r="A79" s="243">
        <v>175</v>
      </c>
      <c r="B79" s="107">
        <v>75</v>
      </c>
      <c r="C79" s="107" t="s">
        <v>447</v>
      </c>
      <c r="D79" s="151">
        <v>793.04679999999996</v>
      </c>
      <c r="E79" s="151">
        <v>33740.674009000002</v>
      </c>
      <c r="F79" s="277">
        <f t="shared" si="12"/>
        <v>-32947.627209000006</v>
      </c>
      <c r="G79" s="108">
        <f t="shared" si="13"/>
        <v>34533.720808999999</v>
      </c>
      <c r="H79" s="108">
        <v>6.021261</v>
      </c>
      <c r="I79" s="108">
        <v>1686.1948219999999</v>
      </c>
      <c r="J79" s="108">
        <f t="shared" si="14"/>
        <v>-1680.1735609999998</v>
      </c>
      <c r="K79" s="108">
        <f t="shared" si="15"/>
        <v>1692.216083</v>
      </c>
      <c r="L79" s="109">
        <v>446</v>
      </c>
      <c r="M79" s="109">
        <v>1228</v>
      </c>
      <c r="N79" s="109">
        <f t="shared" si="11"/>
        <v>-782</v>
      </c>
      <c r="O79" s="109">
        <v>0</v>
      </c>
      <c r="P79" s="109">
        <v>355</v>
      </c>
      <c r="Q79" s="109">
        <f t="shared" si="16"/>
        <v>-355</v>
      </c>
    </row>
    <row r="80" spans="1:17" s="174" customFormat="1" x14ac:dyDescent="0.4">
      <c r="A80" s="243">
        <v>16</v>
      </c>
      <c r="B80" s="157">
        <v>76</v>
      </c>
      <c r="C80" s="71" t="s">
        <v>424</v>
      </c>
      <c r="D80" s="158">
        <v>4871998.1375700003</v>
      </c>
      <c r="E80" s="158">
        <v>13036464.825129</v>
      </c>
      <c r="F80" s="22">
        <f t="shared" si="12"/>
        <v>-8164466.6875590002</v>
      </c>
      <c r="G80" s="22">
        <f t="shared" si="13"/>
        <v>17908462.962699</v>
      </c>
      <c r="H80" s="22">
        <v>0</v>
      </c>
      <c r="I80" s="22">
        <v>3477925.61051</v>
      </c>
      <c r="J80" s="22">
        <f t="shared" si="14"/>
        <v>-3477925.61051</v>
      </c>
      <c r="K80" s="22">
        <f t="shared" si="15"/>
        <v>3477925.61051</v>
      </c>
      <c r="L80" s="66">
        <v>53403092</v>
      </c>
      <c r="M80" s="66">
        <v>30542389</v>
      </c>
      <c r="N80" s="66">
        <f t="shared" si="11"/>
        <v>22860703</v>
      </c>
      <c r="O80" s="66">
        <v>4034937</v>
      </c>
      <c r="P80" s="66">
        <v>3550079</v>
      </c>
      <c r="Q80" s="66">
        <f t="shared" si="16"/>
        <v>484858</v>
      </c>
    </row>
    <row r="81" spans="1:17" s="174" customFormat="1" x14ac:dyDescent="0.4">
      <c r="A81" s="243">
        <v>255</v>
      </c>
      <c r="B81" s="107">
        <v>77</v>
      </c>
      <c r="C81" s="107" t="s">
        <v>478</v>
      </c>
      <c r="D81" s="151">
        <v>486107.87948399998</v>
      </c>
      <c r="E81" s="151">
        <v>1096195.4822170001</v>
      </c>
      <c r="F81" s="277">
        <f t="shared" si="12"/>
        <v>-610087.60273300018</v>
      </c>
      <c r="G81" s="108">
        <f t="shared" si="13"/>
        <v>1582303.361701</v>
      </c>
      <c r="H81" s="108">
        <v>0</v>
      </c>
      <c r="I81" s="108">
        <v>0</v>
      </c>
      <c r="J81" s="108">
        <f t="shared" si="14"/>
        <v>0</v>
      </c>
      <c r="K81" s="108">
        <f t="shared" si="15"/>
        <v>0</v>
      </c>
      <c r="L81" s="109">
        <v>2671214</v>
      </c>
      <c r="M81" s="109">
        <v>3022233</v>
      </c>
      <c r="N81" s="109">
        <f t="shared" ref="N81" si="17">L81-M81</f>
        <v>-351019</v>
      </c>
      <c r="O81" s="109">
        <v>0</v>
      </c>
      <c r="P81" s="109">
        <v>240921</v>
      </c>
      <c r="Q81" s="109">
        <f t="shared" si="16"/>
        <v>-240921</v>
      </c>
    </row>
    <row r="82" spans="1:17" s="174" customFormat="1" x14ac:dyDescent="0.4">
      <c r="A82" s="243">
        <v>150</v>
      </c>
      <c r="B82" s="157">
        <v>78</v>
      </c>
      <c r="C82" s="71" t="s">
        <v>443</v>
      </c>
      <c r="D82" s="158">
        <v>1996.8022920000001</v>
      </c>
      <c r="E82" s="158">
        <v>1021.804806</v>
      </c>
      <c r="F82" s="22">
        <f t="shared" si="12"/>
        <v>974.99748600000009</v>
      </c>
      <c r="G82" s="22">
        <f t="shared" si="13"/>
        <v>3018.607098</v>
      </c>
      <c r="H82" s="22">
        <v>0</v>
      </c>
      <c r="I82" s="22">
        <v>0</v>
      </c>
      <c r="J82" s="22">
        <f t="shared" si="14"/>
        <v>0</v>
      </c>
      <c r="K82" s="22">
        <f t="shared" si="15"/>
        <v>0</v>
      </c>
      <c r="L82" s="66">
        <v>0</v>
      </c>
      <c r="M82" s="66">
        <v>0</v>
      </c>
      <c r="N82" s="66">
        <v>0</v>
      </c>
      <c r="O82" s="66">
        <v>0</v>
      </c>
      <c r="P82" s="66">
        <v>0</v>
      </c>
      <c r="Q82" s="66">
        <v>0</v>
      </c>
    </row>
    <row r="83" spans="1:17" s="174" customFormat="1" x14ac:dyDescent="0.4">
      <c r="A83" s="243">
        <v>247</v>
      </c>
      <c r="B83" s="107">
        <v>79</v>
      </c>
      <c r="C83" s="107" t="s">
        <v>474</v>
      </c>
      <c r="D83" s="151">
        <v>938388.33046900004</v>
      </c>
      <c r="E83" s="151">
        <v>1435566.7690620001</v>
      </c>
      <c r="F83" s="277">
        <f t="shared" si="12"/>
        <v>-497178.43859300006</v>
      </c>
      <c r="G83" s="108">
        <f t="shared" si="13"/>
        <v>2373955.099531</v>
      </c>
      <c r="H83" s="108">
        <v>0</v>
      </c>
      <c r="I83" s="108">
        <v>0</v>
      </c>
      <c r="J83" s="108">
        <f t="shared" si="14"/>
        <v>0</v>
      </c>
      <c r="K83" s="108">
        <f t="shared" si="15"/>
        <v>0</v>
      </c>
      <c r="L83" s="109">
        <v>5260976</v>
      </c>
      <c r="M83" s="109">
        <v>1711410</v>
      </c>
      <c r="N83" s="109">
        <f>L83-M83</f>
        <v>3549566</v>
      </c>
      <c r="O83" s="109">
        <v>402578</v>
      </c>
      <c r="P83" s="109">
        <v>435468</v>
      </c>
      <c r="Q83" s="109">
        <f>O83-P83</f>
        <v>-32890</v>
      </c>
    </row>
    <row r="84" spans="1:17" s="174" customFormat="1" x14ac:dyDescent="0.4">
      <c r="A84" s="243">
        <v>241</v>
      </c>
      <c r="B84" s="157">
        <v>80</v>
      </c>
      <c r="C84" s="71" t="s">
        <v>471</v>
      </c>
      <c r="D84" s="158">
        <v>0</v>
      </c>
      <c r="E84" s="158">
        <v>695106.82501200004</v>
      </c>
      <c r="F84" s="22">
        <f t="shared" si="12"/>
        <v>-695106.82501200004</v>
      </c>
      <c r="G84" s="22">
        <f t="shared" si="13"/>
        <v>695106.82501200004</v>
      </c>
      <c r="H84" s="22">
        <v>0</v>
      </c>
      <c r="I84" s="22">
        <v>0</v>
      </c>
      <c r="J84" s="22">
        <f t="shared" si="14"/>
        <v>0</v>
      </c>
      <c r="K84" s="22">
        <f t="shared" si="15"/>
        <v>0</v>
      </c>
      <c r="L84" s="66">
        <v>924234</v>
      </c>
      <c r="M84" s="66">
        <v>910473</v>
      </c>
      <c r="N84" s="66">
        <f>L84-M84</f>
        <v>13761</v>
      </c>
      <c r="O84" s="66">
        <v>0</v>
      </c>
      <c r="P84" s="66">
        <v>0</v>
      </c>
      <c r="Q84" s="66">
        <f>O84-P84</f>
        <v>0</v>
      </c>
    </row>
    <row r="85" spans="1:17" s="174" customFormat="1" x14ac:dyDescent="0.4">
      <c r="A85" s="243">
        <v>0</v>
      </c>
      <c r="B85" s="107">
        <v>81</v>
      </c>
      <c r="C85" s="107" t="s">
        <v>617</v>
      </c>
      <c r="D85" s="151">
        <v>0</v>
      </c>
      <c r="E85" s="151">
        <v>0</v>
      </c>
      <c r="F85" s="277">
        <v>0</v>
      </c>
      <c r="G85" s="108">
        <v>0</v>
      </c>
      <c r="H85" s="108">
        <v>0</v>
      </c>
      <c r="I85" s="108">
        <v>0</v>
      </c>
      <c r="J85" s="108">
        <v>0</v>
      </c>
      <c r="K85" s="108">
        <v>0</v>
      </c>
      <c r="L85" s="109">
        <v>0</v>
      </c>
      <c r="M85" s="109">
        <v>0</v>
      </c>
      <c r="N85" s="109">
        <v>0</v>
      </c>
      <c r="O85" s="109">
        <v>0</v>
      </c>
      <c r="P85" s="109">
        <v>0</v>
      </c>
      <c r="Q85" s="109">
        <v>0</v>
      </c>
    </row>
    <row r="86" spans="1:17" s="174" customFormat="1" x14ac:dyDescent="0.4">
      <c r="A86" s="243"/>
      <c r="B86" s="157">
        <v>82</v>
      </c>
      <c r="C86" s="71" t="s">
        <v>630</v>
      </c>
      <c r="D86" s="158"/>
      <c r="E86" s="158"/>
      <c r="F86" s="22"/>
      <c r="G86" s="22"/>
      <c r="H86" s="22"/>
      <c r="I86" s="22"/>
      <c r="J86" s="22"/>
      <c r="K86" s="22"/>
      <c r="L86" s="66"/>
      <c r="M86" s="66"/>
      <c r="N86" s="66"/>
      <c r="O86" s="66"/>
      <c r="P86" s="66"/>
      <c r="Q86" s="66"/>
    </row>
    <row r="87" spans="1:17" ht="26.25" customHeight="1" x14ac:dyDescent="0.4">
      <c r="A87" s="244">
        <v>1</v>
      </c>
      <c r="B87" s="424" t="s">
        <v>23</v>
      </c>
      <c r="C87" s="424"/>
      <c r="D87" s="110">
        <f>SUM(D5:D85)</f>
        <v>191800139.33313498</v>
      </c>
      <c r="E87" s="110">
        <f t="shared" ref="E87:Q87" si="18">SUM(E5:E85)</f>
        <v>575657083.1271646</v>
      </c>
      <c r="F87" s="110">
        <f t="shared" si="18"/>
        <v>-383888053.0617559</v>
      </c>
      <c r="G87" s="110">
        <f t="shared" si="18"/>
        <v>767457222.46029997</v>
      </c>
      <c r="H87" s="110">
        <f t="shared" si="18"/>
        <v>14153290.428425003</v>
      </c>
      <c r="I87" s="110">
        <f t="shared" si="18"/>
        <v>86051237.848487958</v>
      </c>
      <c r="J87" s="110">
        <f t="shared" si="18"/>
        <v>-71897947.420063019</v>
      </c>
      <c r="K87" s="110">
        <f t="shared" si="18"/>
        <v>100204528.27691299</v>
      </c>
      <c r="L87" s="110">
        <f t="shared" si="18"/>
        <v>2782753023.4733191</v>
      </c>
      <c r="M87" s="110">
        <f t="shared" si="18"/>
        <v>1988574899.257895</v>
      </c>
      <c r="N87" s="110">
        <f t="shared" si="18"/>
        <v>786109281.21542394</v>
      </c>
      <c r="O87" s="110">
        <f t="shared" si="18"/>
        <v>376098037.29687697</v>
      </c>
      <c r="P87" s="110">
        <f t="shared" si="18"/>
        <v>217875123.16960099</v>
      </c>
      <c r="Q87" s="110">
        <f t="shared" si="18"/>
        <v>158222914.127276</v>
      </c>
    </row>
    <row r="88" spans="1:17" x14ac:dyDescent="0.4">
      <c r="A88" s="243">
        <v>17</v>
      </c>
      <c r="B88" s="107">
        <v>83</v>
      </c>
      <c r="C88" s="107" t="s">
        <v>493</v>
      </c>
      <c r="D88" s="151">
        <v>7367565.7554919999</v>
      </c>
      <c r="E88" s="151">
        <v>5035644.1756300004</v>
      </c>
      <c r="F88" s="277">
        <f t="shared" ref="F88:F107" si="19">D88-E88</f>
        <v>2331921.5798619995</v>
      </c>
      <c r="G88" s="108">
        <f t="shared" ref="G88:G107" si="20">D88+E88</f>
        <v>12403209.931122001</v>
      </c>
      <c r="H88" s="108">
        <v>1185659.4894330001</v>
      </c>
      <c r="I88" s="108">
        <v>466133.04056200001</v>
      </c>
      <c r="J88" s="108">
        <f t="shared" ref="J88:J107" si="21">H88-I88</f>
        <v>719526.44887100009</v>
      </c>
      <c r="K88" s="108">
        <f t="shared" ref="K88:K107" si="22">H88+I88</f>
        <v>1651792.529995</v>
      </c>
      <c r="L88" s="109">
        <v>20826307</v>
      </c>
      <c r="M88" s="109">
        <v>14109252</v>
      </c>
      <c r="N88" s="109">
        <f t="shared" ref="N88:N107" si="23">L88-M88</f>
        <v>6717055</v>
      </c>
      <c r="O88" s="109">
        <v>8490139</v>
      </c>
      <c r="P88" s="109">
        <v>5522021</v>
      </c>
      <c r="Q88" s="109">
        <f t="shared" ref="Q88:Q107" si="24">O88-P88</f>
        <v>2968118</v>
      </c>
    </row>
    <row r="89" spans="1:17" s="174" customFormat="1" x14ac:dyDescent="0.4">
      <c r="A89" s="243">
        <v>143</v>
      </c>
      <c r="B89" s="157">
        <v>84</v>
      </c>
      <c r="C89" s="71" t="s">
        <v>499</v>
      </c>
      <c r="D89" s="158">
        <v>3440145.4300680002</v>
      </c>
      <c r="E89" s="158">
        <v>2293063.8930939999</v>
      </c>
      <c r="F89" s="22">
        <f t="shared" si="19"/>
        <v>1147081.5369740003</v>
      </c>
      <c r="G89" s="22">
        <f t="shared" si="20"/>
        <v>5733209.3231620006</v>
      </c>
      <c r="H89" s="22">
        <v>523231.49614300003</v>
      </c>
      <c r="I89" s="22">
        <v>867777.15674400004</v>
      </c>
      <c r="J89" s="22">
        <f t="shared" si="21"/>
        <v>-344545.66060100001</v>
      </c>
      <c r="K89" s="22">
        <f t="shared" si="22"/>
        <v>1391008.652887</v>
      </c>
      <c r="L89" s="66">
        <v>2514983</v>
      </c>
      <c r="M89" s="66">
        <v>371136</v>
      </c>
      <c r="N89" s="66">
        <f t="shared" si="23"/>
        <v>2143847</v>
      </c>
      <c r="O89" s="66">
        <v>227388</v>
      </c>
      <c r="P89" s="66">
        <v>41680</v>
      </c>
      <c r="Q89" s="66">
        <f t="shared" si="24"/>
        <v>185708</v>
      </c>
    </row>
    <row r="90" spans="1:17" x14ac:dyDescent="0.4">
      <c r="A90" s="243">
        <v>145</v>
      </c>
      <c r="B90" s="107">
        <v>85</v>
      </c>
      <c r="C90" s="107" t="s">
        <v>500</v>
      </c>
      <c r="D90" s="151">
        <v>2039680.9029290001</v>
      </c>
      <c r="E90" s="151">
        <v>1978472.8609150001</v>
      </c>
      <c r="F90" s="277">
        <f t="shared" si="19"/>
        <v>61208.042014000006</v>
      </c>
      <c r="G90" s="108">
        <f t="shared" si="20"/>
        <v>4018153.7638440002</v>
      </c>
      <c r="H90" s="108">
        <v>369438.04625399999</v>
      </c>
      <c r="I90" s="108">
        <v>218426.16771000001</v>
      </c>
      <c r="J90" s="108">
        <f t="shared" si="21"/>
        <v>151011.87854399998</v>
      </c>
      <c r="K90" s="108">
        <f t="shared" si="22"/>
        <v>587864.213964</v>
      </c>
      <c r="L90" s="109">
        <v>4966588</v>
      </c>
      <c r="M90" s="109">
        <v>3338894</v>
      </c>
      <c r="N90" s="109">
        <f t="shared" si="23"/>
        <v>1627694</v>
      </c>
      <c r="O90" s="109">
        <v>670519</v>
      </c>
      <c r="P90" s="109">
        <v>626421</v>
      </c>
      <c r="Q90" s="109">
        <f t="shared" si="24"/>
        <v>44098</v>
      </c>
    </row>
    <row r="91" spans="1:17" s="174" customFormat="1" x14ac:dyDescent="0.4">
      <c r="A91" s="243">
        <v>204</v>
      </c>
      <c r="B91" s="157">
        <v>86</v>
      </c>
      <c r="C91" s="71" t="s">
        <v>507</v>
      </c>
      <c r="D91" s="158">
        <v>2774410.4469030001</v>
      </c>
      <c r="E91" s="158">
        <v>3616448.4227049998</v>
      </c>
      <c r="F91" s="22">
        <f t="shared" si="19"/>
        <v>-842037.97580199968</v>
      </c>
      <c r="G91" s="22">
        <f t="shared" si="20"/>
        <v>6390858.8696079999</v>
      </c>
      <c r="H91" s="22">
        <v>360855.78141</v>
      </c>
      <c r="I91" s="22">
        <v>634251.89572899998</v>
      </c>
      <c r="J91" s="22">
        <f t="shared" si="21"/>
        <v>-273396.11431899999</v>
      </c>
      <c r="K91" s="22">
        <f t="shared" si="22"/>
        <v>995107.67713900004</v>
      </c>
      <c r="L91" s="66">
        <v>2432801</v>
      </c>
      <c r="M91" s="66">
        <v>1114834</v>
      </c>
      <c r="N91" s="66">
        <f t="shared" si="23"/>
        <v>1317967</v>
      </c>
      <c r="O91" s="66">
        <v>0</v>
      </c>
      <c r="P91" s="66">
        <v>437413</v>
      </c>
      <c r="Q91" s="66">
        <f t="shared" si="24"/>
        <v>-437413</v>
      </c>
    </row>
    <row r="92" spans="1:17" x14ac:dyDescent="0.4">
      <c r="A92" s="243">
        <v>101</v>
      </c>
      <c r="B92" s="107">
        <v>87</v>
      </c>
      <c r="C92" s="107" t="s">
        <v>494</v>
      </c>
      <c r="D92" s="151">
        <v>1091060.236205</v>
      </c>
      <c r="E92" s="151">
        <v>1001594.78948</v>
      </c>
      <c r="F92" s="277">
        <f t="shared" si="19"/>
        <v>89465.446724999929</v>
      </c>
      <c r="G92" s="108">
        <f t="shared" si="20"/>
        <v>2092655.025685</v>
      </c>
      <c r="H92" s="108">
        <v>303170.93501299998</v>
      </c>
      <c r="I92" s="108">
        <v>200981.72656000001</v>
      </c>
      <c r="J92" s="108">
        <f t="shared" si="21"/>
        <v>102189.20845299997</v>
      </c>
      <c r="K92" s="108">
        <f t="shared" si="22"/>
        <v>504152.66157300002</v>
      </c>
      <c r="L92" s="109">
        <v>612197</v>
      </c>
      <c r="M92" s="109">
        <v>218388</v>
      </c>
      <c r="N92" s="109">
        <f t="shared" si="23"/>
        <v>393809</v>
      </c>
      <c r="O92" s="109">
        <v>95672</v>
      </c>
      <c r="P92" s="109">
        <v>51558</v>
      </c>
      <c r="Q92" s="109">
        <f t="shared" si="24"/>
        <v>44114</v>
      </c>
    </row>
    <row r="93" spans="1:17" s="174" customFormat="1" x14ac:dyDescent="0.4">
      <c r="A93" s="243">
        <v>213</v>
      </c>
      <c r="B93" s="157">
        <v>88</v>
      </c>
      <c r="C93" s="71" t="s">
        <v>508</v>
      </c>
      <c r="D93" s="158">
        <v>1131159.6452200001</v>
      </c>
      <c r="E93" s="158">
        <v>1705716.315315</v>
      </c>
      <c r="F93" s="22">
        <f t="shared" si="19"/>
        <v>-574556.67009499995</v>
      </c>
      <c r="G93" s="22">
        <f t="shared" si="20"/>
        <v>2836875.9605350001</v>
      </c>
      <c r="H93" s="22">
        <v>184460.09308600001</v>
      </c>
      <c r="I93" s="22">
        <v>398409.22568999999</v>
      </c>
      <c r="J93" s="22">
        <f t="shared" si="21"/>
        <v>-213949.13260399998</v>
      </c>
      <c r="K93" s="22">
        <f t="shared" si="22"/>
        <v>582869.31877600006</v>
      </c>
      <c r="L93" s="66">
        <v>0</v>
      </c>
      <c r="M93" s="66">
        <v>0</v>
      </c>
      <c r="N93" s="66">
        <f t="shared" si="23"/>
        <v>0</v>
      </c>
      <c r="O93" s="66">
        <v>0</v>
      </c>
      <c r="P93" s="66">
        <v>0</v>
      </c>
      <c r="Q93" s="66">
        <f t="shared" si="24"/>
        <v>0</v>
      </c>
    </row>
    <row r="94" spans="1:17" x14ac:dyDescent="0.4">
      <c r="A94" s="243">
        <v>32</v>
      </c>
      <c r="B94" s="107">
        <v>89</v>
      </c>
      <c r="C94" s="107" t="s">
        <v>491</v>
      </c>
      <c r="D94" s="151">
        <v>557102.60406699998</v>
      </c>
      <c r="E94" s="151">
        <v>677226.683005</v>
      </c>
      <c r="F94" s="277">
        <f t="shared" si="19"/>
        <v>-120124.07893800002</v>
      </c>
      <c r="G94" s="108">
        <f t="shared" si="20"/>
        <v>1234329.2870720001</v>
      </c>
      <c r="H94" s="108">
        <v>151220.226593</v>
      </c>
      <c r="I94" s="108">
        <v>130774.678193</v>
      </c>
      <c r="J94" s="108">
        <f t="shared" si="21"/>
        <v>20445.5484</v>
      </c>
      <c r="K94" s="108">
        <f t="shared" si="22"/>
        <v>281994.90478600003</v>
      </c>
      <c r="L94" s="109">
        <v>75205</v>
      </c>
      <c r="M94" s="109">
        <v>31455</v>
      </c>
      <c r="N94" s="109">
        <f t="shared" si="23"/>
        <v>43750</v>
      </c>
      <c r="O94" s="109">
        <v>35728</v>
      </c>
      <c r="P94" s="109">
        <v>10173</v>
      </c>
      <c r="Q94" s="109">
        <f t="shared" si="24"/>
        <v>25555</v>
      </c>
    </row>
    <row r="95" spans="1:17" s="174" customFormat="1" x14ac:dyDescent="0.4">
      <c r="A95" s="243">
        <v>128</v>
      </c>
      <c r="B95" s="157">
        <v>90</v>
      </c>
      <c r="C95" s="71" t="s">
        <v>497</v>
      </c>
      <c r="D95" s="158">
        <v>2121959.72688</v>
      </c>
      <c r="E95" s="158">
        <v>814249.42093899997</v>
      </c>
      <c r="F95" s="22">
        <f t="shared" si="19"/>
        <v>1307710.3059410001</v>
      </c>
      <c r="G95" s="22">
        <f t="shared" si="20"/>
        <v>2936209.1478189998</v>
      </c>
      <c r="H95" s="22">
        <v>127050.35066500001</v>
      </c>
      <c r="I95" s="22">
        <v>9072.0164330000007</v>
      </c>
      <c r="J95" s="22">
        <f t="shared" si="21"/>
        <v>117978.33423200001</v>
      </c>
      <c r="K95" s="22">
        <f t="shared" si="22"/>
        <v>136122.36709800002</v>
      </c>
      <c r="L95" s="66">
        <v>3665317</v>
      </c>
      <c r="M95" s="66">
        <v>1239292</v>
      </c>
      <c r="N95" s="66">
        <f t="shared" si="23"/>
        <v>2426025</v>
      </c>
      <c r="O95" s="66">
        <v>201384</v>
      </c>
      <c r="P95" s="66">
        <v>249968</v>
      </c>
      <c r="Q95" s="66">
        <f t="shared" si="24"/>
        <v>-48584</v>
      </c>
    </row>
    <row r="96" spans="1:17" x14ac:dyDescent="0.4">
      <c r="A96" s="243">
        <v>10</v>
      </c>
      <c r="B96" s="107">
        <v>91</v>
      </c>
      <c r="C96" s="107" t="s">
        <v>490</v>
      </c>
      <c r="D96" s="151">
        <v>1195981.904012</v>
      </c>
      <c r="E96" s="151">
        <v>2201798.8238550001</v>
      </c>
      <c r="F96" s="277">
        <f t="shared" si="19"/>
        <v>-1005816.9198430001</v>
      </c>
      <c r="G96" s="108">
        <f t="shared" si="20"/>
        <v>3397780.7278669998</v>
      </c>
      <c r="H96" s="108">
        <v>79808.360587999996</v>
      </c>
      <c r="I96" s="108">
        <v>473067.76867700001</v>
      </c>
      <c r="J96" s="108">
        <f t="shared" si="21"/>
        <v>-393259.40808900003</v>
      </c>
      <c r="K96" s="108">
        <f t="shared" si="22"/>
        <v>552876.129265</v>
      </c>
      <c r="L96" s="109">
        <v>1517758</v>
      </c>
      <c r="M96" s="109">
        <v>1789046</v>
      </c>
      <c r="N96" s="109">
        <f t="shared" si="23"/>
        <v>-271288</v>
      </c>
      <c r="O96" s="109">
        <v>136528</v>
      </c>
      <c r="P96" s="109">
        <v>233295</v>
      </c>
      <c r="Q96" s="109">
        <f t="shared" si="24"/>
        <v>-96767</v>
      </c>
    </row>
    <row r="97" spans="1:17" s="174" customFormat="1" x14ac:dyDescent="0.4">
      <c r="A97" s="243">
        <v>151</v>
      </c>
      <c r="B97" s="157">
        <v>92</v>
      </c>
      <c r="C97" s="71" t="s">
        <v>501</v>
      </c>
      <c r="D97" s="158">
        <v>524775.36795300001</v>
      </c>
      <c r="E97" s="158">
        <v>738491.73647899996</v>
      </c>
      <c r="F97" s="22">
        <f t="shared" si="19"/>
        <v>-213716.36852599995</v>
      </c>
      <c r="G97" s="22">
        <f t="shared" si="20"/>
        <v>1263267.1044319998</v>
      </c>
      <c r="H97" s="22">
        <v>77793.452390999999</v>
      </c>
      <c r="I97" s="22">
        <v>115075.04027699999</v>
      </c>
      <c r="J97" s="22">
        <f t="shared" si="21"/>
        <v>-37281.587885999994</v>
      </c>
      <c r="K97" s="22">
        <f t="shared" si="22"/>
        <v>192868.49266799999</v>
      </c>
      <c r="L97" s="66">
        <v>470120</v>
      </c>
      <c r="M97" s="66">
        <v>0</v>
      </c>
      <c r="N97" s="66">
        <f t="shared" si="23"/>
        <v>470120</v>
      </c>
      <c r="O97" s="66">
        <v>119280</v>
      </c>
      <c r="P97" s="66">
        <v>0</v>
      </c>
      <c r="Q97" s="66">
        <f t="shared" si="24"/>
        <v>119280</v>
      </c>
    </row>
    <row r="98" spans="1:17" x14ac:dyDescent="0.4">
      <c r="A98" s="243">
        <v>165</v>
      </c>
      <c r="B98" s="107">
        <v>93</v>
      </c>
      <c r="C98" s="107" t="s">
        <v>506</v>
      </c>
      <c r="D98" s="151">
        <v>925399.36792700004</v>
      </c>
      <c r="E98" s="151">
        <v>1019475.67571</v>
      </c>
      <c r="F98" s="277">
        <f t="shared" si="19"/>
        <v>-94076.307782999938</v>
      </c>
      <c r="G98" s="108">
        <f t="shared" si="20"/>
        <v>1944875.043637</v>
      </c>
      <c r="H98" s="108">
        <v>52301.102658000003</v>
      </c>
      <c r="I98" s="108">
        <v>86938.677494000003</v>
      </c>
      <c r="J98" s="108">
        <f t="shared" si="21"/>
        <v>-34637.574836</v>
      </c>
      <c r="K98" s="108">
        <f t="shared" si="22"/>
        <v>139239.78015200002</v>
      </c>
      <c r="L98" s="109">
        <v>528517</v>
      </c>
      <c r="M98" s="109">
        <v>445517</v>
      </c>
      <c r="N98" s="109">
        <f t="shared" si="23"/>
        <v>83000</v>
      </c>
      <c r="O98" s="109">
        <v>105754</v>
      </c>
      <c r="P98" s="109">
        <v>179154</v>
      </c>
      <c r="Q98" s="109">
        <f t="shared" si="24"/>
        <v>-73400</v>
      </c>
    </row>
    <row r="99" spans="1:17" s="174" customFormat="1" x14ac:dyDescent="0.4">
      <c r="A99" s="243">
        <v>166</v>
      </c>
      <c r="B99" s="157">
        <v>94</v>
      </c>
      <c r="C99" s="71" t="s">
        <v>503</v>
      </c>
      <c r="D99" s="158">
        <v>77896.854051000002</v>
      </c>
      <c r="E99" s="158">
        <v>113381.772167</v>
      </c>
      <c r="F99" s="22">
        <f t="shared" si="19"/>
        <v>-35484.918116000001</v>
      </c>
      <c r="G99" s="22">
        <f t="shared" si="20"/>
        <v>191278.62621800002</v>
      </c>
      <c r="H99" s="22">
        <v>39136.443359999997</v>
      </c>
      <c r="I99" s="22">
        <v>54709.314100000003</v>
      </c>
      <c r="J99" s="22">
        <f t="shared" si="21"/>
        <v>-15572.870740000006</v>
      </c>
      <c r="K99" s="22">
        <f t="shared" si="22"/>
        <v>93845.757459999993</v>
      </c>
      <c r="L99" s="66">
        <v>70455</v>
      </c>
      <c r="M99" s="66">
        <v>17886</v>
      </c>
      <c r="N99" s="66">
        <f t="shared" si="23"/>
        <v>52569</v>
      </c>
      <c r="O99" s="66">
        <v>6172</v>
      </c>
      <c r="P99" s="66">
        <v>8762</v>
      </c>
      <c r="Q99" s="66">
        <f t="shared" si="24"/>
        <v>-2590</v>
      </c>
    </row>
    <row r="100" spans="1:17" x14ac:dyDescent="0.4">
      <c r="A100" s="243">
        <v>37</v>
      </c>
      <c r="B100" s="107">
        <v>95</v>
      </c>
      <c r="C100" s="107" t="s">
        <v>492</v>
      </c>
      <c r="D100" s="151">
        <v>78686.823759000006</v>
      </c>
      <c r="E100" s="151">
        <v>36062.858403999999</v>
      </c>
      <c r="F100" s="277">
        <f t="shared" si="19"/>
        <v>42623.965355000008</v>
      </c>
      <c r="G100" s="108">
        <f t="shared" si="20"/>
        <v>114749.682163</v>
      </c>
      <c r="H100" s="108">
        <v>28703.332205999999</v>
      </c>
      <c r="I100" s="108">
        <v>4107.3485639999999</v>
      </c>
      <c r="J100" s="108">
        <f t="shared" si="21"/>
        <v>24595.983641999999</v>
      </c>
      <c r="K100" s="108">
        <f t="shared" si="22"/>
        <v>32810.680769999999</v>
      </c>
      <c r="L100" s="109">
        <v>81548</v>
      </c>
      <c r="M100" s="109">
        <v>9412</v>
      </c>
      <c r="N100" s="109">
        <f t="shared" si="23"/>
        <v>72136</v>
      </c>
      <c r="O100" s="109">
        <v>28936</v>
      </c>
      <c r="P100" s="109">
        <v>819</v>
      </c>
      <c r="Q100" s="109">
        <f t="shared" si="24"/>
        <v>28117</v>
      </c>
    </row>
    <row r="101" spans="1:17" s="174" customFormat="1" x14ac:dyDescent="0.4">
      <c r="A101" s="243">
        <v>65</v>
      </c>
      <c r="B101" s="157">
        <v>96</v>
      </c>
      <c r="C101" s="71" t="s">
        <v>30</v>
      </c>
      <c r="D101" s="158">
        <v>477176.604659</v>
      </c>
      <c r="E101" s="158">
        <v>728150.23515800002</v>
      </c>
      <c r="F101" s="22">
        <f t="shared" si="19"/>
        <v>-250973.63049900002</v>
      </c>
      <c r="G101" s="22">
        <f t="shared" si="20"/>
        <v>1205326.8398170001</v>
      </c>
      <c r="H101" s="22">
        <v>16877.952147</v>
      </c>
      <c r="I101" s="22">
        <v>88757.849849999999</v>
      </c>
      <c r="J101" s="22">
        <f t="shared" si="21"/>
        <v>-71879.897702999995</v>
      </c>
      <c r="K101" s="22">
        <f t="shared" si="22"/>
        <v>105635.801997</v>
      </c>
      <c r="L101" s="66">
        <v>344204</v>
      </c>
      <c r="M101" s="66">
        <v>296129</v>
      </c>
      <c r="N101" s="66">
        <f t="shared" si="23"/>
        <v>48075</v>
      </c>
      <c r="O101" s="66">
        <v>0</v>
      </c>
      <c r="P101" s="66">
        <v>57108</v>
      </c>
      <c r="Q101" s="66">
        <f t="shared" si="24"/>
        <v>-57108</v>
      </c>
    </row>
    <row r="102" spans="1:17" x14ac:dyDescent="0.4">
      <c r="A102" s="243">
        <v>180</v>
      </c>
      <c r="B102" s="107">
        <v>97</v>
      </c>
      <c r="C102" s="107" t="s">
        <v>505</v>
      </c>
      <c r="D102" s="151">
        <v>297226.23210600001</v>
      </c>
      <c r="E102" s="151">
        <v>424134.54510500003</v>
      </c>
      <c r="F102" s="277">
        <f t="shared" si="19"/>
        <v>-126908.31299900002</v>
      </c>
      <c r="G102" s="108">
        <f t="shared" si="20"/>
        <v>721360.77721099998</v>
      </c>
      <c r="H102" s="108">
        <v>13968.888446000001</v>
      </c>
      <c r="I102" s="108">
        <v>28749.72047</v>
      </c>
      <c r="J102" s="108">
        <f t="shared" si="21"/>
        <v>-14780.832023999999</v>
      </c>
      <c r="K102" s="108">
        <f t="shared" si="22"/>
        <v>42718.608915999997</v>
      </c>
      <c r="L102" s="109">
        <v>262112</v>
      </c>
      <c r="M102" s="109">
        <v>289394</v>
      </c>
      <c r="N102" s="109">
        <f t="shared" si="23"/>
        <v>-27282</v>
      </c>
      <c r="O102" s="109">
        <v>97686</v>
      </c>
      <c r="P102" s="109">
        <v>39948</v>
      </c>
      <c r="Q102" s="109">
        <f t="shared" si="24"/>
        <v>57738</v>
      </c>
    </row>
    <row r="103" spans="1:17" s="174" customFormat="1" x14ac:dyDescent="0.4">
      <c r="A103" s="243">
        <v>135</v>
      </c>
      <c r="B103" s="157">
        <v>98</v>
      </c>
      <c r="C103" s="71" t="s">
        <v>498</v>
      </c>
      <c r="D103" s="158">
        <v>348038.00569800002</v>
      </c>
      <c r="E103" s="158">
        <v>616826.79186500004</v>
      </c>
      <c r="F103" s="22">
        <f t="shared" si="19"/>
        <v>-268788.78616700001</v>
      </c>
      <c r="G103" s="22">
        <f t="shared" si="20"/>
        <v>964864.79756300012</v>
      </c>
      <c r="H103" s="22">
        <v>12956.176020000001</v>
      </c>
      <c r="I103" s="22">
        <v>53810.083440000002</v>
      </c>
      <c r="J103" s="22">
        <f t="shared" si="21"/>
        <v>-40853.907420000003</v>
      </c>
      <c r="K103" s="22">
        <f t="shared" si="22"/>
        <v>66766.259460000001</v>
      </c>
      <c r="L103" s="66">
        <v>960891</v>
      </c>
      <c r="M103" s="66">
        <v>854446</v>
      </c>
      <c r="N103" s="66">
        <f t="shared" si="23"/>
        <v>106445</v>
      </c>
      <c r="O103" s="66">
        <v>178519</v>
      </c>
      <c r="P103" s="66">
        <v>198913</v>
      </c>
      <c r="Q103" s="66">
        <f t="shared" si="24"/>
        <v>-20394</v>
      </c>
    </row>
    <row r="104" spans="1:17" x14ac:dyDescent="0.4">
      <c r="A104" s="243">
        <v>111</v>
      </c>
      <c r="B104" s="107">
        <v>99</v>
      </c>
      <c r="C104" s="107" t="s">
        <v>495</v>
      </c>
      <c r="D104" s="151">
        <v>55625.326806999998</v>
      </c>
      <c r="E104" s="151">
        <v>128823.101893</v>
      </c>
      <c r="F104" s="277">
        <f t="shared" si="19"/>
        <v>-73197.775086000009</v>
      </c>
      <c r="G104" s="108">
        <f t="shared" si="20"/>
        <v>184448.42869999999</v>
      </c>
      <c r="H104" s="108">
        <v>12521.169766000001</v>
      </c>
      <c r="I104" s="108">
        <v>37705.01152</v>
      </c>
      <c r="J104" s="108">
        <f t="shared" si="21"/>
        <v>-25183.841754000001</v>
      </c>
      <c r="K104" s="108">
        <f t="shared" si="22"/>
        <v>50226.181285999999</v>
      </c>
      <c r="L104" s="109">
        <v>4054</v>
      </c>
      <c r="M104" s="109">
        <v>728</v>
      </c>
      <c r="N104" s="109">
        <f t="shared" si="23"/>
        <v>3326</v>
      </c>
      <c r="O104" s="109">
        <v>0</v>
      </c>
      <c r="P104" s="109">
        <v>0</v>
      </c>
      <c r="Q104" s="109">
        <f t="shared" si="24"/>
        <v>0</v>
      </c>
    </row>
    <row r="105" spans="1:17" s="174" customFormat="1" x14ac:dyDescent="0.4">
      <c r="A105" s="243">
        <v>153</v>
      </c>
      <c r="B105" s="157">
        <v>100</v>
      </c>
      <c r="C105" s="71" t="s">
        <v>502</v>
      </c>
      <c r="D105" s="158">
        <v>95962.289911999993</v>
      </c>
      <c r="E105" s="158">
        <v>236059.599858</v>
      </c>
      <c r="F105" s="22">
        <f t="shared" si="19"/>
        <v>-140097.30994599999</v>
      </c>
      <c r="G105" s="22">
        <f t="shared" si="20"/>
        <v>332021.88977000001</v>
      </c>
      <c r="H105" s="22">
        <v>5069.6109120000001</v>
      </c>
      <c r="I105" s="22">
        <v>5473.5886689999998</v>
      </c>
      <c r="J105" s="22">
        <f t="shared" si="21"/>
        <v>-403.97775699999966</v>
      </c>
      <c r="K105" s="22">
        <f t="shared" si="22"/>
        <v>10543.199581000001</v>
      </c>
      <c r="L105" s="66">
        <v>501</v>
      </c>
      <c r="M105" s="66">
        <v>5419</v>
      </c>
      <c r="N105" s="66">
        <f t="shared" si="23"/>
        <v>-4918</v>
      </c>
      <c r="O105" s="66">
        <v>0</v>
      </c>
      <c r="P105" s="66">
        <v>0</v>
      </c>
      <c r="Q105" s="66">
        <f t="shared" si="24"/>
        <v>0</v>
      </c>
    </row>
    <row r="106" spans="1:17" x14ac:dyDescent="0.4">
      <c r="A106" s="243">
        <v>179</v>
      </c>
      <c r="B106" s="107">
        <v>101</v>
      </c>
      <c r="C106" s="107" t="s">
        <v>504</v>
      </c>
      <c r="D106" s="151">
        <v>123220.02408800001</v>
      </c>
      <c r="E106" s="151">
        <v>477701.98614200001</v>
      </c>
      <c r="F106" s="277">
        <f t="shared" si="19"/>
        <v>-354481.962054</v>
      </c>
      <c r="G106" s="108">
        <f t="shared" si="20"/>
        <v>600922.01023000001</v>
      </c>
      <c r="H106" s="108">
        <v>2321.9151740000002</v>
      </c>
      <c r="I106" s="108">
        <v>132789.70860300001</v>
      </c>
      <c r="J106" s="108">
        <f t="shared" si="21"/>
        <v>-130467.79342900001</v>
      </c>
      <c r="K106" s="108">
        <f t="shared" si="22"/>
        <v>135111.623777</v>
      </c>
      <c r="L106" s="109">
        <v>660</v>
      </c>
      <c r="M106" s="109">
        <v>627</v>
      </c>
      <c r="N106" s="109">
        <f t="shared" si="23"/>
        <v>33</v>
      </c>
      <c r="O106" s="109">
        <v>0</v>
      </c>
      <c r="P106" s="109">
        <v>0</v>
      </c>
      <c r="Q106" s="109">
        <f t="shared" si="24"/>
        <v>0</v>
      </c>
    </row>
    <row r="107" spans="1:17" s="174" customFormat="1" x14ac:dyDescent="0.4">
      <c r="A107" s="243">
        <v>291</v>
      </c>
      <c r="B107" s="157">
        <v>102</v>
      </c>
      <c r="C107" s="71" t="s">
        <v>608</v>
      </c>
      <c r="D107" s="158">
        <v>52684.575556000003</v>
      </c>
      <c r="E107" s="158">
        <v>39193.524391999999</v>
      </c>
      <c r="F107" s="22">
        <f t="shared" si="19"/>
        <v>13491.051164000004</v>
      </c>
      <c r="G107" s="22">
        <f t="shared" si="20"/>
        <v>91878.099948000003</v>
      </c>
      <c r="H107" s="22">
        <v>2162.6900869999999</v>
      </c>
      <c r="I107" s="22">
        <v>12367.539962999999</v>
      </c>
      <c r="J107" s="22">
        <f t="shared" si="21"/>
        <v>-10204.849876</v>
      </c>
      <c r="K107" s="22">
        <f t="shared" si="22"/>
        <v>14530.230049999998</v>
      </c>
      <c r="L107" s="66">
        <v>0</v>
      </c>
      <c r="M107" s="66">
        <v>0</v>
      </c>
      <c r="N107" s="66">
        <f t="shared" si="23"/>
        <v>0</v>
      </c>
      <c r="O107" s="66">
        <v>0</v>
      </c>
      <c r="P107" s="66">
        <v>0</v>
      </c>
      <c r="Q107" s="66">
        <f t="shared" si="24"/>
        <v>0</v>
      </c>
    </row>
    <row r="108" spans="1:17" x14ac:dyDescent="0.4">
      <c r="A108" s="243">
        <v>112</v>
      </c>
      <c r="B108" s="107">
        <v>103</v>
      </c>
      <c r="C108" s="107" t="s">
        <v>496</v>
      </c>
      <c r="D108" s="151">
        <v>0</v>
      </c>
      <c r="E108" s="151">
        <v>0</v>
      </c>
      <c r="F108" s="277">
        <v>0</v>
      </c>
      <c r="G108" s="108">
        <v>0</v>
      </c>
      <c r="H108" s="108">
        <v>0</v>
      </c>
      <c r="I108" s="108">
        <v>0</v>
      </c>
      <c r="J108" s="108">
        <v>0</v>
      </c>
      <c r="K108" s="108">
        <v>0</v>
      </c>
      <c r="L108" s="109">
        <v>0</v>
      </c>
      <c r="M108" s="109">
        <v>0</v>
      </c>
      <c r="N108" s="109">
        <v>0</v>
      </c>
      <c r="O108" s="109">
        <v>0</v>
      </c>
      <c r="P108" s="109">
        <v>0</v>
      </c>
      <c r="Q108" s="109">
        <v>0</v>
      </c>
    </row>
    <row r="109" spans="1:17" ht="17.25" x14ac:dyDescent="0.4">
      <c r="A109" s="244">
        <v>1</v>
      </c>
      <c r="B109" s="425" t="s">
        <v>26</v>
      </c>
      <c r="C109" s="425"/>
      <c r="D109" s="110">
        <f t="shared" ref="D109:Q109" si="25">SUM(D88:D108)</f>
        <v>24775758.124291994</v>
      </c>
      <c r="E109" s="110">
        <f t="shared" si="25"/>
        <v>23882517.212111</v>
      </c>
      <c r="F109" s="110">
        <f t="shared" si="25"/>
        <v>893240.91218100023</v>
      </c>
      <c r="G109" s="110">
        <f t="shared" si="25"/>
        <v>48658275.336403005</v>
      </c>
      <c r="H109" s="110">
        <f t="shared" si="25"/>
        <v>3548707.5123519995</v>
      </c>
      <c r="I109" s="110">
        <f t="shared" si="25"/>
        <v>4019377.5592480008</v>
      </c>
      <c r="J109" s="110">
        <f t="shared" si="25"/>
        <v>-470670.04689599987</v>
      </c>
      <c r="K109" s="110">
        <f t="shared" si="25"/>
        <v>7568085.0716000013</v>
      </c>
      <c r="L109" s="110">
        <f t="shared" si="25"/>
        <v>39334218</v>
      </c>
      <c r="M109" s="110">
        <f t="shared" si="25"/>
        <v>24131855</v>
      </c>
      <c r="N109" s="110">
        <f t="shared" si="25"/>
        <v>15202363</v>
      </c>
      <c r="O109" s="110">
        <f t="shared" si="25"/>
        <v>10393705</v>
      </c>
      <c r="P109" s="110">
        <f t="shared" si="25"/>
        <v>7657233</v>
      </c>
      <c r="Q109" s="110">
        <f t="shared" si="25"/>
        <v>2736472</v>
      </c>
    </row>
    <row r="110" spans="1:17" x14ac:dyDescent="0.4">
      <c r="A110" s="243">
        <v>21</v>
      </c>
      <c r="B110" s="157">
        <v>104</v>
      </c>
      <c r="C110" s="71" t="s">
        <v>517</v>
      </c>
      <c r="D110" s="158">
        <v>29212633.161426999</v>
      </c>
      <c r="E110" s="158">
        <v>29123438.733530998</v>
      </c>
      <c r="F110" s="22">
        <f t="shared" ref="F110:F141" si="26">D110-E110</f>
        <v>89194.427896000445</v>
      </c>
      <c r="G110" s="22">
        <f t="shared" ref="G110:G141" si="27">D110+E110</f>
        <v>58336071.894957997</v>
      </c>
      <c r="H110" s="22">
        <v>8247070.8059019996</v>
      </c>
      <c r="I110" s="22">
        <v>6866730.294276</v>
      </c>
      <c r="J110" s="22">
        <f t="shared" ref="J110:J141" si="28">H110-I110</f>
        <v>1380340.5116259996</v>
      </c>
      <c r="K110" s="22">
        <f t="shared" ref="K110:K141" si="29">H110+I110</f>
        <v>15113801.100178</v>
      </c>
      <c r="L110" s="66">
        <v>6409196</v>
      </c>
      <c r="M110" s="66">
        <v>5172561</v>
      </c>
      <c r="N110" s="66">
        <f>L110-M110</f>
        <v>1236635</v>
      </c>
      <c r="O110" s="66">
        <v>830703</v>
      </c>
      <c r="P110" s="66">
        <v>2116626</v>
      </c>
      <c r="Q110" s="66">
        <f>O110-P110</f>
        <v>-1285923</v>
      </c>
    </row>
    <row r="111" spans="1:17" x14ac:dyDescent="0.4">
      <c r="A111" s="243">
        <v>124</v>
      </c>
      <c r="B111" s="107">
        <v>105</v>
      </c>
      <c r="C111" s="107" t="s">
        <v>539</v>
      </c>
      <c r="D111" s="151">
        <v>31491572.730696999</v>
      </c>
      <c r="E111" s="151">
        <v>20971215.114852998</v>
      </c>
      <c r="F111" s="277">
        <f t="shared" si="26"/>
        <v>10520357.615844</v>
      </c>
      <c r="G111" s="108">
        <f t="shared" si="27"/>
        <v>52462787.845550001</v>
      </c>
      <c r="H111" s="108">
        <v>7837861.0621229997</v>
      </c>
      <c r="I111" s="108">
        <v>5180096.7452649996</v>
      </c>
      <c r="J111" s="108">
        <f t="shared" si="28"/>
        <v>2657764.3168580001</v>
      </c>
      <c r="K111" s="108">
        <f t="shared" si="29"/>
        <v>13017957.807388</v>
      </c>
      <c r="L111" s="109">
        <v>31048140</v>
      </c>
      <c r="M111" s="109">
        <v>19642281</v>
      </c>
      <c r="N111" s="109">
        <f>L111-M111</f>
        <v>11405859</v>
      </c>
      <c r="O111" s="109">
        <v>4889553</v>
      </c>
      <c r="P111" s="109">
        <v>6849852</v>
      </c>
      <c r="Q111" s="109">
        <f>O111-P111</f>
        <v>-1960299</v>
      </c>
    </row>
    <row r="112" spans="1:17" x14ac:dyDescent="0.4">
      <c r="A112" s="243">
        <v>174</v>
      </c>
      <c r="B112" s="157">
        <v>106</v>
      </c>
      <c r="C112" s="71" t="s">
        <v>558</v>
      </c>
      <c r="D112" s="158">
        <v>28464882.170301002</v>
      </c>
      <c r="E112" s="158">
        <v>14233169.788768999</v>
      </c>
      <c r="F112" s="22">
        <f t="shared" si="26"/>
        <v>14231712.381532002</v>
      </c>
      <c r="G112" s="22">
        <f t="shared" si="27"/>
        <v>42698051.959069997</v>
      </c>
      <c r="H112" s="22">
        <v>6934840.0281560002</v>
      </c>
      <c r="I112" s="22">
        <v>5531019.4835339999</v>
      </c>
      <c r="J112" s="22">
        <f t="shared" si="28"/>
        <v>1403820.5446220003</v>
      </c>
      <c r="K112" s="22">
        <f t="shared" si="29"/>
        <v>12465859.51169</v>
      </c>
      <c r="L112" s="66">
        <v>24684666</v>
      </c>
      <c r="M112" s="66">
        <v>8754328</v>
      </c>
      <c r="N112" s="66">
        <f>L112-M112</f>
        <v>15930338</v>
      </c>
      <c r="O112" s="66">
        <v>7741811</v>
      </c>
      <c r="P112" s="66">
        <v>5062756</v>
      </c>
      <c r="Q112" s="66">
        <f>O112-P112</f>
        <v>2679055</v>
      </c>
    </row>
    <row r="113" spans="1:17" x14ac:dyDescent="0.4">
      <c r="A113" s="243"/>
      <c r="B113" s="107">
        <v>107</v>
      </c>
      <c r="C113" s="107" t="s">
        <v>620</v>
      </c>
      <c r="D113" s="151">
        <v>5143698.5670429999</v>
      </c>
      <c r="E113" s="151">
        <v>991440.97626000002</v>
      </c>
      <c r="F113" s="277">
        <f t="shared" si="26"/>
        <v>4152257.590783</v>
      </c>
      <c r="G113" s="108">
        <f t="shared" si="27"/>
        <v>6135139.5433029998</v>
      </c>
      <c r="H113" s="108">
        <v>5143698.5670429999</v>
      </c>
      <c r="I113" s="108">
        <v>991440.97626000002</v>
      </c>
      <c r="J113" s="108">
        <f t="shared" si="28"/>
        <v>4152257.590783</v>
      </c>
      <c r="K113" s="108">
        <f t="shared" si="29"/>
        <v>6135139.5433029998</v>
      </c>
      <c r="L113" s="109">
        <v>0</v>
      </c>
      <c r="M113" s="109">
        <v>0</v>
      </c>
      <c r="N113" s="109">
        <v>0</v>
      </c>
      <c r="O113" s="109">
        <v>0</v>
      </c>
      <c r="P113" s="109">
        <v>0</v>
      </c>
      <c r="Q113" s="109">
        <v>0</v>
      </c>
    </row>
    <row r="114" spans="1:17" x14ac:dyDescent="0.4">
      <c r="A114" s="243">
        <v>168</v>
      </c>
      <c r="B114" s="157">
        <v>108</v>
      </c>
      <c r="C114" s="71" t="s">
        <v>555</v>
      </c>
      <c r="D114" s="158">
        <v>16028237.653562</v>
      </c>
      <c r="E114" s="158">
        <v>11637100.839159001</v>
      </c>
      <c r="F114" s="22">
        <f t="shared" si="26"/>
        <v>4391136.8144029994</v>
      </c>
      <c r="G114" s="22">
        <f t="shared" si="27"/>
        <v>27665338.492720999</v>
      </c>
      <c r="H114" s="22">
        <v>4879570.9773599999</v>
      </c>
      <c r="I114" s="22">
        <v>3978300.9802669999</v>
      </c>
      <c r="J114" s="22">
        <f t="shared" si="28"/>
        <v>901269.99709299998</v>
      </c>
      <c r="K114" s="22">
        <f t="shared" si="29"/>
        <v>8857871.9576270003</v>
      </c>
      <c r="L114" s="66">
        <v>6361789</v>
      </c>
      <c r="M114" s="66">
        <v>2279705</v>
      </c>
      <c r="N114" s="66">
        <f t="shared" ref="N114:N145" si="30">L114-M114</f>
        <v>4082084</v>
      </c>
      <c r="O114" s="66">
        <v>754798</v>
      </c>
      <c r="P114" s="66">
        <v>1231712</v>
      </c>
      <c r="Q114" s="66">
        <f t="shared" ref="Q114:Q145" si="31">O114-P114</f>
        <v>-476914</v>
      </c>
    </row>
    <row r="115" spans="1:17" x14ac:dyDescent="0.4">
      <c r="A115" s="243">
        <v>177</v>
      </c>
      <c r="B115" s="107">
        <v>109</v>
      </c>
      <c r="C115" s="107" t="s">
        <v>559</v>
      </c>
      <c r="D115" s="151">
        <v>10596253.933625</v>
      </c>
      <c r="E115" s="151">
        <v>6458050.2322549997</v>
      </c>
      <c r="F115" s="277">
        <f t="shared" si="26"/>
        <v>4138203.7013699999</v>
      </c>
      <c r="G115" s="108">
        <f t="shared" si="27"/>
        <v>17054304.165879998</v>
      </c>
      <c r="H115" s="108">
        <v>3917981.050512</v>
      </c>
      <c r="I115" s="108">
        <v>2907394.3722549998</v>
      </c>
      <c r="J115" s="108">
        <f t="shared" si="28"/>
        <v>1010586.6782570002</v>
      </c>
      <c r="K115" s="108">
        <f t="shared" si="29"/>
        <v>6825375.4227670003</v>
      </c>
      <c r="L115" s="109">
        <v>6014998</v>
      </c>
      <c r="M115" s="109">
        <v>888332</v>
      </c>
      <c r="N115" s="109">
        <f t="shared" si="30"/>
        <v>5126666</v>
      </c>
      <c r="O115" s="109">
        <v>2555539</v>
      </c>
      <c r="P115" s="109">
        <v>663529</v>
      </c>
      <c r="Q115" s="109">
        <f t="shared" si="31"/>
        <v>1892010</v>
      </c>
    </row>
    <row r="116" spans="1:17" x14ac:dyDescent="0.4">
      <c r="A116" s="243">
        <v>8</v>
      </c>
      <c r="B116" s="157">
        <v>110</v>
      </c>
      <c r="C116" s="71" t="s">
        <v>531</v>
      </c>
      <c r="D116" s="158">
        <v>16561793.633853</v>
      </c>
      <c r="E116" s="158">
        <v>4369260.3364190003</v>
      </c>
      <c r="F116" s="22">
        <f t="shared" si="26"/>
        <v>12192533.297433998</v>
      </c>
      <c r="G116" s="22">
        <f t="shared" si="27"/>
        <v>20931053.970272001</v>
      </c>
      <c r="H116" s="22">
        <v>3092738.6765780002</v>
      </c>
      <c r="I116" s="22">
        <v>1913909.73055</v>
      </c>
      <c r="J116" s="22">
        <f t="shared" si="28"/>
        <v>1178828.9460280002</v>
      </c>
      <c r="K116" s="22">
        <f t="shared" si="29"/>
        <v>5006648.4071280006</v>
      </c>
      <c r="L116" s="66">
        <v>15536711</v>
      </c>
      <c r="M116" s="66">
        <v>3244951</v>
      </c>
      <c r="N116" s="66">
        <f t="shared" si="30"/>
        <v>12291760</v>
      </c>
      <c r="O116" s="66">
        <v>2557970</v>
      </c>
      <c r="P116" s="66">
        <v>2309745</v>
      </c>
      <c r="Q116" s="66">
        <f t="shared" si="31"/>
        <v>248225</v>
      </c>
    </row>
    <row r="117" spans="1:17" x14ac:dyDescent="0.4">
      <c r="A117" s="243">
        <v>27</v>
      </c>
      <c r="B117" s="107">
        <v>111</v>
      </c>
      <c r="C117" s="107" t="s">
        <v>515</v>
      </c>
      <c r="D117" s="151">
        <v>19917346.482546002</v>
      </c>
      <c r="E117" s="151">
        <v>17874933.624372002</v>
      </c>
      <c r="F117" s="277">
        <f t="shared" si="26"/>
        <v>2042412.8581739999</v>
      </c>
      <c r="G117" s="108">
        <f t="shared" si="27"/>
        <v>37792280.106918007</v>
      </c>
      <c r="H117" s="108">
        <v>2892151.7633489999</v>
      </c>
      <c r="I117" s="108">
        <v>5029915.9623819999</v>
      </c>
      <c r="J117" s="108">
        <f t="shared" si="28"/>
        <v>-2137764.199033</v>
      </c>
      <c r="K117" s="108">
        <f t="shared" si="29"/>
        <v>7922067.7257310003</v>
      </c>
      <c r="L117" s="109">
        <v>16543999</v>
      </c>
      <c r="M117" s="109">
        <v>10417838</v>
      </c>
      <c r="N117" s="109">
        <f t="shared" si="30"/>
        <v>6126161</v>
      </c>
      <c r="O117" s="109">
        <v>3478014</v>
      </c>
      <c r="P117" s="109">
        <v>1591252</v>
      </c>
      <c r="Q117" s="109">
        <f t="shared" si="31"/>
        <v>1886762</v>
      </c>
    </row>
    <row r="118" spans="1:17" x14ac:dyDescent="0.4">
      <c r="A118" s="243">
        <v>126</v>
      </c>
      <c r="B118" s="157">
        <v>112</v>
      </c>
      <c r="C118" s="71" t="s">
        <v>540</v>
      </c>
      <c r="D118" s="158">
        <v>25110655.753490999</v>
      </c>
      <c r="E118" s="158">
        <v>8105521.0863349997</v>
      </c>
      <c r="F118" s="22">
        <f t="shared" si="26"/>
        <v>17005134.667156</v>
      </c>
      <c r="G118" s="22">
        <f t="shared" si="27"/>
        <v>33216176.839825999</v>
      </c>
      <c r="H118" s="22">
        <v>2571003.9407569999</v>
      </c>
      <c r="I118" s="22">
        <v>5578601.2890769998</v>
      </c>
      <c r="J118" s="22">
        <f t="shared" si="28"/>
        <v>-3007597.3483199999</v>
      </c>
      <c r="K118" s="22">
        <f t="shared" si="29"/>
        <v>8149605.2298339996</v>
      </c>
      <c r="L118" s="66">
        <v>33645435</v>
      </c>
      <c r="M118" s="66">
        <v>12327185</v>
      </c>
      <c r="N118" s="66">
        <f t="shared" si="30"/>
        <v>21318250</v>
      </c>
      <c r="O118" s="66">
        <v>7551132</v>
      </c>
      <c r="P118" s="66">
        <v>6510413</v>
      </c>
      <c r="Q118" s="66">
        <f t="shared" si="31"/>
        <v>1040719</v>
      </c>
    </row>
    <row r="119" spans="1:17" x14ac:dyDescent="0.4">
      <c r="A119" s="243">
        <v>15</v>
      </c>
      <c r="B119" s="107">
        <v>113</v>
      </c>
      <c r="C119" s="107" t="s">
        <v>533</v>
      </c>
      <c r="D119" s="151">
        <v>7873991.2862440003</v>
      </c>
      <c r="E119" s="151">
        <v>3828516.9296070002</v>
      </c>
      <c r="F119" s="277">
        <f t="shared" si="26"/>
        <v>4045474.3566370001</v>
      </c>
      <c r="G119" s="108">
        <f t="shared" si="27"/>
        <v>11702508.215851001</v>
      </c>
      <c r="H119" s="108">
        <v>2121352.8177209999</v>
      </c>
      <c r="I119" s="108">
        <v>1969600.392331</v>
      </c>
      <c r="J119" s="108">
        <f t="shared" si="28"/>
        <v>151752.42538999999</v>
      </c>
      <c r="K119" s="108">
        <f t="shared" si="29"/>
        <v>4090953.2100519999</v>
      </c>
      <c r="L119" s="109">
        <v>7405419</v>
      </c>
      <c r="M119" s="109">
        <v>3338890</v>
      </c>
      <c r="N119" s="109">
        <f t="shared" si="30"/>
        <v>4066529</v>
      </c>
      <c r="O119" s="109">
        <v>1656507</v>
      </c>
      <c r="P119" s="109">
        <v>1710832</v>
      </c>
      <c r="Q119" s="109">
        <f t="shared" si="31"/>
        <v>-54325</v>
      </c>
    </row>
    <row r="120" spans="1:17" x14ac:dyDescent="0.4">
      <c r="A120" s="243">
        <v>103</v>
      </c>
      <c r="B120" s="157">
        <v>114</v>
      </c>
      <c r="C120" s="71" t="s">
        <v>535</v>
      </c>
      <c r="D120" s="158">
        <v>6734289.7704140004</v>
      </c>
      <c r="E120" s="158">
        <v>4207815.0403580004</v>
      </c>
      <c r="F120" s="22">
        <f t="shared" si="26"/>
        <v>2526474.7300559999</v>
      </c>
      <c r="G120" s="22">
        <f t="shared" si="27"/>
        <v>10942104.810772002</v>
      </c>
      <c r="H120" s="22">
        <v>2094511.171201</v>
      </c>
      <c r="I120" s="22">
        <v>1552446.673308</v>
      </c>
      <c r="J120" s="22">
        <f t="shared" si="28"/>
        <v>542064.49789300002</v>
      </c>
      <c r="K120" s="22">
        <f t="shared" si="29"/>
        <v>3646957.844509</v>
      </c>
      <c r="L120" s="66">
        <v>3181800</v>
      </c>
      <c r="M120" s="66">
        <v>510500</v>
      </c>
      <c r="N120" s="66">
        <f t="shared" si="30"/>
        <v>2671300</v>
      </c>
      <c r="O120" s="66">
        <v>1093516</v>
      </c>
      <c r="P120" s="66">
        <v>349131</v>
      </c>
      <c r="Q120" s="66">
        <f t="shared" si="31"/>
        <v>744385</v>
      </c>
    </row>
    <row r="121" spans="1:17" x14ac:dyDescent="0.4">
      <c r="A121" s="243">
        <v>185</v>
      </c>
      <c r="B121" s="107">
        <v>115</v>
      </c>
      <c r="C121" s="107" t="s">
        <v>563</v>
      </c>
      <c r="D121" s="151">
        <v>9949591.4219300002</v>
      </c>
      <c r="E121" s="151">
        <v>7382720.7748159999</v>
      </c>
      <c r="F121" s="277">
        <f t="shared" si="26"/>
        <v>2566870.6471140003</v>
      </c>
      <c r="G121" s="108">
        <f t="shared" si="27"/>
        <v>17332312.196745999</v>
      </c>
      <c r="H121" s="108">
        <v>2087599.489999</v>
      </c>
      <c r="I121" s="108">
        <v>2031716.9215170001</v>
      </c>
      <c r="J121" s="108">
        <f t="shared" si="28"/>
        <v>55882.568481999915</v>
      </c>
      <c r="K121" s="108">
        <f t="shared" si="29"/>
        <v>4119316.4115160001</v>
      </c>
      <c r="L121" s="109">
        <v>5397478</v>
      </c>
      <c r="M121" s="109">
        <v>2673285</v>
      </c>
      <c r="N121" s="109">
        <f t="shared" si="30"/>
        <v>2724193</v>
      </c>
      <c r="O121" s="109">
        <v>1044485</v>
      </c>
      <c r="P121" s="109">
        <v>965228</v>
      </c>
      <c r="Q121" s="109">
        <f t="shared" si="31"/>
        <v>79257</v>
      </c>
    </row>
    <row r="122" spans="1:17" x14ac:dyDescent="0.4">
      <c r="A122" s="243">
        <v>116</v>
      </c>
      <c r="B122" s="157">
        <v>116</v>
      </c>
      <c r="C122" s="71" t="s">
        <v>536</v>
      </c>
      <c r="D122" s="158">
        <v>9147319.4474030007</v>
      </c>
      <c r="E122" s="158">
        <v>4591520.3189350003</v>
      </c>
      <c r="F122" s="22">
        <f t="shared" si="26"/>
        <v>4555799.1284680003</v>
      </c>
      <c r="G122" s="22">
        <f t="shared" si="27"/>
        <v>13738839.766338002</v>
      </c>
      <c r="H122" s="22">
        <v>2073951.745903</v>
      </c>
      <c r="I122" s="22">
        <v>3050054.6880069999</v>
      </c>
      <c r="J122" s="22">
        <f t="shared" si="28"/>
        <v>-976102.9421039999</v>
      </c>
      <c r="K122" s="22">
        <f t="shared" si="29"/>
        <v>5124006.4339100001</v>
      </c>
      <c r="L122" s="66">
        <v>8888287</v>
      </c>
      <c r="M122" s="66">
        <v>4241206</v>
      </c>
      <c r="N122" s="66">
        <f t="shared" si="30"/>
        <v>4647081</v>
      </c>
      <c r="O122" s="66">
        <v>148163</v>
      </c>
      <c r="P122" s="66">
        <v>1679314</v>
      </c>
      <c r="Q122" s="66">
        <f t="shared" si="31"/>
        <v>-1531151</v>
      </c>
    </row>
    <row r="123" spans="1:17" x14ac:dyDescent="0.4">
      <c r="A123" s="243">
        <v>184</v>
      </c>
      <c r="B123" s="107">
        <v>117</v>
      </c>
      <c r="C123" s="107" t="s">
        <v>562</v>
      </c>
      <c r="D123" s="151">
        <v>5373938.7618570002</v>
      </c>
      <c r="E123" s="151">
        <v>3633699.331396</v>
      </c>
      <c r="F123" s="277">
        <f t="shared" si="26"/>
        <v>1740239.4304610002</v>
      </c>
      <c r="G123" s="108">
        <f t="shared" si="27"/>
        <v>9007638.0932529997</v>
      </c>
      <c r="H123" s="108">
        <v>2069365.2570140001</v>
      </c>
      <c r="I123" s="108">
        <v>2138878.3009620002</v>
      </c>
      <c r="J123" s="108">
        <f t="shared" si="28"/>
        <v>-69513.043948000064</v>
      </c>
      <c r="K123" s="108">
        <f t="shared" si="29"/>
        <v>4208243.557976</v>
      </c>
      <c r="L123" s="109">
        <v>3285350</v>
      </c>
      <c r="M123" s="109">
        <v>1643990</v>
      </c>
      <c r="N123" s="109">
        <f t="shared" si="30"/>
        <v>1641360</v>
      </c>
      <c r="O123" s="109">
        <v>0</v>
      </c>
      <c r="P123" s="109">
        <v>156820</v>
      </c>
      <c r="Q123" s="109">
        <f t="shared" si="31"/>
        <v>-156820</v>
      </c>
    </row>
    <row r="124" spans="1:17" x14ac:dyDescent="0.4">
      <c r="A124" s="243">
        <v>155</v>
      </c>
      <c r="B124" s="157">
        <v>118</v>
      </c>
      <c r="C124" s="71" t="s">
        <v>551</v>
      </c>
      <c r="D124" s="158">
        <v>16227742.851939</v>
      </c>
      <c r="E124" s="158">
        <v>8911804.8840960003</v>
      </c>
      <c r="F124" s="22">
        <f t="shared" si="26"/>
        <v>7315937.9678429998</v>
      </c>
      <c r="G124" s="22">
        <f t="shared" si="27"/>
        <v>25139547.736035001</v>
      </c>
      <c r="H124" s="22">
        <v>1786159.2623409999</v>
      </c>
      <c r="I124" s="22">
        <v>3250788.0484469999</v>
      </c>
      <c r="J124" s="22">
        <f t="shared" si="28"/>
        <v>-1464628.786106</v>
      </c>
      <c r="K124" s="22">
        <f t="shared" si="29"/>
        <v>5036947.310788</v>
      </c>
      <c r="L124" s="66">
        <v>12817926</v>
      </c>
      <c r="M124" s="66">
        <v>4159729</v>
      </c>
      <c r="N124" s="66">
        <f t="shared" si="30"/>
        <v>8658197</v>
      </c>
      <c r="O124" s="66">
        <v>500950</v>
      </c>
      <c r="P124" s="66">
        <v>1817235</v>
      </c>
      <c r="Q124" s="66">
        <f t="shared" si="31"/>
        <v>-1316285</v>
      </c>
    </row>
    <row r="125" spans="1:17" x14ac:dyDescent="0.4">
      <c r="A125" s="243">
        <v>51</v>
      </c>
      <c r="B125" s="107">
        <v>119</v>
      </c>
      <c r="C125" s="107" t="s">
        <v>522</v>
      </c>
      <c r="D125" s="151">
        <v>8853996.5130640008</v>
      </c>
      <c r="E125" s="151">
        <v>3160908.3809079998</v>
      </c>
      <c r="F125" s="277">
        <f t="shared" si="26"/>
        <v>5693088.1321560014</v>
      </c>
      <c r="G125" s="108">
        <f t="shared" si="27"/>
        <v>12014904.893972</v>
      </c>
      <c r="H125" s="108">
        <v>1548848.5707690001</v>
      </c>
      <c r="I125" s="108">
        <v>2581860.9910800001</v>
      </c>
      <c r="J125" s="108">
        <f t="shared" si="28"/>
        <v>-1033012.420311</v>
      </c>
      <c r="K125" s="108">
        <f t="shared" si="29"/>
        <v>4130709.5618489999</v>
      </c>
      <c r="L125" s="109">
        <v>10435339</v>
      </c>
      <c r="M125" s="109">
        <v>4421838</v>
      </c>
      <c r="N125" s="109">
        <f t="shared" si="30"/>
        <v>6013501</v>
      </c>
      <c r="O125" s="109">
        <v>635339</v>
      </c>
      <c r="P125" s="109">
        <v>1609039</v>
      </c>
      <c r="Q125" s="109">
        <f t="shared" si="31"/>
        <v>-973700</v>
      </c>
    </row>
    <row r="126" spans="1:17" x14ac:dyDescent="0.4">
      <c r="A126" s="243">
        <v>237</v>
      </c>
      <c r="B126" s="157">
        <v>120</v>
      </c>
      <c r="C126" s="71" t="s">
        <v>569</v>
      </c>
      <c r="D126" s="158">
        <v>7180322.6590120001</v>
      </c>
      <c r="E126" s="158">
        <v>4356374.5810869997</v>
      </c>
      <c r="F126" s="22">
        <f t="shared" si="26"/>
        <v>2823948.0779250003</v>
      </c>
      <c r="G126" s="22">
        <f t="shared" si="27"/>
        <v>11536697.240099</v>
      </c>
      <c r="H126" s="22">
        <v>1453414.452141</v>
      </c>
      <c r="I126" s="22">
        <v>1563278.6820479999</v>
      </c>
      <c r="J126" s="22">
        <f t="shared" si="28"/>
        <v>-109864.22990699997</v>
      </c>
      <c r="K126" s="22">
        <f t="shared" si="29"/>
        <v>3016693.1341889999</v>
      </c>
      <c r="L126" s="66">
        <v>5097875</v>
      </c>
      <c r="M126" s="66">
        <v>1316845</v>
      </c>
      <c r="N126" s="66">
        <f t="shared" si="30"/>
        <v>3781030</v>
      </c>
      <c r="O126" s="66">
        <v>1489664</v>
      </c>
      <c r="P126" s="66">
        <v>820355</v>
      </c>
      <c r="Q126" s="66">
        <f t="shared" si="31"/>
        <v>669309</v>
      </c>
    </row>
    <row r="127" spans="1:17" x14ac:dyDescent="0.4">
      <c r="A127" s="243">
        <v>149</v>
      </c>
      <c r="B127" s="107">
        <v>121</v>
      </c>
      <c r="C127" s="107" t="s">
        <v>549</v>
      </c>
      <c r="D127" s="151">
        <v>4910132.5666429996</v>
      </c>
      <c r="E127" s="151">
        <v>3286602.271838</v>
      </c>
      <c r="F127" s="277">
        <f t="shared" si="26"/>
        <v>1623530.2948049996</v>
      </c>
      <c r="G127" s="108">
        <f t="shared" si="27"/>
        <v>8196734.8384809997</v>
      </c>
      <c r="H127" s="108">
        <v>1422966.919516</v>
      </c>
      <c r="I127" s="108">
        <v>1668213.8970999999</v>
      </c>
      <c r="J127" s="108">
        <f t="shared" si="28"/>
        <v>-245246.97758399998</v>
      </c>
      <c r="K127" s="108">
        <f t="shared" si="29"/>
        <v>3091180.8166159997</v>
      </c>
      <c r="L127" s="109">
        <v>6322225</v>
      </c>
      <c r="M127" s="109">
        <v>3468426</v>
      </c>
      <c r="N127" s="109">
        <f t="shared" si="30"/>
        <v>2853799</v>
      </c>
      <c r="O127" s="109">
        <v>1192730</v>
      </c>
      <c r="P127" s="109">
        <v>792694</v>
      </c>
      <c r="Q127" s="109">
        <f t="shared" si="31"/>
        <v>400036</v>
      </c>
    </row>
    <row r="128" spans="1:17" x14ac:dyDescent="0.4">
      <c r="A128" s="243">
        <v>275</v>
      </c>
      <c r="B128" s="157">
        <v>122</v>
      </c>
      <c r="C128" s="71" t="s">
        <v>574</v>
      </c>
      <c r="D128" s="158">
        <v>9079492.9003529996</v>
      </c>
      <c r="E128" s="158">
        <v>8398346.9013509993</v>
      </c>
      <c r="F128" s="22">
        <f t="shared" si="26"/>
        <v>681145.99900200032</v>
      </c>
      <c r="G128" s="22">
        <f t="shared" si="27"/>
        <v>17477839.801703997</v>
      </c>
      <c r="H128" s="22">
        <v>1266108.225418</v>
      </c>
      <c r="I128" s="22">
        <v>3136221.709644</v>
      </c>
      <c r="J128" s="22">
        <f t="shared" si="28"/>
        <v>-1870113.484226</v>
      </c>
      <c r="K128" s="22">
        <f t="shared" si="29"/>
        <v>4402329.9350620005</v>
      </c>
      <c r="L128" s="66">
        <v>8532118</v>
      </c>
      <c r="M128" s="66">
        <v>6939749</v>
      </c>
      <c r="N128" s="66">
        <f t="shared" si="30"/>
        <v>1592369</v>
      </c>
      <c r="O128" s="66">
        <v>0</v>
      </c>
      <c r="P128" s="66">
        <v>3738220</v>
      </c>
      <c r="Q128" s="66">
        <f t="shared" si="31"/>
        <v>-3738220</v>
      </c>
    </row>
    <row r="129" spans="1:17" x14ac:dyDescent="0.4">
      <c r="A129" s="243">
        <v>160</v>
      </c>
      <c r="B129" s="107">
        <v>123</v>
      </c>
      <c r="C129" s="107" t="s">
        <v>553</v>
      </c>
      <c r="D129" s="151">
        <v>14765481.707064999</v>
      </c>
      <c r="E129" s="151">
        <v>17490867.204477999</v>
      </c>
      <c r="F129" s="277">
        <f t="shared" si="26"/>
        <v>-2725385.4974130001</v>
      </c>
      <c r="G129" s="108">
        <f t="shared" si="27"/>
        <v>32256348.911542997</v>
      </c>
      <c r="H129" s="108">
        <v>1121539.2984</v>
      </c>
      <c r="I129" s="108">
        <v>3558437.680923</v>
      </c>
      <c r="J129" s="108">
        <f t="shared" si="28"/>
        <v>-2436898.3825230002</v>
      </c>
      <c r="K129" s="108">
        <f t="shared" si="29"/>
        <v>4679976.9793229997</v>
      </c>
      <c r="L129" s="109">
        <v>22205883</v>
      </c>
      <c r="M129" s="109">
        <v>16195102</v>
      </c>
      <c r="N129" s="109">
        <f t="shared" si="30"/>
        <v>6010781</v>
      </c>
      <c r="O129" s="109">
        <v>455009</v>
      </c>
      <c r="P129" s="109">
        <v>3023031</v>
      </c>
      <c r="Q129" s="109">
        <f t="shared" si="31"/>
        <v>-2568022</v>
      </c>
    </row>
    <row r="130" spans="1:17" x14ac:dyDescent="0.4">
      <c r="A130" s="243">
        <v>296</v>
      </c>
      <c r="B130" s="157">
        <v>124</v>
      </c>
      <c r="C130" s="71" t="s">
        <v>640</v>
      </c>
      <c r="D130" s="158">
        <v>1458486.554303</v>
      </c>
      <c r="E130" s="158">
        <v>51175.974979999999</v>
      </c>
      <c r="F130" s="22">
        <f t="shared" si="26"/>
        <v>1407310.579323</v>
      </c>
      <c r="G130" s="22">
        <f t="shared" si="27"/>
        <v>1509662.5292829999</v>
      </c>
      <c r="H130" s="22">
        <v>1087932.549173</v>
      </c>
      <c r="I130" s="22">
        <v>4000</v>
      </c>
      <c r="J130" s="22">
        <f t="shared" si="28"/>
        <v>1083932.549173</v>
      </c>
      <c r="K130" s="22">
        <f t="shared" si="29"/>
        <v>1091932.549173</v>
      </c>
      <c r="L130" s="66">
        <v>1628321</v>
      </c>
      <c r="M130" s="66">
        <v>113369</v>
      </c>
      <c r="N130" s="66">
        <f t="shared" si="30"/>
        <v>1514952</v>
      </c>
      <c r="O130" s="66">
        <v>1305361</v>
      </c>
      <c r="P130" s="66">
        <v>111408</v>
      </c>
      <c r="Q130" s="66">
        <f t="shared" si="31"/>
        <v>1193953</v>
      </c>
    </row>
    <row r="131" spans="1:17" x14ac:dyDescent="0.4">
      <c r="A131" s="243">
        <v>12</v>
      </c>
      <c r="B131" s="107">
        <v>125</v>
      </c>
      <c r="C131" s="107" t="s">
        <v>534</v>
      </c>
      <c r="D131" s="151">
        <v>2446569.9168059998</v>
      </c>
      <c r="E131" s="151">
        <v>2008757.2667779999</v>
      </c>
      <c r="F131" s="277">
        <f t="shared" si="26"/>
        <v>437812.65002799989</v>
      </c>
      <c r="G131" s="108">
        <f t="shared" si="27"/>
        <v>4455327.183584</v>
      </c>
      <c r="H131" s="108">
        <v>1048854.824028</v>
      </c>
      <c r="I131" s="108">
        <v>126200</v>
      </c>
      <c r="J131" s="108">
        <f t="shared" si="28"/>
        <v>922654.824028</v>
      </c>
      <c r="K131" s="108">
        <f t="shared" si="29"/>
        <v>1175054.824028</v>
      </c>
      <c r="L131" s="109">
        <v>1926613</v>
      </c>
      <c r="M131" s="109">
        <v>1517596</v>
      </c>
      <c r="N131" s="109">
        <f t="shared" si="30"/>
        <v>409017</v>
      </c>
      <c r="O131" s="109">
        <v>861807</v>
      </c>
      <c r="P131" s="109">
        <v>366990</v>
      </c>
      <c r="Q131" s="109">
        <f t="shared" si="31"/>
        <v>494817</v>
      </c>
    </row>
    <row r="132" spans="1:17" x14ac:dyDescent="0.4">
      <c r="A132" s="243">
        <v>133</v>
      </c>
      <c r="B132" s="157">
        <v>126</v>
      </c>
      <c r="C132" s="71" t="s">
        <v>542</v>
      </c>
      <c r="D132" s="158">
        <v>7355480.9508220004</v>
      </c>
      <c r="E132" s="158">
        <v>3861123.2616329999</v>
      </c>
      <c r="F132" s="22">
        <f t="shared" si="26"/>
        <v>3494357.6891890005</v>
      </c>
      <c r="G132" s="22">
        <f t="shared" si="27"/>
        <v>11216604.212455001</v>
      </c>
      <c r="H132" s="22">
        <v>1028156.607259</v>
      </c>
      <c r="I132" s="22">
        <v>1142636.818763</v>
      </c>
      <c r="J132" s="22">
        <f t="shared" si="28"/>
        <v>-114480.21150400001</v>
      </c>
      <c r="K132" s="22">
        <f t="shared" si="29"/>
        <v>2170793.4260219997</v>
      </c>
      <c r="L132" s="66">
        <v>4836428</v>
      </c>
      <c r="M132" s="66">
        <v>1420370</v>
      </c>
      <c r="N132" s="66">
        <f t="shared" si="30"/>
        <v>3416058</v>
      </c>
      <c r="O132" s="66">
        <v>687078</v>
      </c>
      <c r="P132" s="66">
        <v>835324</v>
      </c>
      <c r="Q132" s="66">
        <f t="shared" si="31"/>
        <v>-148246</v>
      </c>
    </row>
    <row r="133" spans="1:17" x14ac:dyDescent="0.4">
      <c r="A133" s="243">
        <v>44</v>
      </c>
      <c r="B133" s="107">
        <v>127</v>
      </c>
      <c r="C133" s="107" t="s">
        <v>510</v>
      </c>
      <c r="D133" s="151">
        <v>4788294.5645970004</v>
      </c>
      <c r="E133" s="151">
        <v>3649145.6787009998</v>
      </c>
      <c r="F133" s="277">
        <f t="shared" si="26"/>
        <v>1139148.8858960005</v>
      </c>
      <c r="G133" s="108">
        <f t="shared" si="27"/>
        <v>8437440.2432979997</v>
      </c>
      <c r="H133" s="108">
        <v>971891.76192099997</v>
      </c>
      <c r="I133" s="108">
        <v>1152086.8542869999</v>
      </c>
      <c r="J133" s="108">
        <f t="shared" si="28"/>
        <v>-180195.09236599994</v>
      </c>
      <c r="K133" s="108">
        <f t="shared" si="29"/>
        <v>2123978.6162080001</v>
      </c>
      <c r="L133" s="109">
        <v>2719816</v>
      </c>
      <c r="M133" s="109">
        <v>1295807</v>
      </c>
      <c r="N133" s="109">
        <f t="shared" si="30"/>
        <v>1424009</v>
      </c>
      <c r="O133" s="109">
        <v>1083444</v>
      </c>
      <c r="P133" s="109">
        <v>968916</v>
      </c>
      <c r="Q133" s="109">
        <f t="shared" si="31"/>
        <v>114528</v>
      </c>
    </row>
    <row r="134" spans="1:17" x14ac:dyDescent="0.4">
      <c r="A134" s="243">
        <v>148</v>
      </c>
      <c r="B134" s="157">
        <v>128</v>
      </c>
      <c r="C134" s="71" t="s">
        <v>548</v>
      </c>
      <c r="D134" s="158">
        <v>6293204.1950329999</v>
      </c>
      <c r="E134" s="158">
        <v>6100357.3863009997</v>
      </c>
      <c r="F134" s="22">
        <f t="shared" si="26"/>
        <v>192846.80873200018</v>
      </c>
      <c r="G134" s="22">
        <f t="shared" si="27"/>
        <v>12393561.581333999</v>
      </c>
      <c r="H134" s="22">
        <v>927028.41725499998</v>
      </c>
      <c r="I134" s="22">
        <v>1042550.854561</v>
      </c>
      <c r="J134" s="22">
        <f t="shared" si="28"/>
        <v>-115522.43730600004</v>
      </c>
      <c r="K134" s="22">
        <f t="shared" si="29"/>
        <v>1969579.2718159999</v>
      </c>
      <c r="L134" s="66">
        <v>1983699</v>
      </c>
      <c r="M134" s="66">
        <v>1395842</v>
      </c>
      <c r="N134" s="66">
        <f t="shared" si="30"/>
        <v>587857</v>
      </c>
      <c r="O134" s="66">
        <v>0</v>
      </c>
      <c r="P134" s="66">
        <v>106375</v>
      </c>
      <c r="Q134" s="66">
        <f t="shared" si="31"/>
        <v>-106375</v>
      </c>
    </row>
    <row r="135" spans="1:17" x14ac:dyDescent="0.4">
      <c r="A135" s="243">
        <v>20</v>
      </c>
      <c r="B135" s="107">
        <v>129</v>
      </c>
      <c r="C135" s="107" t="s">
        <v>512</v>
      </c>
      <c r="D135" s="151">
        <v>5260353.4512400003</v>
      </c>
      <c r="E135" s="151">
        <v>7027134.6783050001</v>
      </c>
      <c r="F135" s="277">
        <f t="shared" si="26"/>
        <v>-1766781.2270649998</v>
      </c>
      <c r="G135" s="108">
        <f t="shared" si="27"/>
        <v>12287488.129544999</v>
      </c>
      <c r="H135" s="108">
        <v>862955.25183199998</v>
      </c>
      <c r="I135" s="108">
        <v>1635243.366654</v>
      </c>
      <c r="J135" s="108">
        <f t="shared" si="28"/>
        <v>-772288.11482200003</v>
      </c>
      <c r="K135" s="108">
        <f t="shared" si="29"/>
        <v>2498198.6184860002</v>
      </c>
      <c r="L135" s="109">
        <v>9810158</v>
      </c>
      <c r="M135" s="109">
        <v>6939601</v>
      </c>
      <c r="N135" s="109">
        <f t="shared" si="30"/>
        <v>2870557</v>
      </c>
      <c r="O135" s="109">
        <v>621783</v>
      </c>
      <c r="P135" s="109">
        <v>1238837</v>
      </c>
      <c r="Q135" s="109">
        <f t="shared" si="31"/>
        <v>-617054</v>
      </c>
    </row>
    <row r="136" spans="1:17" x14ac:dyDescent="0.4">
      <c r="A136" s="243">
        <v>33</v>
      </c>
      <c r="B136" s="157">
        <v>130</v>
      </c>
      <c r="C136" s="71" t="s">
        <v>520</v>
      </c>
      <c r="D136" s="158">
        <v>3150905.4911910002</v>
      </c>
      <c r="E136" s="158">
        <v>3158814.6056590001</v>
      </c>
      <c r="F136" s="22">
        <f t="shared" si="26"/>
        <v>-7909.1144679998979</v>
      </c>
      <c r="G136" s="22">
        <f t="shared" si="27"/>
        <v>6309720.0968500003</v>
      </c>
      <c r="H136" s="22">
        <v>797373.07819899998</v>
      </c>
      <c r="I136" s="22">
        <v>830311.36071499996</v>
      </c>
      <c r="J136" s="22">
        <f t="shared" si="28"/>
        <v>-32938.282515999977</v>
      </c>
      <c r="K136" s="22">
        <f t="shared" si="29"/>
        <v>1627684.4389140001</v>
      </c>
      <c r="L136" s="66">
        <v>513222</v>
      </c>
      <c r="M136" s="66">
        <v>491898</v>
      </c>
      <c r="N136" s="66">
        <f t="shared" si="30"/>
        <v>21324</v>
      </c>
      <c r="O136" s="66">
        <v>2904</v>
      </c>
      <c r="P136" s="66">
        <v>84151</v>
      </c>
      <c r="Q136" s="66">
        <f t="shared" si="31"/>
        <v>-81247</v>
      </c>
    </row>
    <row r="137" spans="1:17" x14ac:dyDescent="0.4">
      <c r="A137" s="243">
        <v>9</v>
      </c>
      <c r="B137" s="107">
        <v>131</v>
      </c>
      <c r="C137" s="107" t="s">
        <v>530</v>
      </c>
      <c r="D137" s="151">
        <v>10326300.86946</v>
      </c>
      <c r="E137" s="151">
        <v>10912067.674985001</v>
      </c>
      <c r="F137" s="277">
        <f t="shared" si="26"/>
        <v>-585766.80552500114</v>
      </c>
      <c r="G137" s="108">
        <f t="shared" si="27"/>
        <v>21238368.544445001</v>
      </c>
      <c r="H137" s="108">
        <v>779388.87526400003</v>
      </c>
      <c r="I137" s="108">
        <v>3189539.2624710002</v>
      </c>
      <c r="J137" s="108">
        <f t="shared" si="28"/>
        <v>-2410150.3872070001</v>
      </c>
      <c r="K137" s="108">
        <f t="shared" si="29"/>
        <v>3968928.1377350003</v>
      </c>
      <c r="L137" s="109">
        <v>23293088</v>
      </c>
      <c r="M137" s="109">
        <v>18836602</v>
      </c>
      <c r="N137" s="109">
        <f t="shared" si="30"/>
        <v>4456486</v>
      </c>
      <c r="O137" s="109">
        <v>1801550</v>
      </c>
      <c r="P137" s="109">
        <v>3422536</v>
      </c>
      <c r="Q137" s="109">
        <f t="shared" si="31"/>
        <v>-1620986</v>
      </c>
    </row>
    <row r="138" spans="1:17" x14ac:dyDescent="0.4">
      <c r="A138" s="243">
        <v>194</v>
      </c>
      <c r="B138" s="157">
        <v>132</v>
      </c>
      <c r="C138" s="71" t="s">
        <v>564</v>
      </c>
      <c r="D138" s="158">
        <v>1665640.4619430001</v>
      </c>
      <c r="E138" s="158">
        <v>1319475.6738390001</v>
      </c>
      <c r="F138" s="22">
        <f t="shared" si="26"/>
        <v>346164.78810400004</v>
      </c>
      <c r="G138" s="22">
        <f t="shared" si="27"/>
        <v>2985116.1357820001</v>
      </c>
      <c r="H138" s="22">
        <v>772319.88793099998</v>
      </c>
      <c r="I138" s="22">
        <v>427768.42865000002</v>
      </c>
      <c r="J138" s="22">
        <f t="shared" si="28"/>
        <v>344551.45928099996</v>
      </c>
      <c r="K138" s="22">
        <f t="shared" si="29"/>
        <v>1200088.3165810001</v>
      </c>
      <c r="L138" s="66">
        <v>705426</v>
      </c>
      <c r="M138" s="66">
        <v>49899</v>
      </c>
      <c r="N138" s="66">
        <f t="shared" si="30"/>
        <v>655527</v>
      </c>
      <c r="O138" s="66">
        <v>671805</v>
      </c>
      <c r="P138" s="66">
        <v>41831</v>
      </c>
      <c r="Q138" s="66">
        <f t="shared" si="31"/>
        <v>629974</v>
      </c>
    </row>
    <row r="139" spans="1:17" x14ac:dyDescent="0.4">
      <c r="A139" s="243">
        <v>147</v>
      </c>
      <c r="B139" s="107">
        <v>133</v>
      </c>
      <c r="C139" s="107" t="s">
        <v>547</v>
      </c>
      <c r="D139" s="151">
        <v>8553633.6525740009</v>
      </c>
      <c r="E139" s="151">
        <v>5512058.7589570004</v>
      </c>
      <c r="F139" s="277">
        <f t="shared" si="26"/>
        <v>3041574.8936170004</v>
      </c>
      <c r="G139" s="108">
        <f t="shared" si="27"/>
        <v>14065692.411531001</v>
      </c>
      <c r="H139" s="108">
        <v>736001.03513099998</v>
      </c>
      <c r="I139" s="108">
        <v>1043017.279614</v>
      </c>
      <c r="J139" s="108">
        <f t="shared" si="28"/>
        <v>-307016.24448300002</v>
      </c>
      <c r="K139" s="108">
        <f t="shared" si="29"/>
        <v>1779018.3147450001</v>
      </c>
      <c r="L139" s="109">
        <v>9100700</v>
      </c>
      <c r="M139" s="109">
        <v>3217468</v>
      </c>
      <c r="N139" s="109">
        <f t="shared" si="30"/>
        <v>5883232</v>
      </c>
      <c r="O139" s="109">
        <v>0</v>
      </c>
      <c r="P139" s="109">
        <v>0</v>
      </c>
      <c r="Q139" s="109">
        <f t="shared" si="31"/>
        <v>0</v>
      </c>
    </row>
    <row r="140" spans="1:17" x14ac:dyDescent="0.4">
      <c r="A140" s="243">
        <v>45</v>
      </c>
      <c r="B140" s="157">
        <v>134</v>
      </c>
      <c r="C140" s="71" t="s">
        <v>519</v>
      </c>
      <c r="D140" s="158">
        <v>1393668.328742</v>
      </c>
      <c r="E140" s="158">
        <v>890194.36727599998</v>
      </c>
      <c r="F140" s="22">
        <f t="shared" si="26"/>
        <v>503473.96146600007</v>
      </c>
      <c r="G140" s="22">
        <f t="shared" si="27"/>
        <v>2283862.6960180001</v>
      </c>
      <c r="H140" s="22">
        <v>693031.60016200005</v>
      </c>
      <c r="I140" s="22">
        <v>124253.07613</v>
      </c>
      <c r="J140" s="22">
        <f t="shared" si="28"/>
        <v>568778.52403199999</v>
      </c>
      <c r="K140" s="22">
        <f t="shared" si="29"/>
        <v>817284.67629200011</v>
      </c>
      <c r="L140" s="66">
        <v>1536439</v>
      </c>
      <c r="M140" s="66">
        <v>732737</v>
      </c>
      <c r="N140" s="66">
        <f t="shared" si="30"/>
        <v>803702</v>
      </c>
      <c r="O140" s="66">
        <v>1035743</v>
      </c>
      <c r="P140" s="66">
        <v>401295</v>
      </c>
      <c r="Q140" s="66">
        <f t="shared" si="31"/>
        <v>634448</v>
      </c>
    </row>
    <row r="141" spans="1:17" x14ac:dyDescent="0.4">
      <c r="A141" s="243">
        <v>25</v>
      </c>
      <c r="B141" s="107">
        <v>135</v>
      </c>
      <c r="C141" s="107" t="s">
        <v>513</v>
      </c>
      <c r="D141" s="151">
        <v>8098481.0694629997</v>
      </c>
      <c r="E141" s="151">
        <v>2656816.530667</v>
      </c>
      <c r="F141" s="277">
        <f t="shared" si="26"/>
        <v>5441664.5387960002</v>
      </c>
      <c r="G141" s="108">
        <f t="shared" si="27"/>
        <v>10755297.600129999</v>
      </c>
      <c r="H141" s="108">
        <v>683682.94907800003</v>
      </c>
      <c r="I141" s="108">
        <v>942992.89862200001</v>
      </c>
      <c r="J141" s="108">
        <f t="shared" si="28"/>
        <v>-259309.94954399997</v>
      </c>
      <c r="K141" s="108">
        <f t="shared" si="29"/>
        <v>1626675.8477</v>
      </c>
      <c r="L141" s="109">
        <v>13545451</v>
      </c>
      <c r="M141" s="109">
        <v>7871617</v>
      </c>
      <c r="N141" s="109">
        <f t="shared" si="30"/>
        <v>5673834</v>
      </c>
      <c r="O141" s="109">
        <v>1421023</v>
      </c>
      <c r="P141" s="109">
        <v>2686924</v>
      </c>
      <c r="Q141" s="109">
        <f t="shared" si="31"/>
        <v>-1265901</v>
      </c>
    </row>
    <row r="142" spans="1:17" x14ac:dyDescent="0.4">
      <c r="A142" s="243">
        <v>169</v>
      </c>
      <c r="B142" s="157">
        <v>136</v>
      </c>
      <c r="C142" s="71" t="s">
        <v>556</v>
      </c>
      <c r="D142" s="158">
        <v>4397924.5006689997</v>
      </c>
      <c r="E142" s="158">
        <v>4278618.1978500001</v>
      </c>
      <c r="F142" s="22">
        <f t="shared" ref="F142:F173" si="32">D142-E142</f>
        <v>119306.30281899963</v>
      </c>
      <c r="G142" s="22">
        <f t="shared" ref="G142:G177" si="33">D142+E142</f>
        <v>8676542.6985189989</v>
      </c>
      <c r="H142" s="22">
        <v>632040.50235199998</v>
      </c>
      <c r="I142" s="22">
        <v>712431.30541899998</v>
      </c>
      <c r="J142" s="22">
        <f t="shared" ref="J142:J173" si="34">H142-I142</f>
        <v>-80390.803067000001</v>
      </c>
      <c r="K142" s="22">
        <f t="shared" ref="K142:K177" si="35">H142+I142</f>
        <v>1344471.8077710001</v>
      </c>
      <c r="L142" s="66">
        <v>611978</v>
      </c>
      <c r="M142" s="66">
        <v>480768</v>
      </c>
      <c r="N142" s="66">
        <f t="shared" si="30"/>
        <v>131210</v>
      </c>
      <c r="O142" s="66">
        <v>0</v>
      </c>
      <c r="P142" s="66">
        <v>146178</v>
      </c>
      <c r="Q142" s="66">
        <f t="shared" si="31"/>
        <v>-146178</v>
      </c>
    </row>
    <row r="143" spans="1:17" x14ac:dyDescent="0.4">
      <c r="A143" s="243">
        <v>211</v>
      </c>
      <c r="B143" s="107">
        <v>137</v>
      </c>
      <c r="C143" s="107" t="s">
        <v>566</v>
      </c>
      <c r="D143" s="151">
        <v>9727600.9299819991</v>
      </c>
      <c r="E143" s="151">
        <v>9116734.9304639995</v>
      </c>
      <c r="F143" s="277">
        <f t="shared" si="32"/>
        <v>610865.99951799959</v>
      </c>
      <c r="G143" s="108">
        <f t="shared" si="33"/>
        <v>18844335.860445999</v>
      </c>
      <c r="H143" s="108">
        <v>583429.38799900003</v>
      </c>
      <c r="I143" s="108">
        <v>4540609.7924790001</v>
      </c>
      <c r="J143" s="108">
        <f t="shared" si="34"/>
        <v>-3957180.40448</v>
      </c>
      <c r="K143" s="108">
        <f t="shared" si="35"/>
        <v>5124039.1804780001</v>
      </c>
      <c r="L143" s="109">
        <v>18862182</v>
      </c>
      <c r="M143" s="109">
        <v>17081798</v>
      </c>
      <c r="N143" s="109">
        <f t="shared" si="30"/>
        <v>1780384</v>
      </c>
      <c r="O143" s="109">
        <v>0</v>
      </c>
      <c r="P143" s="109">
        <v>8947408</v>
      </c>
      <c r="Q143" s="109">
        <f t="shared" si="31"/>
        <v>-8947408</v>
      </c>
    </row>
    <row r="144" spans="1:17" x14ac:dyDescent="0.4">
      <c r="A144" s="243">
        <v>144</v>
      </c>
      <c r="B144" s="157">
        <v>138</v>
      </c>
      <c r="C144" s="71" t="s">
        <v>545</v>
      </c>
      <c r="D144" s="158">
        <v>5547959.9223199999</v>
      </c>
      <c r="E144" s="158">
        <v>4348659.9035609998</v>
      </c>
      <c r="F144" s="22">
        <f t="shared" si="32"/>
        <v>1199300.0187590001</v>
      </c>
      <c r="G144" s="22">
        <f t="shared" si="33"/>
        <v>9896619.8258810006</v>
      </c>
      <c r="H144" s="22">
        <v>573240.70071799995</v>
      </c>
      <c r="I144" s="22">
        <v>875448.34965999995</v>
      </c>
      <c r="J144" s="22">
        <f t="shared" si="34"/>
        <v>-302207.648942</v>
      </c>
      <c r="K144" s="22">
        <f t="shared" si="35"/>
        <v>1448689.0503779999</v>
      </c>
      <c r="L144" s="66">
        <v>7968018</v>
      </c>
      <c r="M144" s="66">
        <v>4842648</v>
      </c>
      <c r="N144" s="66">
        <f t="shared" si="30"/>
        <v>3125370</v>
      </c>
      <c r="O144" s="66">
        <v>0</v>
      </c>
      <c r="P144" s="66">
        <v>642202</v>
      </c>
      <c r="Q144" s="66">
        <f t="shared" si="31"/>
        <v>-642202</v>
      </c>
    </row>
    <row r="145" spans="1:17" x14ac:dyDescent="0.4">
      <c r="A145" s="243">
        <v>141</v>
      </c>
      <c r="B145" s="107">
        <v>139</v>
      </c>
      <c r="C145" s="107" t="s">
        <v>544</v>
      </c>
      <c r="D145" s="151">
        <v>5604298.6551270001</v>
      </c>
      <c r="E145" s="151">
        <v>1482273.8249210001</v>
      </c>
      <c r="F145" s="277">
        <f t="shared" si="32"/>
        <v>4122024.8302060002</v>
      </c>
      <c r="G145" s="108">
        <f t="shared" si="33"/>
        <v>7086572.4800479999</v>
      </c>
      <c r="H145" s="108">
        <v>569105.63262799999</v>
      </c>
      <c r="I145" s="108">
        <v>163506.76512</v>
      </c>
      <c r="J145" s="108">
        <f t="shared" si="34"/>
        <v>405598.867508</v>
      </c>
      <c r="K145" s="108">
        <f t="shared" si="35"/>
        <v>732612.39774799999</v>
      </c>
      <c r="L145" s="109">
        <v>7711697</v>
      </c>
      <c r="M145" s="109">
        <v>3839778</v>
      </c>
      <c r="N145" s="109">
        <f t="shared" si="30"/>
        <v>3871919</v>
      </c>
      <c r="O145" s="109">
        <v>1272813</v>
      </c>
      <c r="P145" s="109">
        <v>1658778</v>
      </c>
      <c r="Q145" s="109">
        <f t="shared" si="31"/>
        <v>-385965</v>
      </c>
    </row>
    <row r="146" spans="1:17" x14ac:dyDescent="0.4">
      <c r="A146" s="243">
        <v>264</v>
      </c>
      <c r="B146" s="157">
        <v>140</v>
      </c>
      <c r="C146" s="71" t="s">
        <v>573</v>
      </c>
      <c r="D146" s="158">
        <v>3516084.7567759999</v>
      </c>
      <c r="E146" s="158">
        <v>2564746.4944179999</v>
      </c>
      <c r="F146" s="22">
        <f t="shared" si="32"/>
        <v>951338.26235800004</v>
      </c>
      <c r="G146" s="22">
        <f t="shared" si="33"/>
        <v>6080831.2511940002</v>
      </c>
      <c r="H146" s="22">
        <v>563659.892276</v>
      </c>
      <c r="I146" s="22">
        <v>733565.43799100001</v>
      </c>
      <c r="J146" s="22">
        <f t="shared" si="34"/>
        <v>-169905.54571500001</v>
      </c>
      <c r="K146" s="22">
        <f t="shared" si="35"/>
        <v>1297225.330267</v>
      </c>
      <c r="L146" s="66">
        <v>1157214</v>
      </c>
      <c r="M146" s="66">
        <v>82899</v>
      </c>
      <c r="N146" s="66">
        <f t="shared" ref="N146:N174" si="36">L146-M146</f>
        <v>1074315</v>
      </c>
      <c r="O146" s="66">
        <v>0</v>
      </c>
      <c r="P146" s="66">
        <v>0</v>
      </c>
      <c r="Q146" s="66">
        <f t="shared" ref="Q146:Q174" si="37">O146-P146</f>
        <v>0</v>
      </c>
    </row>
    <row r="147" spans="1:17" x14ac:dyDescent="0.4">
      <c r="A147" s="243">
        <v>244</v>
      </c>
      <c r="B147" s="107">
        <v>141</v>
      </c>
      <c r="C147" s="107" t="s">
        <v>639</v>
      </c>
      <c r="D147" s="151">
        <v>5230165.994105</v>
      </c>
      <c r="E147" s="151">
        <v>4981111.6872119997</v>
      </c>
      <c r="F147" s="277">
        <f t="shared" si="32"/>
        <v>249054.30689300038</v>
      </c>
      <c r="G147" s="108">
        <f t="shared" si="33"/>
        <v>10211277.681317</v>
      </c>
      <c r="H147" s="108">
        <v>550429.32105999999</v>
      </c>
      <c r="I147" s="108">
        <v>542454.03387799999</v>
      </c>
      <c r="J147" s="108">
        <f t="shared" si="34"/>
        <v>7975.287182</v>
      </c>
      <c r="K147" s="108">
        <f t="shared" si="35"/>
        <v>1092883.354938</v>
      </c>
      <c r="L147" s="109">
        <v>1551543</v>
      </c>
      <c r="M147" s="109">
        <v>1218135</v>
      </c>
      <c r="N147" s="109">
        <f t="shared" si="36"/>
        <v>333408</v>
      </c>
      <c r="O147" s="109">
        <v>275790</v>
      </c>
      <c r="P147" s="109">
        <v>465643</v>
      </c>
      <c r="Q147" s="109">
        <f t="shared" si="37"/>
        <v>-189853</v>
      </c>
    </row>
    <row r="148" spans="1:17" x14ac:dyDescent="0.4">
      <c r="A148" s="243">
        <v>18</v>
      </c>
      <c r="B148" s="157">
        <v>142</v>
      </c>
      <c r="C148" s="71" t="s">
        <v>528</v>
      </c>
      <c r="D148" s="158">
        <v>2359467.9190250002</v>
      </c>
      <c r="E148" s="158">
        <v>501058.54500599997</v>
      </c>
      <c r="F148" s="22">
        <f t="shared" si="32"/>
        <v>1858409.3740190002</v>
      </c>
      <c r="G148" s="22">
        <f t="shared" si="33"/>
        <v>2860526.4640310002</v>
      </c>
      <c r="H148" s="22">
        <v>484592.07970100001</v>
      </c>
      <c r="I148" s="22">
        <v>165337.35584</v>
      </c>
      <c r="J148" s="22">
        <f t="shared" si="34"/>
        <v>319254.72386100003</v>
      </c>
      <c r="K148" s="22">
        <f t="shared" si="35"/>
        <v>649929.43554099998</v>
      </c>
      <c r="L148" s="66">
        <v>2926552</v>
      </c>
      <c r="M148" s="66">
        <v>778569</v>
      </c>
      <c r="N148" s="66">
        <f t="shared" si="36"/>
        <v>2147983</v>
      </c>
      <c r="O148" s="66">
        <v>654061</v>
      </c>
      <c r="P148" s="66">
        <v>418319</v>
      </c>
      <c r="Q148" s="66">
        <f t="shared" si="37"/>
        <v>235742</v>
      </c>
    </row>
    <row r="149" spans="1:17" x14ac:dyDescent="0.4">
      <c r="A149" s="243">
        <v>64</v>
      </c>
      <c r="B149" s="107">
        <v>143</v>
      </c>
      <c r="C149" s="107" t="s">
        <v>532</v>
      </c>
      <c r="D149" s="151">
        <v>1104363.7256720001</v>
      </c>
      <c r="E149" s="151">
        <v>788723.539399</v>
      </c>
      <c r="F149" s="277">
        <f t="shared" si="32"/>
        <v>315640.18627300009</v>
      </c>
      <c r="G149" s="108">
        <f t="shared" si="33"/>
        <v>1893087.265071</v>
      </c>
      <c r="H149" s="108">
        <v>481152.64525599999</v>
      </c>
      <c r="I149" s="108">
        <v>133063.655486</v>
      </c>
      <c r="J149" s="108">
        <f t="shared" si="34"/>
        <v>348088.98976999999</v>
      </c>
      <c r="K149" s="108">
        <f t="shared" si="35"/>
        <v>614216.30074199999</v>
      </c>
      <c r="L149" s="109">
        <v>1095077</v>
      </c>
      <c r="M149" s="109">
        <v>361696</v>
      </c>
      <c r="N149" s="109">
        <f t="shared" si="36"/>
        <v>733381</v>
      </c>
      <c r="O149" s="109">
        <v>814784</v>
      </c>
      <c r="P149" s="109">
        <v>76160</v>
      </c>
      <c r="Q149" s="109">
        <f t="shared" si="37"/>
        <v>738624</v>
      </c>
    </row>
    <row r="150" spans="1:17" x14ac:dyDescent="0.4">
      <c r="A150" s="243">
        <v>240</v>
      </c>
      <c r="B150" s="157">
        <v>144</v>
      </c>
      <c r="C150" s="71" t="s">
        <v>570</v>
      </c>
      <c r="D150" s="158">
        <v>2046278.695357</v>
      </c>
      <c r="E150" s="158">
        <v>1730233.112885</v>
      </c>
      <c r="F150" s="22">
        <f t="shared" si="32"/>
        <v>316045.58247200004</v>
      </c>
      <c r="G150" s="22">
        <f t="shared" si="33"/>
        <v>3776511.8082419997</v>
      </c>
      <c r="H150" s="22">
        <v>469488.52448999998</v>
      </c>
      <c r="I150" s="22">
        <v>239057.5925</v>
      </c>
      <c r="J150" s="22">
        <f t="shared" si="34"/>
        <v>230430.93198999998</v>
      </c>
      <c r="K150" s="22">
        <f t="shared" si="35"/>
        <v>708546.11699000001</v>
      </c>
      <c r="L150" s="66">
        <v>708585</v>
      </c>
      <c r="M150" s="66">
        <v>459309</v>
      </c>
      <c r="N150" s="66">
        <f t="shared" si="36"/>
        <v>249276</v>
      </c>
      <c r="O150" s="66">
        <v>225341</v>
      </c>
      <c r="P150" s="66">
        <v>146268</v>
      </c>
      <c r="Q150" s="66">
        <f t="shared" si="37"/>
        <v>79073</v>
      </c>
    </row>
    <row r="151" spans="1:17" x14ac:dyDescent="0.4">
      <c r="A151" s="243">
        <v>60</v>
      </c>
      <c r="B151" s="107">
        <v>145</v>
      </c>
      <c r="C151" s="107" t="s">
        <v>518</v>
      </c>
      <c r="D151" s="151">
        <v>2796437.8000360001</v>
      </c>
      <c r="E151" s="151">
        <v>1977540.4922110001</v>
      </c>
      <c r="F151" s="277">
        <f t="shared" si="32"/>
        <v>818897.30782500003</v>
      </c>
      <c r="G151" s="108">
        <f t="shared" si="33"/>
        <v>4773978.2922470002</v>
      </c>
      <c r="H151" s="108">
        <v>466085.28206699999</v>
      </c>
      <c r="I151" s="108">
        <v>629419.831963</v>
      </c>
      <c r="J151" s="108">
        <f t="shared" si="34"/>
        <v>-163334.54989600001</v>
      </c>
      <c r="K151" s="108">
        <f t="shared" si="35"/>
        <v>1095505.1140300001</v>
      </c>
      <c r="L151" s="109">
        <v>1581338</v>
      </c>
      <c r="M151" s="109">
        <v>873362</v>
      </c>
      <c r="N151" s="109">
        <f t="shared" si="36"/>
        <v>707976</v>
      </c>
      <c r="O151" s="109">
        <v>230977</v>
      </c>
      <c r="P151" s="109">
        <v>340115</v>
      </c>
      <c r="Q151" s="109">
        <f t="shared" si="37"/>
        <v>-109138</v>
      </c>
    </row>
    <row r="152" spans="1:17" x14ac:dyDescent="0.4">
      <c r="A152" s="243">
        <v>182</v>
      </c>
      <c r="B152" s="157">
        <v>146</v>
      </c>
      <c r="C152" s="71" t="s">
        <v>561</v>
      </c>
      <c r="D152" s="158">
        <v>1086603.138183</v>
      </c>
      <c r="E152" s="158">
        <v>1057972.0589759999</v>
      </c>
      <c r="F152" s="22">
        <f t="shared" si="32"/>
        <v>28631.07920700009</v>
      </c>
      <c r="G152" s="22">
        <f t="shared" si="33"/>
        <v>2144575.1971589997</v>
      </c>
      <c r="H152" s="22">
        <v>447305.21670300001</v>
      </c>
      <c r="I152" s="22">
        <v>561220.05035799998</v>
      </c>
      <c r="J152" s="22">
        <f t="shared" si="34"/>
        <v>-113914.83365499997</v>
      </c>
      <c r="K152" s="22">
        <f t="shared" si="35"/>
        <v>1008525.267061</v>
      </c>
      <c r="L152" s="66">
        <v>0</v>
      </c>
      <c r="M152" s="66">
        <v>0</v>
      </c>
      <c r="N152" s="66">
        <f t="shared" si="36"/>
        <v>0</v>
      </c>
      <c r="O152" s="66">
        <v>0</v>
      </c>
      <c r="P152" s="66">
        <v>0</v>
      </c>
      <c r="Q152" s="66">
        <f t="shared" si="37"/>
        <v>0</v>
      </c>
    </row>
    <row r="153" spans="1:17" x14ac:dyDescent="0.4">
      <c r="A153" s="243">
        <v>36</v>
      </c>
      <c r="B153" s="107">
        <v>147</v>
      </c>
      <c r="C153" s="107" t="s">
        <v>511</v>
      </c>
      <c r="D153" s="151">
        <v>4665854.4538470004</v>
      </c>
      <c r="E153" s="151">
        <v>2335029.9020190001</v>
      </c>
      <c r="F153" s="277">
        <f t="shared" si="32"/>
        <v>2330824.5518280002</v>
      </c>
      <c r="G153" s="108">
        <f t="shared" si="33"/>
        <v>7000884.3558660001</v>
      </c>
      <c r="H153" s="108">
        <v>444662.19883200002</v>
      </c>
      <c r="I153" s="108">
        <v>756661.60722999997</v>
      </c>
      <c r="J153" s="108">
        <f t="shared" si="34"/>
        <v>-311999.40839799994</v>
      </c>
      <c r="K153" s="108">
        <f t="shared" si="35"/>
        <v>1201323.8060619999</v>
      </c>
      <c r="L153" s="109">
        <v>5120820</v>
      </c>
      <c r="M153" s="109">
        <v>2901953</v>
      </c>
      <c r="N153" s="109">
        <f t="shared" si="36"/>
        <v>2218867</v>
      </c>
      <c r="O153" s="109">
        <v>606582</v>
      </c>
      <c r="P153" s="109">
        <v>954266</v>
      </c>
      <c r="Q153" s="109">
        <f t="shared" si="37"/>
        <v>-347684</v>
      </c>
    </row>
    <row r="154" spans="1:17" x14ac:dyDescent="0.4">
      <c r="A154" s="243">
        <v>167</v>
      </c>
      <c r="B154" s="157">
        <v>148</v>
      </c>
      <c r="C154" s="71" t="s">
        <v>554</v>
      </c>
      <c r="D154" s="158">
        <v>3989259.1008359999</v>
      </c>
      <c r="E154" s="158">
        <v>3360498.2365779998</v>
      </c>
      <c r="F154" s="22">
        <f t="shared" si="32"/>
        <v>628760.86425800016</v>
      </c>
      <c r="G154" s="22">
        <f t="shared" si="33"/>
        <v>7349757.3374140002</v>
      </c>
      <c r="H154" s="22">
        <v>400440.827192</v>
      </c>
      <c r="I154" s="22">
        <v>429977.59073</v>
      </c>
      <c r="J154" s="22">
        <f t="shared" si="34"/>
        <v>-29536.763537999999</v>
      </c>
      <c r="K154" s="22">
        <f t="shared" si="35"/>
        <v>830418.41792199994</v>
      </c>
      <c r="L154" s="66">
        <v>1336271</v>
      </c>
      <c r="M154" s="66">
        <v>646448</v>
      </c>
      <c r="N154" s="66">
        <f t="shared" si="36"/>
        <v>689823</v>
      </c>
      <c r="O154" s="66">
        <v>143194</v>
      </c>
      <c r="P154" s="66">
        <v>36976</v>
      </c>
      <c r="Q154" s="66">
        <f t="shared" si="37"/>
        <v>106218</v>
      </c>
    </row>
    <row r="155" spans="1:17" x14ac:dyDescent="0.4">
      <c r="A155" s="243">
        <v>156</v>
      </c>
      <c r="B155" s="107">
        <v>149</v>
      </c>
      <c r="C155" s="107" t="s">
        <v>552</v>
      </c>
      <c r="D155" s="151">
        <v>4241230.4555559997</v>
      </c>
      <c r="E155" s="151">
        <v>1856816.4534680001</v>
      </c>
      <c r="F155" s="277">
        <f t="shared" si="32"/>
        <v>2384414.0020879996</v>
      </c>
      <c r="G155" s="108">
        <f t="shared" si="33"/>
        <v>6098046.9090240002</v>
      </c>
      <c r="H155" s="108">
        <v>344126.95234999998</v>
      </c>
      <c r="I155" s="108">
        <v>315799.95695399999</v>
      </c>
      <c r="J155" s="108">
        <f t="shared" si="34"/>
        <v>28326.995395999984</v>
      </c>
      <c r="K155" s="108">
        <f t="shared" si="35"/>
        <v>659926.90930399997</v>
      </c>
      <c r="L155" s="109">
        <v>3318886</v>
      </c>
      <c r="M155" s="109">
        <v>809308</v>
      </c>
      <c r="N155" s="109">
        <f t="shared" si="36"/>
        <v>2509578</v>
      </c>
      <c r="O155" s="109">
        <v>399819</v>
      </c>
      <c r="P155" s="109">
        <v>304668</v>
      </c>
      <c r="Q155" s="109">
        <f t="shared" si="37"/>
        <v>95151</v>
      </c>
    </row>
    <row r="156" spans="1:17" x14ac:dyDescent="0.4">
      <c r="A156" s="243">
        <v>226</v>
      </c>
      <c r="B156" s="157">
        <v>150</v>
      </c>
      <c r="C156" s="71" t="s">
        <v>567</v>
      </c>
      <c r="D156" s="158">
        <v>3115811.9167089998</v>
      </c>
      <c r="E156" s="158">
        <v>2910386.9501490002</v>
      </c>
      <c r="F156" s="22">
        <f t="shared" si="32"/>
        <v>205424.96655999962</v>
      </c>
      <c r="G156" s="22">
        <f t="shared" si="33"/>
        <v>6026198.8668579999</v>
      </c>
      <c r="H156" s="22">
        <v>335179.20891599997</v>
      </c>
      <c r="I156" s="22">
        <v>587534.27477999998</v>
      </c>
      <c r="J156" s="22">
        <f t="shared" si="34"/>
        <v>-252355.065864</v>
      </c>
      <c r="K156" s="22">
        <f t="shared" si="35"/>
        <v>922713.48369599995</v>
      </c>
      <c r="L156" s="66">
        <v>1799268</v>
      </c>
      <c r="M156" s="66">
        <v>1215767</v>
      </c>
      <c r="N156" s="66">
        <f t="shared" si="36"/>
        <v>583501</v>
      </c>
      <c r="O156" s="66">
        <v>0</v>
      </c>
      <c r="P156" s="66">
        <v>571500</v>
      </c>
      <c r="Q156" s="66">
        <f t="shared" si="37"/>
        <v>-571500</v>
      </c>
    </row>
    <row r="157" spans="1:17" x14ac:dyDescent="0.4">
      <c r="A157" s="243">
        <v>209</v>
      </c>
      <c r="B157" s="107">
        <v>151</v>
      </c>
      <c r="C157" s="107" t="s">
        <v>565</v>
      </c>
      <c r="D157" s="151">
        <v>1088430.7847899999</v>
      </c>
      <c r="E157" s="151">
        <v>323529.08648</v>
      </c>
      <c r="F157" s="277">
        <f t="shared" si="32"/>
        <v>764901.69830999989</v>
      </c>
      <c r="G157" s="108">
        <f t="shared" si="33"/>
        <v>1411959.87127</v>
      </c>
      <c r="H157" s="108">
        <v>321986.59087900002</v>
      </c>
      <c r="I157" s="108">
        <v>102448.02359899999</v>
      </c>
      <c r="J157" s="108">
        <f t="shared" si="34"/>
        <v>219538.56728000002</v>
      </c>
      <c r="K157" s="108">
        <f t="shared" si="35"/>
        <v>424434.61447800003</v>
      </c>
      <c r="L157" s="109">
        <v>2038031</v>
      </c>
      <c r="M157" s="109">
        <v>1072149</v>
      </c>
      <c r="N157" s="109">
        <f t="shared" si="36"/>
        <v>965882</v>
      </c>
      <c r="O157" s="109">
        <v>820953</v>
      </c>
      <c r="P157" s="109">
        <v>660591</v>
      </c>
      <c r="Q157" s="109">
        <f t="shared" si="37"/>
        <v>160362</v>
      </c>
    </row>
    <row r="158" spans="1:17" x14ac:dyDescent="0.4">
      <c r="A158" s="243">
        <v>181</v>
      </c>
      <c r="B158" s="157">
        <v>152</v>
      </c>
      <c r="C158" s="71" t="s">
        <v>560</v>
      </c>
      <c r="D158" s="158">
        <v>1743960.138242</v>
      </c>
      <c r="E158" s="158">
        <v>1009365.607978</v>
      </c>
      <c r="F158" s="22">
        <f t="shared" si="32"/>
        <v>734594.53026400006</v>
      </c>
      <c r="G158" s="22">
        <f t="shared" si="33"/>
        <v>2753325.7462200001</v>
      </c>
      <c r="H158" s="22">
        <v>272330.52384099999</v>
      </c>
      <c r="I158" s="22">
        <v>512459.49524800002</v>
      </c>
      <c r="J158" s="22">
        <f t="shared" si="34"/>
        <v>-240128.97140700003</v>
      </c>
      <c r="K158" s="22">
        <f t="shared" si="35"/>
        <v>784790.01908900007</v>
      </c>
      <c r="L158" s="66">
        <v>1755734</v>
      </c>
      <c r="M158" s="66">
        <v>857561</v>
      </c>
      <c r="N158" s="66">
        <f t="shared" si="36"/>
        <v>898173</v>
      </c>
      <c r="O158" s="66">
        <v>0</v>
      </c>
      <c r="P158" s="66">
        <v>397426</v>
      </c>
      <c r="Q158" s="66">
        <f t="shared" si="37"/>
        <v>-397426</v>
      </c>
    </row>
    <row r="159" spans="1:17" x14ac:dyDescent="0.4">
      <c r="A159" s="243">
        <v>43</v>
      </c>
      <c r="B159" s="107">
        <v>153</v>
      </c>
      <c r="C159" s="107" t="s">
        <v>523</v>
      </c>
      <c r="D159" s="151">
        <v>1234764.679028</v>
      </c>
      <c r="E159" s="151">
        <v>2682877.6251759999</v>
      </c>
      <c r="F159" s="277">
        <f t="shared" si="32"/>
        <v>-1448112.946148</v>
      </c>
      <c r="G159" s="108">
        <f t="shared" si="33"/>
        <v>3917642.3042040002</v>
      </c>
      <c r="H159" s="108">
        <v>249019.28289999999</v>
      </c>
      <c r="I159" s="108">
        <v>393799.47645800002</v>
      </c>
      <c r="J159" s="108">
        <f t="shared" si="34"/>
        <v>-144780.19355800003</v>
      </c>
      <c r="K159" s="108">
        <f t="shared" si="35"/>
        <v>642818.75935800001</v>
      </c>
      <c r="L159" s="109">
        <v>987503</v>
      </c>
      <c r="M159" s="109">
        <v>2200569</v>
      </c>
      <c r="N159" s="109">
        <f t="shared" si="36"/>
        <v>-1213066</v>
      </c>
      <c r="O159" s="109">
        <v>166062</v>
      </c>
      <c r="P159" s="109">
        <v>170036</v>
      </c>
      <c r="Q159" s="109">
        <f t="shared" si="37"/>
        <v>-3974</v>
      </c>
    </row>
    <row r="160" spans="1:17" x14ac:dyDescent="0.4">
      <c r="A160" s="243">
        <v>140</v>
      </c>
      <c r="B160" s="157">
        <v>154</v>
      </c>
      <c r="C160" s="71" t="s">
        <v>543</v>
      </c>
      <c r="D160" s="158">
        <v>1769506.2696100001</v>
      </c>
      <c r="E160" s="158">
        <v>1813892.9720670001</v>
      </c>
      <c r="F160" s="22">
        <f t="shared" si="32"/>
        <v>-44386.702457000036</v>
      </c>
      <c r="G160" s="22">
        <f t="shared" si="33"/>
        <v>3583399.2416770002</v>
      </c>
      <c r="H160" s="22">
        <v>227022.326646</v>
      </c>
      <c r="I160" s="22">
        <v>355211.08031599998</v>
      </c>
      <c r="J160" s="22">
        <f t="shared" si="34"/>
        <v>-128188.75366999998</v>
      </c>
      <c r="K160" s="22">
        <f t="shared" si="35"/>
        <v>582233.40696199995</v>
      </c>
      <c r="L160" s="66">
        <v>96437</v>
      </c>
      <c r="M160" s="66">
        <v>129962</v>
      </c>
      <c r="N160" s="66">
        <f t="shared" si="36"/>
        <v>-33525</v>
      </c>
      <c r="O160" s="66">
        <v>5180</v>
      </c>
      <c r="P160" s="66">
        <v>62108</v>
      </c>
      <c r="Q160" s="66">
        <f t="shared" si="37"/>
        <v>-56928</v>
      </c>
    </row>
    <row r="161" spans="1:17" x14ac:dyDescent="0.4">
      <c r="A161" s="243">
        <v>245</v>
      </c>
      <c r="B161" s="107">
        <v>155</v>
      </c>
      <c r="C161" s="107" t="s">
        <v>572</v>
      </c>
      <c r="D161" s="151">
        <v>3502988.5927309999</v>
      </c>
      <c r="E161" s="151">
        <v>5450070.4673830001</v>
      </c>
      <c r="F161" s="277">
        <f t="shared" si="32"/>
        <v>-1947081.8746520001</v>
      </c>
      <c r="G161" s="108">
        <f t="shared" si="33"/>
        <v>8953059.060114</v>
      </c>
      <c r="H161" s="108">
        <v>220313.696188</v>
      </c>
      <c r="I161" s="108">
        <v>389214.61429</v>
      </c>
      <c r="J161" s="108">
        <f t="shared" si="34"/>
        <v>-168900.918102</v>
      </c>
      <c r="K161" s="108">
        <f t="shared" si="35"/>
        <v>609528.31047799997</v>
      </c>
      <c r="L161" s="109">
        <v>3047570</v>
      </c>
      <c r="M161" s="109">
        <v>4340576</v>
      </c>
      <c r="N161" s="109">
        <f t="shared" si="36"/>
        <v>-1293006</v>
      </c>
      <c r="O161" s="109">
        <v>316451</v>
      </c>
      <c r="P161" s="109">
        <v>733649</v>
      </c>
      <c r="Q161" s="109">
        <f t="shared" si="37"/>
        <v>-417198</v>
      </c>
    </row>
    <row r="162" spans="1:17" x14ac:dyDescent="0.4">
      <c r="A162" s="243">
        <v>22</v>
      </c>
      <c r="B162" s="157">
        <v>156</v>
      </c>
      <c r="C162" s="71" t="s">
        <v>516</v>
      </c>
      <c r="D162" s="158">
        <v>9519974.3091589995</v>
      </c>
      <c r="E162" s="158">
        <v>10153030.471982</v>
      </c>
      <c r="F162" s="22">
        <f t="shared" si="32"/>
        <v>-633056.16282300092</v>
      </c>
      <c r="G162" s="22">
        <f t="shared" si="33"/>
        <v>19673004.781140998</v>
      </c>
      <c r="H162" s="22">
        <v>213743.071906</v>
      </c>
      <c r="I162" s="22">
        <v>1835825.4688879999</v>
      </c>
      <c r="J162" s="22">
        <f t="shared" si="34"/>
        <v>-1622082.396982</v>
      </c>
      <c r="K162" s="22">
        <f t="shared" si="35"/>
        <v>2049568.5407939998</v>
      </c>
      <c r="L162" s="66">
        <v>4245848</v>
      </c>
      <c r="M162" s="66">
        <v>4940039</v>
      </c>
      <c r="N162" s="66">
        <f t="shared" si="36"/>
        <v>-694191</v>
      </c>
      <c r="O162" s="66">
        <v>406779</v>
      </c>
      <c r="P162" s="66">
        <v>1942121</v>
      </c>
      <c r="Q162" s="66">
        <f t="shared" si="37"/>
        <v>-1535342</v>
      </c>
    </row>
    <row r="163" spans="1:17" x14ac:dyDescent="0.4">
      <c r="A163" s="243">
        <v>239</v>
      </c>
      <c r="B163" s="107">
        <v>157</v>
      </c>
      <c r="C163" s="107" t="s">
        <v>568</v>
      </c>
      <c r="D163" s="151">
        <v>2156319.1969829998</v>
      </c>
      <c r="E163" s="151">
        <v>1997050.432489</v>
      </c>
      <c r="F163" s="277">
        <f t="shared" si="32"/>
        <v>159268.76449399977</v>
      </c>
      <c r="G163" s="108">
        <f t="shared" si="33"/>
        <v>4153369.6294719996</v>
      </c>
      <c r="H163" s="108">
        <v>210367.88925499999</v>
      </c>
      <c r="I163" s="108">
        <v>144335.719663</v>
      </c>
      <c r="J163" s="108">
        <f t="shared" si="34"/>
        <v>66032.169591999991</v>
      </c>
      <c r="K163" s="108">
        <f t="shared" si="35"/>
        <v>354703.60891800001</v>
      </c>
      <c r="L163" s="109">
        <v>484646</v>
      </c>
      <c r="M163" s="109">
        <v>301580</v>
      </c>
      <c r="N163" s="109">
        <f t="shared" si="36"/>
        <v>183066</v>
      </c>
      <c r="O163" s="109">
        <v>97289</v>
      </c>
      <c r="P163" s="109">
        <v>96725</v>
      </c>
      <c r="Q163" s="109">
        <f t="shared" si="37"/>
        <v>564</v>
      </c>
    </row>
    <row r="164" spans="1:17" x14ac:dyDescent="0.4">
      <c r="A164" s="243">
        <v>170</v>
      </c>
      <c r="B164" s="157">
        <v>158</v>
      </c>
      <c r="C164" s="71" t="s">
        <v>557</v>
      </c>
      <c r="D164" s="158">
        <v>1316046.4118260001</v>
      </c>
      <c r="E164" s="158">
        <v>136883.84458</v>
      </c>
      <c r="F164" s="22">
        <f t="shared" si="32"/>
        <v>1179162.567246</v>
      </c>
      <c r="G164" s="22">
        <f t="shared" si="33"/>
        <v>1452930.2564060001</v>
      </c>
      <c r="H164" s="22">
        <v>193126.85144200001</v>
      </c>
      <c r="I164" s="22">
        <v>3194.1</v>
      </c>
      <c r="J164" s="22">
        <f t="shared" si="34"/>
        <v>189932.75144200001</v>
      </c>
      <c r="K164" s="22">
        <f t="shared" si="35"/>
        <v>196320.95144200002</v>
      </c>
      <c r="L164" s="66">
        <v>2412726</v>
      </c>
      <c r="M164" s="66">
        <v>802521</v>
      </c>
      <c r="N164" s="66">
        <f t="shared" si="36"/>
        <v>1610205</v>
      </c>
      <c r="O164" s="66">
        <v>902824</v>
      </c>
      <c r="P164" s="66">
        <v>336967</v>
      </c>
      <c r="Q164" s="66">
        <f t="shared" si="37"/>
        <v>565857</v>
      </c>
    </row>
    <row r="165" spans="1:17" x14ac:dyDescent="0.4">
      <c r="A165" s="243">
        <v>46</v>
      </c>
      <c r="B165" s="107">
        <v>159</v>
      </c>
      <c r="C165" s="107" t="s">
        <v>525</v>
      </c>
      <c r="D165" s="151">
        <v>1089734.3904200001</v>
      </c>
      <c r="E165" s="151">
        <v>262809.07335700002</v>
      </c>
      <c r="F165" s="277">
        <f t="shared" si="32"/>
        <v>826925.31706300005</v>
      </c>
      <c r="G165" s="108">
        <f t="shared" si="33"/>
        <v>1352543.4637770001</v>
      </c>
      <c r="H165" s="108">
        <v>189041.04863999999</v>
      </c>
      <c r="I165" s="108">
        <v>125291.136195</v>
      </c>
      <c r="J165" s="108">
        <f t="shared" si="34"/>
        <v>63749.912444999994</v>
      </c>
      <c r="K165" s="108">
        <f t="shared" si="35"/>
        <v>314332.18483499996</v>
      </c>
      <c r="L165" s="109">
        <v>3408967</v>
      </c>
      <c r="M165" s="109">
        <v>578960</v>
      </c>
      <c r="N165" s="109">
        <f t="shared" si="36"/>
        <v>2830007</v>
      </c>
      <c r="O165" s="109">
        <v>2371592</v>
      </c>
      <c r="P165" s="109">
        <v>308537</v>
      </c>
      <c r="Q165" s="109">
        <f t="shared" si="37"/>
        <v>2063055</v>
      </c>
    </row>
    <row r="166" spans="1:17" x14ac:dyDescent="0.4">
      <c r="A166" s="243">
        <v>152</v>
      </c>
      <c r="B166" s="157">
        <v>160</v>
      </c>
      <c r="C166" s="71" t="s">
        <v>550</v>
      </c>
      <c r="D166" s="158">
        <v>800436.79440599994</v>
      </c>
      <c r="E166" s="158">
        <v>453234.54740500002</v>
      </c>
      <c r="F166" s="22">
        <f t="shared" si="32"/>
        <v>347202.24700099992</v>
      </c>
      <c r="G166" s="22">
        <f t="shared" si="33"/>
        <v>1253671.3418109999</v>
      </c>
      <c r="H166" s="22">
        <v>131798.52028999999</v>
      </c>
      <c r="I166" s="22">
        <v>156817.89489</v>
      </c>
      <c r="J166" s="22">
        <f t="shared" si="34"/>
        <v>-25019.37460000001</v>
      </c>
      <c r="K166" s="22">
        <f t="shared" si="35"/>
        <v>288616.41518000001</v>
      </c>
      <c r="L166" s="66">
        <v>946703</v>
      </c>
      <c r="M166" s="66">
        <v>626932</v>
      </c>
      <c r="N166" s="66">
        <f t="shared" si="36"/>
        <v>319771</v>
      </c>
      <c r="O166" s="66">
        <v>142784</v>
      </c>
      <c r="P166" s="66">
        <v>199751</v>
      </c>
      <c r="Q166" s="66">
        <f t="shared" si="37"/>
        <v>-56967</v>
      </c>
    </row>
    <row r="167" spans="1:17" x14ac:dyDescent="0.4">
      <c r="A167" s="243">
        <v>19</v>
      </c>
      <c r="B167" s="107">
        <v>161</v>
      </c>
      <c r="C167" s="107" t="s">
        <v>514</v>
      </c>
      <c r="D167" s="151">
        <v>676322.51989</v>
      </c>
      <c r="E167" s="151">
        <v>714727.08133700001</v>
      </c>
      <c r="F167" s="277">
        <f t="shared" si="32"/>
        <v>-38404.561447000015</v>
      </c>
      <c r="G167" s="108">
        <f t="shared" si="33"/>
        <v>1391049.6012269999</v>
      </c>
      <c r="H167" s="108">
        <v>126819.90889200001</v>
      </c>
      <c r="I167" s="108">
        <v>202869.723096</v>
      </c>
      <c r="J167" s="108">
        <f t="shared" si="34"/>
        <v>-76049.814203999995</v>
      </c>
      <c r="K167" s="108">
        <f t="shared" si="35"/>
        <v>329689.63198800001</v>
      </c>
      <c r="L167" s="109">
        <v>422067</v>
      </c>
      <c r="M167" s="109">
        <v>483968</v>
      </c>
      <c r="N167" s="109">
        <f t="shared" si="36"/>
        <v>-61901</v>
      </c>
      <c r="O167" s="109">
        <v>21590</v>
      </c>
      <c r="P167" s="109">
        <v>162310</v>
      </c>
      <c r="Q167" s="109">
        <f t="shared" si="37"/>
        <v>-140720</v>
      </c>
    </row>
    <row r="168" spans="1:17" x14ac:dyDescent="0.4">
      <c r="A168" s="243">
        <v>129</v>
      </c>
      <c r="B168" s="157">
        <v>162</v>
      </c>
      <c r="C168" s="71" t="s">
        <v>541</v>
      </c>
      <c r="D168" s="158">
        <v>795623.94009699998</v>
      </c>
      <c r="E168" s="158">
        <v>715968.53528299998</v>
      </c>
      <c r="F168" s="22">
        <f t="shared" si="32"/>
        <v>79655.404814000009</v>
      </c>
      <c r="G168" s="22">
        <f t="shared" si="33"/>
        <v>1511592.47538</v>
      </c>
      <c r="H168" s="22">
        <v>125597.71040900001</v>
      </c>
      <c r="I168" s="22">
        <v>166675.88420599999</v>
      </c>
      <c r="J168" s="22">
        <f t="shared" si="34"/>
        <v>-41078.173796999981</v>
      </c>
      <c r="K168" s="22">
        <f t="shared" si="35"/>
        <v>292273.59461500001</v>
      </c>
      <c r="L168" s="66">
        <v>815269</v>
      </c>
      <c r="M168" s="66">
        <v>638302</v>
      </c>
      <c r="N168" s="66">
        <f t="shared" si="36"/>
        <v>176967</v>
      </c>
      <c r="O168" s="66">
        <v>118693</v>
      </c>
      <c r="P168" s="66">
        <v>205284</v>
      </c>
      <c r="Q168" s="66">
        <f t="shared" si="37"/>
        <v>-86591</v>
      </c>
    </row>
    <row r="169" spans="1:17" x14ac:dyDescent="0.4">
      <c r="A169" s="243">
        <v>49</v>
      </c>
      <c r="B169" s="107">
        <v>163</v>
      </c>
      <c r="C169" s="107" t="s">
        <v>521</v>
      </c>
      <c r="D169" s="151">
        <v>1283780.8418699999</v>
      </c>
      <c r="E169" s="151">
        <v>1204253.893343</v>
      </c>
      <c r="F169" s="277">
        <f t="shared" si="32"/>
        <v>79526.948526999913</v>
      </c>
      <c r="G169" s="108">
        <f t="shared" si="33"/>
        <v>2488034.7352129999</v>
      </c>
      <c r="H169" s="108">
        <v>124012.456595</v>
      </c>
      <c r="I169" s="108">
        <v>133328.492447</v>
      </c>
      <c r="J169" s="108">
        <f t="shared" si="34"/>
        <v>-9316.0358520000009</v>
      </c>
      <c r="K169" s="108">
        <f t="shared" si="35"/>
        <v>257340.94904199999</v>
      </c>
      <c r="L169" s="109">
        <v>737816</v>
      </c>
      <c r="M169" s="109">
        <v>705207</v>
      </c>
      <c r="N169" s="109">
        <f t="shared" si="36"/>
        <v>32609</v>
      </c>
      <c r="O169" s="109">
        <v>81809</v>
      </c>
      <c r="P169" s="109">
        <v>150559</v>
      </c>
      <c r="Q169" s="109">
        <f t="shared" si="37"/>
        <v>-68750</v>
      </c>
    </row>
    <row r="170" spans="1:17" x14ac:dyDescent="0.4">
      <c r="A170" s="243">
        <v>26</v>
      </c>
      <c r="B170" s="157">
        <v>164</v>
      </c>
      <c r="C170" s="71" t="s">
        <v>509</v>
      </c>
      <c r="D170" s="158">
        <v>1435183.308063</v>
      </c>
      <c r="E170" s="158">
        <v>836431.43911100004</v>
      </c>
      <c r="F170" s="22">
        <f t="shared" si="32"/>
        <v>598751.86895199993</v>
      </c>
      <c r="G170" s="22">
        <f t="shared" si="33"/>
        <v>2271614.7471739999</v>
      </c>
      <c r="H170" s="22">
        <v>101821.425728</v>
      </c>
      <c r="I170" s="22">
        <v>8577.2692000000006</v>
      </c>
      <c r="J170" s="22">
        <f t="shared" si="34"/>
        <v>93244.156528000007</v>
      </c>
      <c r="K170" s="22">
        <f t="shared" si="35"/>
        <v>110398.694928</v>
      </c>
      <c r="L170" s="66">
        <v>1395479</v>
      </c>
      <c r="M170" s="66">
        <v>507022</v>
      </c>
      <c r="N170" s="66">
        <f t="shared" si="36"/>
        <v>888457</v>
      </c>
      <c r="O170" s="66">
        <v>476370</v>
      </c>
      <c r="P170" s="66">
        <v>241204</v>
      </c>
      <c r="Q170" s="66">
        <f t="shared" si="37"/>
        <v>235166</v>
      </c>
    </row>
    <row r="171" spans="1:17" x14ac:dyDescent="0.4">
      <c r="A171" s="243">
        <v>38</v>
      </c>
      <c r="B171" s="107">
        <v>165</v>
      </c>
      <c r="C171" s="107" t="s">
        <v>527</v>
      </c>
      <c r="D171" s="151">
        <v>1281838.2147059999</v>
      </c>
      <c r="E171" s="151">
        <v>312683.72314199997</v>
      </c>
      <c r="F171" s="277">
        <f t="shared" si="32"/>
        <v>969154.49156400003</v>
      </c>
      <c r="G171" s="108">
        <f t="shared" si="33"/>
        <v>1594521.9378479999</v>
      </c>
      <c r="H171" s="108">
        <v>97188.243898999994</v>
      </c>
      <c r="I171" s="108">
        <v>111071.768068</v>
      </c>
      <c r="J171" s="108">
        <f t="shared" si="34"/>
        <v>-13883.524169000011</v>
      </c>
      <c r="K171" s="108">
        <f t="shared" si="35"/>
        <v>208260.011967</v>
      </c>
      <c r="L171" s="109">
        <v>2155736</v>
      </c>
      <c r="M171" s="109">
        <v>878926</v>
      </c>
      <c r="N171" s="109">
        <f t="shared" si="36"/>
        <v>1276810</v>
      </c>
      <c r="O171" s="109">
        <v>390111</v>
      </c>
      <c r="P171" s="109">
        <v>388686</v>
      </c>
      <c r="Q171" s="109">
        <f t="shared" si="37"/>
        <v>1425</v>
      </c>
    </row>
    <row r="172" spans="1:17" x14ac:dyDescent="0.4">
      <c r="A172" s="243">
        <v>4</v>
      </c>
      <c r="B172" s="157">
        <v>166</v>
      </c>
      <c r="C172" s="71" t="s">
        <v>529</v>
      </c>
      <c r="D172" s="158">
        <v>2879974.772897</v>
      </c>
      <c r="E172" s="158">
        <v>2286667.892612</v>
      </c>
      <c r="F172" s="22">
        <f t="shared" si="32"/>
        <v>593306.88028499996</v>
      </c>
      <c r="G172" s="22">
        <f t="shared" si="33"/>
        <v>5166642.6655090004</v>
      </c>
      <c r="H172" s="22">
        <v>30627.459049000001</v>
      </c>
      <c r="I172" s="22">
        <v>232607.08607200001</v>
      </c>
      <c r="J172" s="22">
        <f t="shared" si="34"/>
        <v>-201979.62702300001</v>
      </c>
      <c r="K172" s="22">
        <f t="shared" si="35"/>
        <v>263234.54512100003</v>
      </c>
      <c r="L172" s="66">
        <v>1703155</v>
      </c>
      <c r="M172" s="66">
        <v>1201430</v>
      </c>
      <c r="N172" s="66">
        <f t="shared" si="36"/>
        <v>501725</v>
      </c>
      <c r="O172" s="66">
        <v>44742</v>
      </c>
      <c r="P172" s="66">
        <v>327165</v>
      </c>
      <c r="Q172" s="66">
        <f t="shared" si="37"/>
        <v>-282423</v>
      </c>
    </row>
    <row r="173" spans="1:17" x14ac:dyDescent="0.4">
      <c r="A173" s="243">
        <v>122</v>
      </c>
      <c r="B173" s="107">
        <v>167</v>
      </c>
      <c r="C173" s="107" t="s">
        <v>538</v>
      </c>
      <c r="D173" s="151">
        <v>2176292.436584</v>
      </c>
      <c r="E173" s="151">
        <v>955799.635274</v>
      </c>
      <c r="F173" s="277">
        <f t="shared" si="32"/>
        <v>1220492.80131</v>
      </c>
      <c r="G173" s="108">
        <f t="shared" si="33"/>
        <v>3132092.071858</v>
      </c>
      <c r="H173" s="108">
        <v>30497.099894999999</v>
      </c>
      <c r="I173" s="108">
        <v>482310.33723</v>
      </c>
      <c r="J173" s="108">
        <f t="shared" si="34"/>
        <v>-451813.23733500001</v>
      </c>
      <c r="K173" s="108">
        <f t="shared" si="35"/>
        <v>512807.437125</v>
      </c>
      <c r="L173" s="109">
        <v>7014366</v>
      </c>
      <c r="M173" s="109">
        <v>1862224</v>
      </c>
      <c r="N173" s="109">
        <f t="shared" si="36"/>
        <v>5152142</v>
      </c>
      <c r="O173" s="109">
        <v>4252616</v>
      </c>
      <c r="P173" s="109">
        <v>817729</v>
      </c>
      <c r="Q173" s="109">
        <f t="shared" si="37"/>
        <v>3434887</v>
      </c>
    </row>
    <row r="174" spans="1:17" x14ac:dyDescent="0.4">
      <c r="A174" s="243">
        <v>119</v>
      </c>
      <c r="B174" s="157">
        <v>168</v>
      </c>
      <c r="C174" s="71" t="s">
        <v>537</v>
      </c>
      <c r="D174" s="158">
        <v>694004.729391</v>
      </c>
      <c r="E174" s="158">
        <v>710668.50116900005</v>
      </c>
      <c r="F174" s="22">
        <f t="shared" ref="F174:F177" si="38">D174-E174</f>
        <v>-16663.771778000053</v>
      </c>
      <c r="G174" s="22">
        <f t="shared" si="33"/>
        <v>1404673.2305600001</v>
      </c>
      <c r="H174" s="22">
        <v>30404.868490000001</v>
      </c>
      <c r="I174" s="22">
        <v>151557.37040099999</v>
      </c>
      <c r="J174" s="22">
        <f t="shared" ref="J174:J177" si="39">H174-I174</f>
        <v>-121152.501911</v>
      </c>
      <c r="K174" s="22">
        <f t="shared" si="35"/>
        <v>181962.23889099999</v>
      </c>
      <c r="L174" s="66">
        <v>745053</v>
      </c>
      <c r="M174" s="66">
        <v>630091</v>
      </c>
      <c r="N174" s="66">
        <f t="shared" si="36"/>
        <v>114962</v>
      </c>
      <c r="O174" s="66">
        <v>69419</v>
      </c>
      <c r="P174" s="66">
        <v>211134</v>
      </c>
      <c r="Q174" s="66">
        <f t="shared" si="37"/>
        <v>-141715</v>
      </c>
    </row>
    <row r="175" spans="1:17" x14ac:dyDescent="0.4">
      <c r="A175" s="243">
        <v>142</v>
      </c>
      <c r="B175" s="107">
        <v>169</v>
      </c>
      <c r="C175" s="107" t="s">
        <v>546</v>
      </c>
      <c r="D175" s="151">
        <v>685036.09342100006</v>
      </c>
      <c r="E175" s="151">
        <v>890778.35536699998</v>
      </c>
      <c r="F175" s="277">
        <f t="shared" si="38"/>
        <v>-205742.26194599993</v>
      </c>
      <c r="G175" s="108">
        <f t="shared" si="33"/>
        <v>1575814.448788</v>
      </c>
      <c r="H175" s="108">
        <v>23482.233415999999</v>
      </c>
      <c r="I175" s="108">
        <v>32631.313020000001</v>
      </c>
      <c r="J175" s="108">
        <f t="shared" si="39"/>
        <v>-9149.0796040000023</v>
      </c>
      <c r="K175" s="108">
        <f t="shared" si="35"/>
        <v>56113.546436000004</v>
      </c>
      <c r="L175" s="109">
        <v>9579</v>
      </c>
      <c r="M175" s="109">
        <v>48418</v>
      </c>
      <c r="N175" s="109">
        <v>0</v>
      </c>
      <c r="O175" s="109">
        <v>0</v>
      </c>
      <c r="P175" s="109">
        <v>0</v>
      </c>
      <c r="Q175" s="109">
        <v>0</v>
      </c>
    </row>
    <row r="176" spans="1:17" x14ac:dyDescent="0.4">
      <c r="A176" s="243">
        <v>61</v>
      </c>
      <c r="B176" s="157">
        <v>170</v>
      </c>
      <c r="C176" s="71" t="s">
        <v>526</v>
      </c>
      <c r="D176" s="158">
        <v>248827.23739600001</v>
      </c>
      <c r="E176" s="158">
        <v>240342.75221999999</v>
      </c>
      <c r="F176" s="22">
        <f t="shared" si="38"/>
        <v>8484.4851760000165</v>
      </c>
      <c r="G176" s="22">
        <f t="shared" si="33"/>
        <v>489169.98961599998</v>
      </c>
      <c r="H176" s="22">
        <v>20401.502571000001</v>
      </c>
      <c r="I176" s="22">
        <v>9935</v>
      </c>
      <c r="J176" s="22">
        <f t="shared" si="39"/>
        <v>10466.502571000001</v>
      </c>
      <c r="K176" s="22">
        <f t="shared" si="35"/>
        <v>30336.502571000001</v>
      </c>
      <c r="L176" s="66">
        <v>11493</v>
      </c>
      <c r="M176" s="66">
        <v>42583</v>
      </c>
      <c r="N176" s="66">
        <f>L176-M176</f>
        <v>-31090</v>
      </c>
      <c r="O176" s="66">
        <v>2857</v>
      </c>
      <c r="P176" s="66">
        <v>3379</v>
      </c>
      <c r="Q176" s="66">
        <f>O176-P176</f>
        <v>-522</v>
      </c>
    </row>
    <row r="177" spans="1:17" x14ac:dyDescent="0.4">
      <c r="A177" s="243">
        <v>54</v>
      </c>
      <c r="B177" s="107">
        <v>171</v>
      </c>
      <c r="C177" s="107" t="s">
        <v>524</v>
      </c>
      <c r="D177" s="151">
        <v>0</v>
      </c>
      <c r="E177" s="151">
        <v>0</v>
      </c>
      <c r="F177" s="277">
        <f t="shared" si="38"/>
        <v>0</v>
      </c>
      <c r="G177" s="108">
        <f t="shared" si="33"/>
        <v>0</v>
      </c>
      <c r="H177" s="108">
        <v>0</v>
      </c>
      <c r="I177" s="108">
        <v>0</v>
      </c>
      <c r="J177" s="108">
        <f t="shared" si="39"/>
        <v>0</v>
      </c>
      <c r="K177" s="108">
        <f t="shared" si="35"/>
        <v>0</v>
      </c>
      <c r="L177" s="109">
        <v>20367577</v>
      </c>
      <c r="M177" s="109">
        <v>2424680</v>
      </c>
      <c r="N177" s="109">
        <f>L177-M177</f>
        <v>17942897</v>
      </c>
      <c r="O177" s="109">
        <v>8456748</v>
      </c>
      <c r="P177" s="109">
        <v>1208987</v>
      </c>
      <c r="Q177" s="109">
        <f>O177-P177</f>
        <v>7247761</v>
      </c>
    </row>
    <row r="178" spans="1:17" x14ac:dyDescent="0.4">
      <c r="A178" s="243"/>
      <c r="B178" s="157">
        <v>172</v>
      </c>
      <c r="C178" s="71" t="s">
        <v>627</v>
      </c>
      <c r="D178" s="158">
        <v>0</v>
      </c>
      <c r="E178" s="158">
        <v>0</v>
      </c>
      <c r="F178" s="22"/>
      <c r="G178" s="22"/>
      <c r="H178" s="22"/>
      <c r="I178" s="22"/>
      <c r="J178" s="22"/>
      <c r="K178" s="22"/>
      <c r="L178" s="66"/>
      <c r="M178" s="66"/>
      <c r="N178" s="66"/>
      <c r="O178" s="66"/>
      <c r="P178" s="66"/>
      <c r="Q178" s="66"/>
    </row>
    <row r="179" spans="1:17" x14ac:dyDescent="0.4">
      <c r="A179" s="243"/>
      <c r="B179" s="157">
        <v>173</v>
      </c>
      <c r="C179" s="71" t="s">
        <v>633</v>
      </c>
      <c r="D179" s="158">
        <v>0</v>
      </c>
      <c r="E179" s="158">
        <v>0</v>
      </c>
      <c r="F179" s="22">
        <v>0</v>
      </c>
      <c r="G179" s="22">
        <v>0</v>
      </c>
      <c r="H179" s="22">
        <v>0</v>
      </c>
      <c r="I179" s="22">
        <v>0</v>
      </c>
      <c r="J179" s="22">
        <v>0</v>
      </c>
      <c r="K179" s="22">
        <v>0</v>
      </c>
      <c r="L179" s="66">
        <v>0</v>
      </c>
      <c r="M179" s="66">
        <v>0</v>
      </c>
      <c r="N179" s="66">
        <v>0</v>
      </c>
      <c r="O179" s="66">
        <v>0</v>
      </c>
      <c r="P179" s="66">
        <v>0</v>
      </c>
      <c r="Q179" s="66">
        <v>0</v>
      </c>
    </row>
    <row r="180" spans="1:17" s="118" customFormat="1" x14ac:dyDescent="0.35">
      <c r="A180" s="245"/>
      <c r="B180" s="423" t="s">
        <v>197</v>
      </c>
      <c r="C180" s="423"/>
      <c r="D180" s="117">
        <f>SUM(D110:D177)</f>
        <v>439222781.10435283</v>
      </c>
      <c r="E180" s="117">
        <f>SUM(E110:E177)</f>
        <v>306601899.47577608</v>
      </c>
      <c r="F180" s="117">
        <f t="shared" ref="F180:Q180" si="40">SUM(F110:F177)</f>
        <v>132620881.62857704</v>
      </c>
      <c r="G180" s="117">
        <f t="shared" si="40"/>
        <v>745824680.58012879</v>
      </c>
      <c r="H180" s="117">
        <f t="shared" si="40"/>
        <v>85235892.002906978</v>
      </c>
      <c r="I180" s="117">
        <f t="shared" si="40"/>
        <v>93075756.873374969</v>
      </c>
      <c r="J180" s="117">
        <f t="shared" si="40"/>
        <v>-7839864.8704680009</v>
      </c>
      <c r="K180" s="117">
        <f t="shared" si="40"/>
        <v>178311648.87628201</v>
      </c>
      <c r="L180" s="117">
        <f t="shared" si="40"/>
        <v>415965179</v>
      </c>
      <c r="M180" s="117">
        <f t="shared" si="40"/>
        <v>216385685</v>
      </c>
      <c r="N180" s="117">
        <f t="shared" si="40"/>
        <v>199618333</v>
      </c>
      <c r="O180" s="117">
        <f t="shared" si="40"/>
        <v>71836611</v>
      </c>
      <c r="P180" s="117">
        <f t="shared" si="40"/>
        <v>76595200</v>
      </c>
      <c r="Q180" s="117">
        <f t="shared" si="40"/>
        <v>-4758589</v>
      </c>
    </row>
    <row r="181" spans="1:17" s="118" customFormat="1" x14ac:dyDescent="0.35">
      <c r="A181" s="245"/>
      <c r="B181" s="423" t="s">
        <v>164</v>
      </c>
      <c r="C181" s="423"/>
      <c r="D181" s="117">
        <f t="shared" ref="D181:Q181" si="41">D180+D109+D87</f>
        <v>655798678.56177986</v>
      </c>
      <c r="E181" s="117">
        <f t="shared" si="41"/>
        <v>906141499.81505167</v>
      </c>
      <c r="F181" s="117">
        <f t="shared" si="41"/>
        <v>-250373930.52099785</v>
      </c>
      <c r="G181" s="117">
        <f t="shared" si="41"/>
        <v>1561940178.3768318</v>
      </c>
      <c r="H181" s="117">
        <f t="shared" si="41"/>
        <v>102937889.94368398</v>
      </c>
      <c r="I181" s="117">
        <f t="shared" si="41"/>
        <v>183146372.28111094</v>
      </c>
      <c r="J181" s="117">
        <f t="shared" si="41"/>
        <v>-80208482.33742702</v>
      </c>
      <c r="K181" s="117">
        <f t="shared" si="41"/>
        <v>286084262.22479498</v>
      </c>
      <c r="L181" s="117">
        <f t="shared" si="41"/>
        <v>3238052420.4733191</v>
      </c>
      <c r="M181" s="117">
        <f t="shared" si="41"/>
        <v>2229092439.257895</v>
      </c>
      <c r="N181" s="117">
        <f t="shared" si="41"/>
        <v>1000929977.2154239</v>
      </c>
      <c r="O181" s="117">
        <f t="shared" si="41"/>
        <v>458328353.29687697</v>
      </c>
      <c r="P181" s="117">
        <f t="shared" si="41"/>
        <v>302127556.16960096</v>
      </c>
      <c r="Q181" s="117">
        <f t="shared" si="41"/>
        <v>156200797.127276</v>
      </c>
    </row>
    <row r="183" spans="1:17" x14ac:dyDescent="0.4">
      <c r="H183" s="24"/>
      <c r="O183" s="178"/>
      <c r="P183" s="178"/>
      <c r="Q183" s="178"/>
    </row>
    <row r="184" spans="1:17" x14ac:dyDescent="0.4">
      <c r="H184" s="25"/>
    </row>
  </sheetData>
  <sortState ref="A110:Q178">
    <sortCondition descending="1" ref="H110:H178"/>
  </sortState>
  <mergeCells count="13">
    <mergeCell ref="B1:J1"/>
    <mergeCell ref="D2:K2"/>
    <mergeCell ref="L2:Q2"/>
    <mergeCell ref="D3:F3"/>
    <mergeCell ref="H3:I3"/>
    <mergeCell ref="L3:M3"/>
    <mergeCell ref="A2:A4"/>
    <mergeCell ref="B181:C181"/>
    <mergeCell ref="B180:C180"/>
    <mergeCell ref="B87:C87"/>
    <mergeCell ref="B109:C109"/>
    <mergeCell ref="B2:B4"/>
    <mergeCell ref="C2:C4"/>
  </mergeCells>
  <printOptions horizontalCentered="1" verticalCentered="1"/>
  <pageMargins left="0.25" right="0.25" top="0.75" bottom="0.75" header="0.3" footer="0.3"/>
  <pageSetup paperSize="9" scale="72" fitToHeight="0" orientation="landscape" r:id="rId1"/>
  <rowBreaks count="5" manualBreakCount="5">
    <brk id="41" min="1" max="16" man="1"/>
    <brk id="71" min="1" max="16" man="1"/>
    <brk id="87" min="1" max="16" man="1"/>
    <brk id="122" min="1" max="16" man="1"/>
    <brk id="152"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5"/>
  <sheetViews>
    <sheetView rightToLeft="1" view="pageBreakPreview" zoomScaleNormal="110" zoomScaleSheetLayoutView="100" workbookViewId="0">
      <pane xSplit="4" ySplit="3" topLeftCell="E4" activePane="bottomRight" state="frozen"/>
      <selection activeCell="C1" sqref="C1"/>
      <selection pane="topRight" activeCell="D1" sqref="D1"/>
      <selection pane="bottomLeft" activeCell="C4" sqref="C4"/>
      <selection pane="bottomRight" activeCell="K12" sqref="K12"/>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62" customWidth="1"/>
    <col min="8" max="8" width="10.5703125" style="162" customWidth="1"/>
    <col min="9" max="9" width="14.28515625" style="163" bestFit="1" customWidth="1"/>
    <col min="10" max="10" width="14.140625" style="163" bestFit="1" customWidth="1"/>
    <col min="11" max="11" width="10" style="164" customWidth="1"/>
    <col min="12" max="12" width="11.28515625" style="164" customWidth="1"/>
    <col min="13" max="13" width="10.85546875" style="164" customWidth="1"/>
    <col min="14" max="14" width="15.42578125" style="231" hidden="1" customWidth="1"/>
    <col min="15" max="15" width="8.85546875" style="227" hidden="1" customWidth="1"/>
    <col min="16" max="16" width="11.5703125" style="227" hidden="1" customWidth="1"/>
    <col min="17" max="17" width="11.42578125" style="227" hidden="1" customWidth="1"/>
    <col min="18" max="18" width="13.42578125" style="227" hidden="1" customWidth="1"/>
    <col min="19" max="19" width="14.42578125" style="227" hidden="1" customWidth="1"/>
    <col min="20" max="20" width="11.42578125" style="227" hidden="1" customWidth="1"/>
    <col min="21" max="21" width="9.140625" style="2" hidden="1" customWidth="1"/>
    <col min="22" max="24" width="9.140625" style="2" customWidth="1"/>
    <col min="25" max="16384" width="9.140625" style="2"/>
  </cols>
  <sheetData>
    <row r="1" spans="1:20" ht="27" customHeight="1" x14ac:dyDescent="0.45">
      <c r="C1" s="133"/>
      <c r="D1" s="430" t="s">
        <v>242</v>
      </c>
      <c r="E1" s="430"/>
      <c r="F1" s="430"/>
      <c r="G1" s="430"/>
      <c r="H1" s="430"/>
      <c r="I1" s="430"/>
      <c r="J1" s="165" t="s">
        <v>635</v>
      </c>
      <c r="K1" s="165" t="s">
        <v>313</v>
      </c>
      <c r="L1" s="135"/>
      <c r="M1" s="136"/>
      <c r="N1" s="134"/>
      <c r="O1" s="221"/>
      <c r="P1" s="221"/>
      <c r="Q1" s="221"/>
      <c r="R1" s="222"/>
      <c r="S1" s="222"/>
      <c r="T1" s="221"/>
    </row>
    <row r="2" spans="1:20" ht="21" customHeight="1" x14ac:dyDescent="0.45">
      <c r="C2" s="435" t="s">
        <v>162</v>
      </c>
      <c r="D2" s="437" t="s">
        <v>48</v>
      </c>
      <c r="E2" s="427" t="s">
        <v>58</v>
      </c>
      <c r="F2" s="431" t="s">
        <v>254</v>
      </c>
      <c r="G2" s="432"/>
      <c r="H2" s="199" t="s">
        <v>635</v>
      </c>
      <c r="I2" s="433" t="s">
        <v>255</v>
      </c>
      <c r="J2" s="434"/>
      <c r="K2" s="200" t="s">
        <v>635</v>
      </c>
      <c r="L2" s="131"/>
      <c r="M2" s="132"/>
      <c r="N2" s="26"/>
      <c r="O2" s="221" t="s">
        <v>171</v>
      </c>
      <c r="P2" s="221"/>
      <c r="Q2" s="221"/>
      <c r="R2" s="222" t="s">
        <v>172</v>
      </c>
      <c r="S2" s="222"/>
      <c r="T2" s="221"/>
    </row>
    <row r="3" spans="1:20" ht="71.25" customHeight="1" x14ac:dyDescent="0.45">
      <c r="C3" s="435"/>
      <c r="D3" s="437"/>
      <c r="E3" s="427"/>
      <c r="F3" s="348" t="s">
        <v>578</v>
      </c>
      <c r="G3" s="349" t="s">
        <v>68</v>
      </c>
      <c r="H3" s="349" t="s">
        <v>69</v>
      </c>
      <c r="I3" s="276" t="s">
        <v>280</v>
      </c>
      <c r="J3" s="276" t="s">
        <v>281</v>
      </c>
      <c r="K3" s="350" t="s">
        <v>67</v>
      </c>
      <c r="L3" s="350" t="s">
        <v>68</v>
      </c>
      <c r="M3" s="350" t="s">
        <v>69</v>
      </c>
      <c r="N3" s="229" t="s">
        <v>50</v>
      </c>
      <c r="O3" s="223" t="s">
        <v>67</v>
      </c>
      <c r="P3" s="224" t="s">
        <v>68</v>
      </c>
      <c r="Q3" s="224" t="s">
        <v>69</v>
      </c>
      <c r="R3" s="224" t="s">
        <v>67</v>
      </c>
      <c r="S3" s="224" t="s">
        <v>68</v>
      </c>
      <c r="T3" s="224" t="s">
        <v>69</v>
      </c>
    </row>
    <row r="4" spans="1:20" x14ac:dyDescent="0.45">
      <c r="A4" s="2" t="s">
        <v>480</v>
      </c>
      <c r="B4" s="2">
        <v>11551</v>
      </c>
      <c r="C4" s="392">
        <v>262</v>
      </c>
      <c r="D4" s="112">
        <v>1</v>
      </c>
      <c r="E4" s="112" t="s">
        <v>480</v>
      </c>
      <c r="F4" s="341">
        <v>1.1564290106945458</v>
      </c>
      <c r="G4" s="341">
        <v>6.9867564934174951</v>
      </c>
      <c r="H4" s="341">
        <v>5.117351871833657</v>
      </c>
      <c r="I4" s="342">
        <v>295824.83086500003</v>
      </c>
      <c r="J4" s="342">
        <v>170165.05619500001</v>
      </c>
      <c r="K4" s="341">
        <v>0.1550050364779951</v>
      </c>
      <c r="L4" s="341">
        <v>0.97630265108231784</v>
      </c>
      <c r="M4" s="341">
        <v>0.645125764099997</v>
      </c>
      <c r="N4" s="230">
        <v>6974433.7060110001</v>
      </c>
      <c r="O4" s="225">
        <f t="shared" ref="O4:O35" si="0">$N4/$N$86*F4</f>
        <v>3.3942017420308E-3</v>
      </c>
      <c r="P4" s="225">
        <f t="shared" ref="P4:P35" si="1">$N4/$N$86*G4</f>
        <v>2.0506629323368386E-2</v>
      </c>
      <c r="Q4" s="225">
        <f t="shared" ref="Q4:Q35" si="2">$N4/$N$86*H4</f>
        <v>1.5019793240512395E-2</v>
      </c>
      <c r="R4" s="225">
        <f t="shared" ref="R4:R35" si="3">$N4/$N$86*K4</f>
        <v>4.5495085298938884E-4</v>
      </c>
      <c r="S4" s="225">
        <f t="shared" ref="S4:S35" si="4">$N4/$N$86*L4</f>
        <v>2.8655180114018916E-3</v>
      </c>
      <c r="T4" s="225">
        <f t="shared" ref="T4:T35" si="5">$N4/$N$86*M4</f>
        <v>1.8934901944582358E-3</v>
      </c>
    </row>
    <row r="5" spans="1:20" x14ac:dyDescent="0.45">
      <c r="A5" s="2" t="s">
        <v>456</v>
      </c>
      <c r="B5" s="2">
        <v>11379</v>
      </c>
      <c r="C5" s="391">
        <v>208</v>
      </c>
      <c r="D5" s="159">
        <v>2</v>
      </c>
      <c r="E5" s="159" t="s">
        <v>456</v>
      </c>
      <c r="F5" s="343">
        <v>1.1015514232222621</v>
      </c>
      <c r="G5" s="343">
        <v>1.9068323174674186E-4</v>
      </c>
      <c r="H5" s="343">
        <v>1.8542604274741321</v>
      </c>
      <c r="I5" s="344">
        <v>12135655.844851</v>
      </c>
      <c r="J5" s="344">
        <v>4615245.9348919997</v>
      </c>
      <c r="K5" s="343">
        <v>0.18147655930284945</v>
      </c>
      <c r="L5" s="343">
        <v>0</v>
      </c>
      <c r="M5" s="343">
        <v>0.99959688581939632</v>
      </c>
      <c r="N5" s="230">
        <v>10985237.994000001</v>
      </c>
      <c r="O5" s="225">
        <f t="shared" si="0"/>
        <v>5.0924171219708034E-3</v>
      </c>
      <c r="P5" s="225">
        <f t="shared" si="1"/>
        <v>8.8151904100795352E-7</v>
      </c>
      <c r="Q5" s="225">
        <f t="shared" si="2"/>
        <v>8.5721531926675251E-3</v>
      </c>
      <c r="R5" s="225">
        <f t="shared" si="3"/>
        <v>8.3895705488432016E-4</v>
      </c>
      <c r="S5" s="225">
        <f t="shared" si="4"/>
        <v>0</v>
      </c>
      <c r="T5" s="225">
        <f t="shared" si="5"/>
        <v>4.6210863960622342E-3</v>
      </c>
    </row>
    <row r="6" spans="1:20" x14ac:dyDescent="0.45">
      <c r="A6" s="2" t="s">
        <v>459</v>
      </c>
      <c r="B6" s="2">
        <v>11380</v>
      </c>
      <c r="C6" s="392">
        <v>212</v>
      </c>
      <c r="D6" s="112">
        <v>3</v>
      </c>
      <c r="E6" s="112" t="s">
        <v>459</v>
      </c>
      <c r="F6" s="341">
        <v>1.0987906835856822</v>
      </c>
      <c r="G6" s="341">
        <v>0.19575024494773274</v>
      </c>
      <c r="H6" s="341">
        <v>0.23703891673186858</v>
      </c>
      <c r="I6" s="342">
        <v>36570.256957999998</v>
      </c>
      <c r="J6" s="342">
        <v>33031.108237</v>
      </c>
      <c r="K6" s="341">
        <v>1.1001623548482865E-2</v>
      </c>
      <c r="L6" s="341">
        <v>0</v>
      </c>
      <c r="M6" s="341">
        <v>0</v>
      </c>
      <c r="N6" s="230">
        <v>299981.21539799997</v>
      </c>
      <c r="O6" s="225">
        <f t="shared" si="0"/>
        <v>1.387135071420161E-4</v>
      </c>
      <c r="P6" s="225">
        <f t="shared" si="1"/>
        <v>2.4711897731058031E-5</v>
      </c>
      <c r="Q6" s="225">
        <f t="shared" si="2"/>
        <v>2.9924261244846851E-5</v>
      </c>
      <c r="R6" s="225">
        <f t="shared" si="3"/>
        <v>1.3888666963267432E-6</v>
      </c>
      <c r="S6" s="225">
        <f t="shared" si="4"/>
        <v>0</v>
      </c>
      <c r="T6" s="225">
        <f t="shared" si="5"/>
        <v>0</v>
      </c>
    </row>
    <row r="7" spans="1:20" x14ac:dyDescent="0.45">
      <c r="A7" s="2" t="s">
        <v>486</v>
      </c>
      <c r="B7" s="2">
        <v>11661</v>
      </c>
      <c r="C7" s="392">
        <v>277</v>
      </c>
      <c r="D7" s="159">
        <v>4</v>
      </c>
      <c r="E7" s="159" t="s">
        <v>636</v>
      </c>
      <c r="F7" s="343">
        <v>1.0705035721928002</v>
      </c>
      <c r="G7" s="343">
        <v>2.2936494554595828</v>
      </c>
      <c r="H7" s="343">
        <v>0.76995945645592712</v>
      </c>
      <c r="I7" s="344">
        <v>107593.05824100001</v>
      </c>
      <c r="J7" s="344">
        <v>87036.197568000003</v>
      </c>
      <c r="K7" s="343">
        <v>2.7443926159304344E-2</v>
      </c>
      <c r="L7" s="343">
        <v>0.13463890054936029</v>
      </c>
      <c r="M7" s="343">
        <v>0.15316384077676989</v>
      </c>
      <c r="N7" s="230">
        <v>967300.64932199998</v>
      </c>
      <c r="O7" s="225">
        <f t="shared" si="0"/>
        <v>4.357720018533583E-4</v>
      </c>
      <c r="P7" s="225">
        <f t="shared" si="1"/>
        <v>9.3368041052690088E-4</v>
      </c>
      <c r="Q7" s="225">
        <f t="shared" si="2"/>
        <v>3.1342891551350548E-4</v>
      </c>
      <c r="R7" s="225">
        <f t="shared" si="3"/>
        <v>1.1171653184359392E-5</v>
      </c>
      <c r="S7" s="225">
        <f t="shared" si="4"/>
        <v>5.4807722966816044E-5</v>
      </c>
      <c r="T7" s="225">
        <f t="shared" si="5"/>
        <v>6.2348706945576819E-5</v>
      </c>
    </row>
    <row r="8" spans="1:20" x14ac:dyDescent="0.45">
      <c r="A8" s="2" t="s">
        <v>439</v>
      </c>
      <c r="B8" s="2">
        <v>11148</v>
      </c>
      <c r="C8" s="392">
        <v>131</v>
      </c>
      <c r="D8" s="112">
        <v>5</v>
      </c>
      <c r="E8" s="112" t="s">
        <v>439</v>
      </c>
      <c r="F8" s="341">
        <v>0.99117241037295722</v>
      </c>
      <c r="G8" s="341">
        <v>4.3155316492171742</v>
      </c>
      <c r="H8" s="341">
        <v>0.82820025522455643</v>
      </c>
      <c r="I8" s="342">
        <v>190350.841353</v>
      </c>
      <c r="J8" s="342">
        <v>113363.197164</v>
      </c>
      <c r="K8" s="341">
        <v>4.1123933502524239E-2</v>
      </c>
      <c r="L8" s="341">
        <v>0.17839126515465684</v>
      </c>
      <c r="M8" s="341">
        <v>4.6964590622268168E-2</v>
      </c>
      <c r="N8" s="230">
        <v>1015478.1708420001</v>
      </c>
      <c r="O8" s="225">
        <f t="shared" si="0"/>
        <v>4.2357422051725503E-4</v>
      </c>
      <c r="P8" s="225">
        <f t="shared" si="1"/>
        <v>1.8442280427750106E-3</v>
      </c>
      <c r="Q8" s="225">
        <f t="shared" si="2"/>
        <v>3.5392861410148905E-4</v>
      </c>
      <c r="R8" s="225">
        <f t="shared" si="3"/>
        <v>1.7574175688950741E-5</v>
      </c>
      <c r="S8" s="225">
        <f t="shared" si="4"/>
        <v>7.6234911599827894E-5</v>
      </c>
      <c r="T8" s="225">
        <f t="shared" si="5"/>
        <v>2.0070161009883146E-5</v>
      </c>
    </row>
    <row r="9" spans="1:20" x14ac:dyDescent="0.45">
      <c r="A9" s="2" t="s">
        <v>462</v>
      </c>
      <c r="B9" s="2">
        <v>11411</v>
      </c>
      <c r="C9" s="392">
        <v>220</v>
      </c>
      <c r="D9" s="159">
        <v>6</v>
      </c>
      <c r="E9" s="159" t="s">
        <v>462</v>
      </c>
      <c r="F9" s="343">
        <v>0.90541290266628294</v>
      </c>
      <c r="G9" s="343">
        <v>1.166352649872975</v>
      </c>
      <c r="H9" s="343">
        <v>0.60517791037743418</v>
      </c>
      <c r="I9" s="344">
        <v>81966.829519000006</v>
      </c>
      <c r="J9" s="344">
        <v>106941.632358</v>
      </c>
      <c r="K9" s="343">
        <v>4.362977040741256E-2</v>
      </c>
      <c r="L9" s="343">
        <v>3.3379932626591877E-2</v>
      </c>
      <c r="M9" s="343">
        <v>2.692152473028319E-2</v>
      </c>
      <c r="N9" s="230">
        <v>998572</v>
      </c>
      <c r="O9" s="225">
        <f t="shared" si="0"/>
        <v>3.8048346399222581E-4</v>
      </c>
      <c r="P9" s="225">
        <f t="shared" si="1"/>
        <v>4.9013869269295019E-4</v>
      </c>
      <c r="Q9" s="225">
        <f t="shared" si="2"/>
        <v>2.5431511633411332E-4</v>
      </c>
      <c r="R9" s="225">
        <f t="shared" si="3"/>
        <v>1.8334625151588341E-5</v>
      </c>
      <c r="S9" s="225">
        <f t="shared" si="4"/>
        <v>1.4027315444911379E-5</v>
      </c>
      <c r="T9" s="225">
        <f t="shared" si="5"/>
        <v>1.1313285855730684E-5</v>
      </c>
    </row>
    <row r="10" spans="1:20" x14ac:dyDescent="0.45">
      <c r="A10" s="2" t="s">
        <v>464</v>
      </c>
      <c r="B10" s="2">
        <v>11420</v>
      </c>
      <c r="C10" s="392">
        <v>223</v>
      </c>
      <c r="D10" s="112">
        <v>7</v>
      </c>
      <c r="E10" s="112" t="s">
        <v>464</v>
      </c>
      <c r="F10" s="341">
        <v>0.7222939340019835</v>
      </c>
      <c r="G10" s="341">
        <v>4.2863999550906611</v>
      </c>
      <c r="H10" s="341">
        <v>2.2527553750865441</v>
      </c>
      <c r="I10" s="342">
        <v>21590.107736999998</v>
      </c>
      <c r="J10" s="342">
        <v>30456.953857</v>
      </c>
      <c r="K10" s="341">
        <v>1.3832911702820399E-2</v>
      </c>
      <c r="L10" s="341">
        <v>0.59411908347238618</v>
      </c>
      <c r="M10" s="341">
        <v>6.8666313947336285E-2</v>
      </c>
      <c r="N10" s="230">
        <v>337279.17012199998</v>
      </c>
      <c r="O10" s="225">
        <f t="shared" si="0"/>
        <v>1.0252108921764793E-4</v>
      </c>
      <c r="P10" s="225">
        <f t="shared" si="1"/>
        <v>6.0840382499621683E-4</v>
      </c>
      <c r="Q10" s="225">
        <f t="shared" si="2"/>
        <v>3.1975200665903598E-4</v>
      </c>
      <c r="R10" s="225">
        <f t="shared" si="3"/>
        <v>1.9634183648298532E-6</v>
      </c>
      <c r="S10" s="225">
        <f t="shared" si="4"/>
        <v>8.4328183714765158E-5</v>
      </c>
      <c r="T10" s="225">
        <f t="shared" si="5"/>
        <v>9.7463718952159364E-6</v>
      </c>
    </row>
    <row r="11" spans="1:20" x14ac:dyDescent="0.45">
      <c r="A11" s="2" t="s">
        <v>442</v>
      </c>
      <c r="B11" s="2">
        <v>11168</v>
      </c>
      <c r="C11" s="392">
        <v>139</v>
      </c>
      <c r="D11" s="159">
        <v>8</v>
      </c>
      <c r="E11" s="159" t="s">
        <v>442</v>
      </c>
      <c r="F11" s="343">
        <v>0.67583505688356238</v>
      </c>
      <c r="G11" s="343">
        <v>5.0166176065426384</v>
      </c>
      <c r="H11" s="343">
        <v>0.74699798764877146</v>
      </c>
      <c r="I11" s="344">
        <v>494148.93021199998</v>
      </c>
      <c r="J11" s="344">
        <v>219486.294888</v>
      </c>
      <c r="K11" s="343">
        <v>4.1265318357967366E-2</v>
      </c>
      <c r="L11" s="343">
        <v>0.44619008182085551</v>
      </c>
      <c r="M11" s="343">
        <v>3.9619965978734864E-2</v>
      </c>
      <c r="N11" s="230">
        <v>5454581.5328540001</v>
      </c>
      <c r="O11" s="225">
        <f t="shared" si="0"/>
        <v>1.5513574548055528E-3</v>
      </c>
      <c r="P11" s="225">
        <f t="shared" si="1"/>
        <v>1.1515483019933881E-2</v>
      </c>
      <c r="Q11" s="225">
        <f t="shared" si="2"/>
        <v>1.7147096544642912E-3</v>
      </c>
      <c r="R11" s="225">
        <f t="shared" si="3"/>
        <v>9.4723199999059016E-5</v>
      </c>
      <c r="S11" s="225">
        <f t="shared" si="4"/>
        <v>1.0242148622549789E-3</v>
      </c>
      <c r="T11" s="225">
        <f t="shared" si="5"/>
        <v>9.0946346973596373E-5</v>
      </c>
    </row>
    <row r="12" spans="1:20" x14ac:dyDescent="0.45">
      <c r="A12" s="2" t="s">
        <v>468</v>
      </c>
      <c r="B12" s="2">
        <v>11442</v>
      </c>
      <c r="C12" s="392">
        <v>230</v>
      </c>
      <c r="D12" s="112">
        <v>9</v>
      </c>
      <c r="E12" s="112" t="s">
        <v>468</v>
      </c>
      <c r="F12" s="341">
        <v>0.6214967745270974</v>
      </c>
      <c r="G12" s="341">
        <v>3.752234350732258</v>
      </c>
      <c r="H12" s="341">
        <v>2.1374408585321283</v>
      </c>
      <c r="I12" s="342">
        <v>271967.64077200001</v>
      </c>
      <c r="J12" s="342">
        <v>293476.36336199997</v>
      </c>
      <c r="K12" s="341">
        <v>2.81959278841603E-3</v>
      </c>
      <c r="L12" s="341">
        <v>0.29592607231346285</v>
      </c>
      <c r="M12" s="341">
        <v>0.17635321294818371</v>
      </c>
      <c r="N12" s="230">
        <v>2807262.8064100002</v>
      </c>
      <c r="O12" s="225">
        <f t="shared" si="0"/>
        <v>7.3422923717715691E-4</v>
      </c>
      <c r="P12" s="225">
        <f t="shared" si="1"/>
        <v>4.4328470845956935E-3</v>
      </c>
      <c r="Q12" s="225">
        <f t="shared" si="2"/>
        <v>2.5251483762976585E-3</v>
      </c>
      <c r="R12" s="225">
        <f t="shared" si="3"/>
        <v>3.331034925747072E-6</v>
      </c>
      <c r="S12" s="225">
        <f t="shared" si="4"/>
        <v>3.4960370389834205E-4</v>
      </c>
      <c r="T12" s="225">
        <f t="shared" si="5"/>
        <v>2.08341684661535E-4</v>
      </c>
    </row>
    <row r="13" spans="1:20" x14ac:dyDescent="0.45">
      <c r="A13" s="2" t="s">
        <v>484</v>
      </c>
      <c r="B13" s="2">
        <v>11621</v>
      </c>
      <c r="C13" s="392">
        <v>271</v>
      </c>
      <c r="D13" s="159">
        <v>10</v>
      </c>
      <c r="E13" s="159" t="s">
        <v>484</v>
      </c>
      <c r="F13" s="343">
        <v>0.60773040728523697</v>
      </c>
      <c r="G13" s="343">
        <v>1.0888979184417957</v>
      </c>
      <c r="H13" s="343">
        <v>0.59210865848038485</v>
      </c>
      <c r="I13" s="344">
        <v>297656.01977800002</v>
      </c>
      <c r="J13" s="344">
        <v>218211.00989399999</v>
      </c>
      <c r="K13" s="343">
        <v>0.1069548019279466</v>
      </c>
      <c r="L13" s="343">
        <v>0.12815854711502633</v>
      </c>
      <c r="M13" s="343">
        <v>9.2171911582596258E-2</v>
      </c>
      <c r="N13" s="230">
        <v>2325872.6594070001</v>
      </c>
      <c r="O13" s="225">
        <f t="shared" si="0"/>
        <v>5.9484884613355052E-4</v>
      </c>
      <c r="P13" s="225">
        <f t="shared" si="1"/>
        <v>1.0658174456594479E-3</v>
      </c>
      <c r="Q13" s="225">
        <f t="shared" si="2"/>
        <v>5.7955821867808897E-4</v>
      </c>
      <c r="R13" s="225">
        <f t="shared" si="3"/>
        <v>1.0468776903805746E-4</v>
      </c>
      <c r="S13" s="225">
        <f t="shared" si="4"/>
        <v>1.254420758936042E-4</v>
      </c>
      <c r="T13" s="225">
        <f t="shared" si="5"/>
        <v>9.0218219449890804E-5</v>
      </c>
    </row>
    <row r="14" spans="1:20" x14ac:dyDescent="0.45">
      <c r="A14" s="2" t="s">
        <v>440</v>
      </c>
      <c r="B14" s="2">
        <v>11158</v>
      </c>
      <c r="C14" s="392">
        <v>136</v>
      </c>
      <c r="D14" s="112">
        <v>11</v>
      </c>
      <c r="E14" s="112" t="s">
        <v>440</v>
      </c>
      <c r="F14" s="341">
        <v>0.56010763089573834</v>
      </c>
      <c r="G14" s="341">
        <v>1.4038192687286242</v>
      </c>
      <c r="H14" s="341">
        <v>1.8297693582148316</v>
      </c>
      <c r="I14" s="342">
        <v>1115532.4593460001</v>
      </c>
      <c r="J14" s="342">
        <v>898712.2635</v>
      </c>
      <c r="K14" s="341">
        <v>1.8144380864732246E-2</v>
      </c>
      <c r="L14" s="341">
        <v>7.0157492956305273E-2</v>
      </c>
      <c r="M14" s="341">
        <v>0.33657234496373623</v>
      </c>
      <c r="N14" s="230">
        <v>6690694.629613</v>
      </c>
      <c r="O14" s="225">
        <f t="shared" si="0"/>
        <v>1.5770752699752364E-3</v>
      </c>
      <c r="P14" s="225">
        <f t="shared" si="1"/>
        <v>3.9526843237005418E-3</v>
      </c>
      <c r="Q14" s="225">
        <f t="shared" si="2"/>
        <v>5.1520169435724551E-3</v>
      </c>
      <c r="R14" s="225">
        <f t="shared" si="3"/>
        <v>5.1088492233214539E-5</v>
      </c>
      <c r="S14" s="225">
        <f t="shared" si="4"/>
        <v>1.9753997453651322E-4</v>
      </c>
      <c r="T14" s="225">
        <f t="shared" si="5"/>
        <v>9.4767486197432093E-4</v>
      </c>
    </row>
    <row r="15" spans="1:20" x14ac:dyDescent="0.45">
      <c r="A15" s="2" t="s">
        <v>466</v>
      </c>
      <c r="B15" s="2">
        <v>11421</v>
      </c>
      <c r="C15" s="392">
        <v>225</v>
      </c>
      <c r="D15" s="159">
        <v>12</v>
      </c>
      <c r="E15" s="159" t="s">
        <v>466</v>
      </c>
      <c r="F15" s="343">
        <v>0.54987995450759386</v>
      </c>
      <c r="G15" s="343">
        <v>1.5878427360297729</v>
      </c>
      <c r="H15" s="343">
        <v>1.0405366817904989</v>
      </c>
      <c r="I15" s="344">
        <v>157733.12662299999</v>
      </c>
      <c r="J15" s="344">
        <v>109157.714521</v>
      </c>
      <c r="K15" s="343">
        <v>1.18089713450169E-2</v>
      </c>
      <c r="L15" s="343">
        <v>7.7028935591667055E-2</v>
      </c>
      <c r="M15" s="343">
        <v>4.6534295793082207E-2</v>
      </c>
      <c r="N15" s="230">
        <v>2001103.3432410001</v>
      </c>
      <c r="O15" s="225">
        <f t="shared" si="0"/>
        <v>4.630705149229889E-4</v>
      </c>
      <c r="P15" s="225">
        <f t="shared" si="1"/>
        <v>1.3371703175622492E-3</v>
      </c>
      <c r="Q15" s="225">
        <f t="shared" si="2"/>
        <v>8.7626736178165283E-4</v>
      </c>
      <c r="R15" s="225">
        <f t="shared" si="3"/>
        <v>9.9446913760379275E-6</v>
      </c>
      <c r="S15" s="225">
        <f t="shared" si="4"/>
        <v>6.4868392775555166E-5</v>
      </c>
      <c r="T15" s="225">
        <f t="shared" si="5"/>
        <v>3.9187935726403469E-5</v>
      </c>
    </row>
    <row r="16" spans="1:20" x14ac:dyDescent="0.45">
      <c r="A16" s="2" t="s">
        <v>418</v>
      </c>
      <c r="B16" s="2">
        <v>10766</v>
      </c>
      <c r="C16" s="392">
        <v>56</v>
      </c>
      <c r="D16" s="112">
        <v>13</v>
      </c>
      <c r="E16" s="112" t="s">
        <v>418</v>
      </c>
      <c r="F16" s="341">
        <v>0.53998106241430688</v>
      </c>
      <c r="G16" s="341">
        <v>4.1378351468851244</v>
      </c>
      <c r="H16" s="341">
        <v>1.5173355958601804</v>
      </c>
      <c r="I16" s="342">
        <v>1123397.5384</v>
      </c>
      <c r="J16" s="342">
        <v>1080614.5776450001</v>
      </c>
      <c r="K16" s="341">
        <v>6.1157599562909996E-2</v>
      </c>
      <c r="L16" s="341">
        <v>0.12225017911630062</v>
      </c>
      <c r="M16" s="341">
        <v>8.8454709479842644E-2</v>
      </c>
      <c r="N16" s="230">
        <v>20438857.129661001</v>
      </c>
      <c r="O16" s="225">
        <f t="shared" si="0"/>
        <v>4.6445630238095802E-3</v>
      </c>
      <c r="P16" s="225">
        <f t="shared" si="1"/>
        <v>3.5590944682235462E-2</v>
      </c>
      <c r="Q16" s="225">
        <f t="shared" si="2"/>
        <v>1.3051125851956452E-2</v>
      </c>
      <c r="R16" s="225">
        <f t="shared" si="3"/>
        <v>5.2603756932665118E-4</v>
      </c>
      <c r="S16" s="225">
        <f t="shared" si="4"/>
        <v>1.0515158791661802E-3</v>
      </c>
      <c r="T16" s="225">
        <f t="shared" si="5"/>
        <v>7.6082940963710871E-4</v>
      </c>
    </row>
    <row r="17" spans="1:20" x14ac:dyDescent="0.45">
      <c r="A17" s="2" t="s">
        <v>482</v>
      </c>
      <c r="B17" s="2">
        <v>11569</v>
      </c>
      <c r="C17" s="392">
        <v>263</v>
      </c>
      <c r="D17" s="159">
        <v>14</v>
      </c>
      <c r="E17" s="159" t="s">
        <v>482</v>
      </c>
      <c r="F17" s="343">
        <v>0.41722119144898945</v>
      </c>
      <c r="G17" s="343">
        <v>2.1709941690131864</v>
      </c>
      <c r="H17" s="343">
        <v>0.86414387303407736</v>
      </c>
      <c r="I17" s="344">
        <v>847533.40126099996</v>
      </c>
      <c r="J17" s="344">
        <v>450535.35725100001</v>
      </c>
      <c r="K17" s="343">
        <v>3.7932779200715382E-2</v>
      </c>
      <c r="L17" s="343">
        <v>1.7677874468417881E-2</v>
      </c>
      <c r="M17" s="343">
        <v>1.785529151801794E-2</v>
      </c>
      <c r="N17" s="230">
        <v>5018686.9585199999</v>
      </c>
      <c r="O17" s="225">
        <f t="shared" si="0"/>
        <v>8.8118316167465067E-4</v>
      </c>
      <c r="P17" s="225">
        <f t="shared" si="1"/>
        <v>4.585202154244278E-3</v>
      </c>
      <c r="Q17" s="225">
        <f t="shared" si="2"/>
        <v>1.825096725162498E-3</v>
      </c>
      <c r="R17" s="225">
        <f t="shared" si="3"/>
        <v>8.0115121168957993E-5</v>
      </c>
      <c r="S17" s="225">
        <f t="shared" si="4"/>
        <v>3.7336179549433538E-5</v>
      </c>
      <c r="T17" s="225">
        <f t="shared" si="5"/>
        <v>3.7710889463277117E-5</v>
      </c>
    </row>
    <row r="18" spans="1:20" x14ac:dyDescent="0.45">
      <c r="A18" s="2" t="s">
        <v>488</v>
      </c>
      <c r="B18" s="2">
        <v>11665</v>
      </c>
      <c r="C18" s="392">
        <v>280</v>
      </c>
      <c r="D18" s="112">
        <v>15</v>
      </c>
      <c r="E18" s="112" t="s">
        <v>637</v>
      </c>
      <c r="F18" s="341">
        <v>0.40620618552188315</v>
      </c>
      <c r="G18" s="341">
        <v>4.2806378299633705</v>
      </c>
      <c r="H18" s="341">
        <v>1.8268782260945085</v>
      </c>
      <c r="I18" s="342">
        <v>122512.761694</v>
      </c>
      <c r="J18" s="342">
        <v>88176.325813000003</v>
      </c>
      <c r="K18" s="341">
        <v>1.068346879127542E-2</v>
      </c>
      <c r="L18" s="341">
        <v>0.34330865767160224</v>
      </c>
      <c r="M18" s="341">
        <v>0.22414698022519269</v>
      </c>
      <c r="N18" s="230">
        <v>1419383.5720009999</v>
      </c>
      <c r="O18" s="225">
        <f t="shared" si="0"/>
        <v>2.4263644272091238E-4</v>
      </c>
      <c r="P18" s="225">
        <f t="shared" si="1"/>
        <v>2.5569249623918502E-3</v>
      </c>
      <c r="Q18" s="225">
        <f t="shared" si="2"/>
        <v>1.0912370364187438E-3</v>
      </c>
      <c r="R18" s="225">
        <f t="shared" si="3"/>
        <v>6.381485452036048E-6</v>
      </c>
      <c r="S18" s="225">
        <f t="shared" si="4"/>
        <v>2.0506628018406069E-4</v>
      </c>
      <c r="T18" s="225">
        <f t="shared" si="5"/>
        <v>1.3388822688310725E-4</v>
      </c>
    </row>
    <row r="19" spans="1:20" x14ac:dyDescent="0.45">
      <c r="A19" s="2" t="s">
        <v>421</v>
      </c>
      <c r="B19" s="2">
        <v>10784</v>
      </c>
      <c r="C19" s="392">
        <v>42</v>
      </c>
      <c r="D19" s="159">
        <v>16</v>
      </c>
      <c r="E19" s="159" t="s">
        <v>421</v>
      </c>
      <c r="F19" s="343">
        <v>0.40239035152961322</v>
      </c>
      <c r="G19" s="343">
        <v>1.9087305960105152</v>
      </c>
      <c r="H19" s="343">
        <v>1.1519654577235394</v>
      </c>
      <c r="I19" s="344">
        <v>1938662.7552660001</v>
      </c>
      <c r="J19" s="344">
        <v>1458890.4550729999</v>
      </c>
      <c r="K19" s="343">
        <v>3.5240811312300432E-2</v>
      </c>
      <c r="L19" s="343">
        <v>0.12825606596916786</v>
      </c>
      <c r="M19" s="343">
        <v>0.14360608379479742</v>
      </c>
      <c r="N19" s="230">
        <v>14187272.749387</v>
      </c>
      <c r="O19" s="225">
        <f t="shared" si="0"/>
        <v>2.4024601918480829E-3</v>
      </c>
      <c r="P19" s="225">
        <f t="shared" si="1"/>
        <v>1.139602193851374E-2</v>
      </c>
      <c r="Q19" s="225">
        <f t="shared" si="2"/>
        <v>6.8777771237419592E-3</v>
      </c>
      <c r="R19" s="225">
        <f t="shared" si="3"/>
        <v>2.1040426537165775E-4</v>
      </c>
      <c r="S19" s="225">
        <f t="shared" si="4"/>
        <v>7.6574920766034099E-4</v>
      </c>
      <c r="T19" s="225">
        <f t="shared" si="5"/>
        <v>8.5739605413677673E-4</v>
      </c>
    </row>
    <row r="20" spans="1:20" x14ac:dyDescent="0.45">
      <c r="A20" s="2" t="s">
        <v>474</v>
      </c>
      <c r="B20" s="2">
        <v>11500</v>
      </c>
      <c r="C20" s="392">
        <v>247</v>
      </c>
      <c r="D20" s="112">
        <v>17</v>
      </c>
      <c r="E20" s="112" t="s">
        <v>474</v>
      </c>
      <c r="F20" s="341">
        <v>0.38741701539171308</v>
      </c>
      <c r="G20" s="341">
        <v>1.7171273545738919</v>
      </c>
      <c r="H20" s="341">
        <v>0.55858626344071982</v>
      </c>
      <c r="I20" s="342">
        <v>875656.297181</v>
      </c>
      <c r="J20" s="342">
        <v>875656.297181</v>
      </c>
      <c r="K20" s="341">
        <v>0</v>
      </c>
      <c r="L20" s="341">
        <v>0</v>
      </c>
      <c r="M20" s="341">
        <v>0</v>
      </c>
      <c r="N20" s="230">
        <v>4841094</v>
      </c>
      <c r="O20" s="225">
        <f t="shared" si="0"/>
        <v>7.892815117826864E-4</v>
      </c>
      <c r="P20" s="225">
        <f t="shared" si="1"/>
        <v>3.4982894929670568E-3</v>
      </c>
      <c r="Q20" s="225">
        <f t="shared" si="2"/>
        <v>1.1380032186344797E-3</v>
      </c>
      <c r="R20" s="225">
        <f t="shared" si="3"/>
        <v>0</v>
      </c>
      <c r="S20" s="225">
        <f t="shared" si="4"/>
        <v>0</v>
      </c>
      <c r="T20" s="225">
        <f t="shared" si="5"/>
        <v>0</v>
      </c>
    </row>
    <row r="21" spans="1:20" x14ac:dyDescent="0.45">
      <c r="A21" s="2" t="s">
        <v>424</v>
      </c>
      <c r="B21" s="2">
        <v>10883</v>
      </c>
      <c r="C21" s="392">
        <v>16</v>
      </c>
      <c r="D21" s="159">
        <v>18</v>
      </c>
      <c r="E21" s="159" t="s">
        <v>424</v>
      </c>
      <c r="F21" s="343">
        <v>0.37659233715176621</v>
      </c>
      <c r="G21" s="343">
        <v>2.2459990306593922</v>
      </c>
      <c r="H21" s="343">
        <v>1.2845356611190619</v>
      </c>
      <c r="I21" s="344">
        <v>7383896.4965639999</v>
      </c>
      <c r="J21" s="344">
        <v>3575440.8643169999</v>
      </c>
      <c r="K21" s="343">
        <v>4.9248922440973807E-2</v>
      </c>
      <c r="L21" s="343">
        <v>0.11427288655439409</v>
      </c>
      <c r="M21" s="343">
        <v>0.10054129093617492</v>
      </c>
      <c r="N21" s="230">
        <v>35550123.558017999</v>
      </c>
      <c r="O21" s="225">
        <f t="shared" si="0"/>
        <v>5.6340710147142533E-3</v>
      </c>
      <c r="P21" s="225">
        <f t="shared" si="1"/>
        <v>3.3601634418320092E-2</v>
      </c>
      <c r="Q21" s="225">
        <f t="shared" si="2"/>
        <v>1.9217505035853E-2</v>
      </c>
      <c r="R21" s="225">
        <f t="shared" si="3"/>
        <v>7.3679652785600908E-4</v>
      </c>
      <c r="S21" s="225">
        <f t="shared" si="4"/>
        <v>1.7095981367363368E-3</v>
      </c>
      <c r="T21" s="225">
        <f t="shared" si="5"/>
        <v>1.5041643633263166E-3</v>
      </c>
    </row>
    <row r="22" spans="1:20" x14ac:dyDescent="0.45">
      <c r="A22" s="2" t="s">
        <v>469</v>
      </c>
      <c r="B22" s="2">
        <v>11416</v>
      </c>
      <c r="C22" s="392">
        <v>231</v>
      </c>
      <c r="D22" s="112">
        <v>19</v>
      </c>
      <c r="E22" s="112" t="s">
        <v>469</v>
      </c>
      <c r="F22" s="341">
        <v>0.36583975669365937</v>
      </c>
      <c r="G22" s="341">
        <v>2.4963709347980503</v>
      </c>
      <c r="H22" s="341">
        <v>8.7779270174401611E-2</v>
      </c>
      <c r="I22" s="342">
        <v>9594675.1019020006</v>
      </c>
      <c r="J22" s="342">
        <v>4304357.4475210002</v>
      </c>
      <c r="K22" s="341">
        <v>4.9324338553829901E-2</v>
      </c>
      <c r="L22" s="341">
        <v>0.27877255122309386</v>
      </c>
      <c r="M22" s="341">
        <v>0</v>
      </c>
      <c r="N22" s="230">
        <v>57145244.439087003</v>
      </c>
      <c r="O22" s="225">
        <f t="shared" si="0"/>
        <v>8.797934365800196E-3</v>
      </c>
      <c r="P22" s="225">
        <f t="shared" si="1"/>
        <v>6.0034228744131404E-2</v>
      </c>
      <c r="Q22" s="225">
        <f t="shared" si="2"/>
        <v>2.1109686510066852E-3</v>
      </c>
      <c r="R22" s="225">
        <f t="shared" si="3"/>
        <v>1.1861813411287586E-3</v>
      </c>
      <c r="S22" s="225">
        <f t="shared" si="4"/>
        <v>6.704089874795067E-3</v>
      </c>
      <c r="T22" s="225">
        <f t="shared" si="5"/>
        <v>0</v>
      </c>
    </row>
    <row r="23" spans="1:20" x14ac:dyDescent="0.45">
      <c r="A23" s="2" t="s">
        <v>451</v>
      </c>
      <c r="B23" s="2">
        <v>11338</v>
      </c>
      <c r="C23" s="392">
        <v>195</v>
      </c>
      <c r="D23" s="159">
        <v>20</v>
      </c>
      <c r="E23" s="159" t="s">
        <v>451</v>
      </c>
      <c r="F23" s="343">
        <v>0.31756269400405912</v>
      </c>
      <c r="G23" s="343">
        <v>1.0511991969164782</v>
      </c>
      <c r="H23" s="343">
        <v>0.54075982792166299</v>
      </c>
      <c r="I23" s="344">
        <v>4322504.6838290002</v>
      </c>
      <c r="J23" s="344">
        <v>2908219.6675559999</v>
      </c>
      <c r="K23" s="343">
        <v>2.6530680537452229E-2</v>
      </c>
      <c r="L23" s="343">
        <v>4.0821648754812631E-2</v>
      </c>
      <c r="M23" s="343">
        <v>3.6624030129525011E-2</v>
      </c>
      <c r="N23" s="230">
        <v>35616080.426825002</v>
      </c>
      <c r="O23" s="225">
        <f t="shared" si="0"/>
        <v>4.7597629526795774E-3</v>
      </c>
      <c r="P23" s="225">
        <f t="shared" si="1"/>
        <v>1.5755814797646296E-2</v>
      </c>
      <c r="Q23" s="225">
        <f t="shared" si="2"/>
        <v>8.1051352814320663E-3</v>
      </c>
      <c r="R23" s="225">
        <f t="shared" si="3"/>
        <v>3.9765297598189574E-4</v>
      </c>
      <c r="S23" s="225">
        <f t="shared" si="4"/>
        <v>6.1185200616786556E-4</v>
      </c>
      <c r="T23" s="225">
        <f t="shared" si="5"/>
        <v>5.4893633628799482E-4</v>
      </c>
    </row>
    <row r="24" spans="1:20" x14ac:dyDescent="0.45">
      <c r="A24" s="2" t="s">
        <v>438</v>
      </c>
      <c r="B24" s="2">
        <v>11145</v>
      </c>
      <c r="C24" s="392">
        <v>132</v>
      </c>
      <c r="D24" s="112">
        <v>21</v>
      </c>
      <c r="E24" s="112" t="s">
        <v>438</v>
      </c>
      <c r="F24" s="341">
        <v>0.30558094084111426</v>
      </c>
      <c r="G24" s="341">
        <v>1.5533412495609451</v>
      </c>
      <c r="H24" s="341">
        <v>1.17456356948422</v>
      </c>
      <c r="I24" s="342">
        <v>11647481.1329</v>
      </c>
      <c r="J24" s="342">
        <v>7796304.7050090004</v>
      </c>
      <c r="K24" s="341">
        <v>3.3193166817636323E-2</v>
      </c>
      <c r="L24" s="341">
        <v>0.20621681273496154</v>
      </c>
      <c r="M24" s="341">
        <v>0.12406207695786424</v>
      </c>
      <c r="N24" s="230">
        <v>107699471.088622</v>
      </c>
      <c r="O24" s="225">
        <f t="shared" si="0"/>
        <v>1.3849993118735153E-2</v>
      </c>
      <c r="P24" s="225">
        <f t="shared" si="1"/>
        <v>7.0402838469734802E-2</v>
      </c>
      <c r="Q24" s="225">
        <f t="shared" si="2"/>
        <v>5.3235314054916077E-2</v>
      </c>
      <c r="R24" s="225">
        <f t="shared" si="3"/>
        <v>1.5044299907837628E-3</v>
      </c>
      <c r="S24" s="225">
        <f t="shared" si="4"/>
        <v>9.3464645716623187E-3</v>
      </c>
      <c r="T24" s="225">
        <f t="shared" si="5"/>
        <v>5.6229256557457016E-3</v>
      </c>
    </row>
    <row r="25" spans="1:20" x14ac:dyDescent="0.45">
      <c r="A25" s="2" t="s">
        <v>447</v>
      </c>
      <c r="B25" s="2">
        <v>11290</v>
      </c>
      <c r="C25" s="392">
        <v>175</v>
      </c>
      <c r="D25" s="159">
        <v>22</v>
      </c>
      <c r="E25" s="159" t="s">
        <v>447</v>
      </c>
      <c r="F25" s="343">
        <v>0.29138937854599456</v>
      </c>
      <c r="G25" s="343">
        <v>7.526536949221189E-3</v>
      </c>
      <c r="H25" s="343">
        <v>2.0723290075434126E-2</v>
      </c>
      <c r="I25" s="344">
        <v>9221.6095879999993</v>
      </c>
      <c r="J25" s="344">
        <v>5976.0310900000004</v>
      </c>
      <c r="K25" s="343">
        <v>1.3439672811169706E-2</v>
      </c>
      <c r="L25" s="343">
        <v>0</v>
      </c>
      <c r="M25" s="343">
        <v>5.6388588855708745E-3</v>
      </c>
      <c r="N25" s="230">
        <v>62183.815862000003</v>
      </c>
      <c r="O25" s="225">
        <f t="shared" si="0"/>
        <v>7.6253680312441992E-6</v>
      </c>
      <c r="P25" s="225">
        <f t="shared" si="1"/>
        <v>1.9696192951490963E-7</v>
      </c>
      <c r="Q25" s="225">
        <f t="shared" si="2"/>
        <v>5.423077341800651E-7</v>
      </c>
      <c r="R25" s="225">
        <f t="shared" si="3"/>
        <v>3.5170276938731629E-7</v>
      </c>
      <c r="S25" s="225">
        <f t="shared" si="4"/>
        <v>0</v>
      </c>
      <c r="T25" s="225">
        <f t="shared" si="5"/>
        <v>1.4756328625733463E-7</v>
      </c>
    </row>
    <row r="26" spans="1:20" x14ac:dyDescent="0.45">
      <c r="A26" s="2" t="s">
        <v>463</v>
      </c>
      <c r="B26" s="2">
        <v>11409</v>
      </c>
      <c r="C26" s="392">
        <v>219</v>
      </c>
      <c r="D26" s="112">
        <v>23</v>
      </c>
      <c r="E26" s="112" t="s">
        <v>463</v>
      </c>
      <c r="F26" s="341">
        <v>0.28884818631412623</v>
      </c>
      <c r="G26" s="341">
        <v>3.568043843412354</v>
      </c>
      <c r="H26" s="341">
        <v>1.9884642456775208</v>
      </c>
      <c r="I26" s="342">
        <v>1439812.2397410001</v>
      </c>
      <c r="J26" s="342">
        <v>654122.29005900002</v>
      </c>
      <c r="K26" s="341">
        <v>2.5430748220913572E-2</v>
      </c>
      <c r="L26" s="341">
        <v>2.9899528074705767E-3</v>
      </c>
      <c r="M26" s="341">
        <v>6.5868970880025871E-2</v>
      </c>
      <c r="N26" s="230">
        <v>13111424.250947</v>
      </c>
      <c r="O26" s="225">
        <f t="shared" si="0"/>
        <v>1.5937831779256945E-3</v>
      </c>
      <c r="P26" s="225">
        <f t="shared" si="1"/>
        <v>1.9687463952249303E-2</v>
      </c>
      <c r="Q26" s="225">
        <f t="shared" si="2"/>
        <v>1.0971787308441023E-2</v>
      </c>
      <c r="R26" s="225">
        <f t="shared" si="3"/>
        <v>1.4031972723719209E-4</v>
      </c>
      <c r="S26" s="225">
        <f t="shared" si="4"/>
        <v>1.6497719955062972E-5</v>
      </c>
      <c r="T26" s="225">
        <f t="shared" si="5"/>
        <v>3.6344648403537002E-4</v>
      </c>
    </row>
    <row r="27" spans="1:20" x14ac:dyDescent="0.45">
      <c r="A27" s="2" t="s">
        <v>461</v>
      </c>
      <c r="B27" s="2">
        <v>11394</v>
      </c>
      <c r="C27" s="392">
        <v>217</v>
      </c>
      <c r="D27" s="159">
        <v>24</v>
      </c>
      <c r="E27" s="159" t="s">
        <v>461</v>
      </c>
      <c r="F27" s="343">
        <v>0.28609124526395208</v>
      </c>
      <c r="G27" s="343">
        <v>0.82727230108882055</v>
      </c>
      <c r="H27" s="343">
        <v>0.71728822946455151</v>
      </c>
      <c r="I27" s="344">
        <v>488121.78246000002</v>
      </c>
      <c r="J27" s="344">
        <v>401730.54704899999</v>
      </c>
      <c r="K27" s="343">
        <v>3.4339772369392861E-2</v>
      </c>
      <c r="L27" s="343">
        <v>2.402234415974551E-2</v>
      </c>
      <c r="M27" s="343">
        <v>4.2815345814413701E-2</v>
      </c>
      <c r="N27" s="230">
        <v>4730491.2806839999</v>
      </c>
      <c r="O27" s="225">
        <f t="shared" si="0"/>
        <v>5.6953515688122375E-4</v>
      </c>
      <c r="P27" s="225">
        <f t="shared" si="1"/>
        <v>1.6468894717467236E-3</v>
      </c>
      <c r="Q27" s="225">
        <f t="shared" si="2"/>
        <v>1.4279390616103651E-3</v>
      </c>
      <c r="R27" s="225">
        <f t="shared" si="3"/>
        <v>6.8361783058490451E-5</v>
      </c>
      <c r="S27" s="225">
        <f t="shared" si="4"/>
        <v>4.7822398539502964E-5</v>
      </c>
      <c r="T27" s="225">
        <f t="shared" si="5"/>
        <v>8.5234501576020359E-5</v>
      </c>
    </row>
    <row r="28" spans="1:20" x14ac:dyDescent="0.45">
      <c r="A28" s="2" t="s">
        <v>449</v>
      </c>
      <c r="B28" s="2">
        <v>11310</v>
      </c>
      <c r="C28" s="392">
        <v>183</v>
      </c>
      <c r="D28" s="112">
        <v>25</v>
      </c>
      <c r="E28" s="112" t="s">
        <v>449</v>
      </c>
      <c r="F28" s="341">
        <v>0.28567452482478711</v>
      </c>
      <c r="G28" s="341">
        <v>1.0976206312361203</v>
      </c>
      <c r="H28" s="341">
        <v>0.61891075003021434</v>
      </c>
      <c r="I28" s="342">
        <v>8616285.5237249993</v>
      </c>
      <c r="J28" s="342">
        <v>6772102.7836769996</v>
      </c>
      <c r="K28" s="341">
        <v>1.3784977218999224E-2</v>
      </c>
      <c r="L28" s="341">
        <v>0.30348730911055305</v>
      </c>
      <c r="M28" s="341">
        <v>4.7739158366920456E-2</v>
      </c>
      <c r="N28" s="230">
        <v>76331736</v>
      </c>
      <c r="O28" s="225">
        <f t="shared" si="0"/>
        <v>9.176696671901307E-3</v>
      </c>
      <c r="P28" s="225">
        <f t="shared" si="1"/>
        <v>3.5258767297687836E-2</v>
      </c>
      <c r="Q28" s="225">
        <f t="shared" si="2"/>
        <v>1.9881213501587704E-2</v>
      </c>
      <c r="R28" s="225">
        <f t="shared" si="3"/>
        <v>4.4281356430158464E-4</v>
      </c>
      <c r="S28" s="225">
        <f t="shared" si="4"/>
        <v>9.7488951147717048E-3</v>
      </c>
      <c r="T28" s="225">
        <f t="shared" si="5"/>
        <v>1.5335206244721363E-3</v>
      </c>
    </row>
    <row r="29" spans="1:20" x14ac:dyDescent="0.45">
      <c r="A29" s="2" t="s">
        <v>487</v>
      </c>
      <c r="B29" s="2">
        <v>11660</v>
      </c>
      <c r="C29" s="392">
        <v>279</v>
      </c>
      <c r="D29" s="159">
        <v>26</v>
      </c>
      <c r="E29" s="159" t="s">
        <v>487</v>
      </c>
      <c r="F29" s="343">
        <v>0.2849649989862838</v>
      </c>
      <c r="G29" s="343">
        <v>5.7221575134963683</v>
      </c>
      <c r="H29" s="343">
        <v>0.10194209443652771</v>
      </c>
      <c r="I29" s="344">
        <v>384237.29642899998</v>
      </c>
      <c r="J29" s="344">
        <v>340429.334623</v>
      </c>
      <c r="K29" s="343">
        <v>1.1958557538511567E-2</v>
      </c>
      <c r="L29" s="343">
        <v>0.33659866171424185</v>
      </c>
      <c r="M29" s="343">
        <v>3.5442961275350376E-2</v>
      </c>
      <c r="N29" s="230">
        <v>4883929.4083529999</v>
      </c>
      <c r="O29" s="225">
        <f t="shared" si="0"/>
        <v>5.8569379404269811E-4</v>
      </c>
      <c r="P29" s="225">
        <f t="shared" si="1"/>
        <v>1.1760855389650621E-2</v>
      </c>
      <c r="Q29" s="225">
        <f t="shared" si="2"/>
        <v>2.0952345823377003E-4</v>
      </c>
      <c r="R29" s="225">
        <f t="shared" si="3"/>
        <v>2.4578642854120743E-5</v>
      </c>
      <c r="S29" s="225">
        <f t="shared" si="4"/>
        <v>6.9181740898150833E-4</v>
      </c>
      <c r="T29" s="225">
        <f t="shared" si="5"/>
        <v>7.2846569000804088E-5</v>
      </c>
    </row>
    <row r="30" spans="1:20" x14ac:dyDescent="0.45">
      <c r="A30" s="2" t="s">
        <v>415</v>
      </c>
      <c r="B30" s="2">
        <v>10639</v>
      </c>
      <c r="C30" s="392">
        <v>11</v>
      </c>
      <c r="D30" s="112">
        <v>27</v>
      </c>
      <c r="E30" s="112" t="s">
        <v>415</v>
      </c>
      <c r="F30" s="341">
        <v>0.2802303458442561</v>
      </c>
      <c r="G30" s="341">
        <v>1.7677455248540341</v>
      </c>
      <c r="H30" s="341">
        <v>1.2447441575081133</v>
      </c>
      <c r="I30" s="342">
        <v>3614872.356964</v>
      </c>
      <c r="J30" s="342">
        <v>3079455.5969400001</v>
      </c>
      <c r="K30" s="341">
        <v>3.3000563020634064E-3</v>
      </c>
      <c r="L30" s="341">
        <v>0.21115269297350525</v>
      </c>
      <c r="M30" s="341">
        <v>0.10708321996604801</v>
      </c>
      <c r="N30" s="230">
        <v>33059310.626396999</v>
      </c>
      <c r="O30" s="225">
        <f t="shared" si="0"/>
        <v>3.8986897778613165E-3</v>
      </c>
      <c r="P30" s="225">
        <f t="shared" si="1"/>
        <v>2.4593665567678471E-2</v>
      </c>
      <c r="Q30" s="225">
        <f t="shared" si="2"/>
        <v>1.7317436868976934E-2</v>
      </c>
      <c r="R30" s="225">
        <f t="shared" si="3"/>
        <v>4.5911857734250923E-5</v>
      </c>
      <c r="S30" s="225">
        <f t="shared" si="4"/>
        <v>2.9376506073372053E-3</v>
      </c>
      <c r="T30" s="225">
        <f t="shared" si="5"/>
        <v>1.4897896007812512E-3</v>
      </c>
    </row>
    <row r="31" spans="1:20" x14ac:dyDescent="0.45">
      <c r="A31" s="2" t="s">
        <v>454</v>
      </c>
      <c r="B31" s="2">
        <v>11340</v>
      </c>
      <c r="C31" s="392">
        <v>201</v>
      </c>
      <c r="D31" s="159">
        <v>28</v>
      </c>
      <c r="E31" s="159" t="s">
        <v>454</v>
      </c>
      <c r="F31" s="343">
        <v>0.2782594690028688</v>
      </c>
      <c r="G31" s="343">
        <v>6.9369033395322459</v>
      </c>
      <c r="H31" s="343">
        <v>0</v>
      </c>
      <c r="I31" s="344">
        <v>580369.18972499995</v>
      </c>
      <c r="J31" s="344">
        <v>335390.61817199999</v>
      </c>
      <c r="K31" s="343">
        <v>2.5911454692666643E-2</v>
      </c>
      <c r="L31" s="343">
        <v>1.2441272789776188</v>
      </c>
      <c r="M31" s="343">
        <v>0</v>
      </c>
      <c r="N31" s="230">
        <v>4338017.5509599997</v>
      </c>
      <c r="O31" s="225">
        <f t="shared" si="0"/>
        <v>5.0798510739545198E-4</v>
      </c>
      <c r="P31" s="225">
        <f t="shared" si="1"/>
        <v>1.2663876634824699E-2</v>
      </c>
      <c r="Q31" s="225">
        <f t="shared" si="2"/>
        <v>0</v>
      </c>
      <c r="R31" s="225">
        <f t="shared" si="3"/>
        <v>4.7303450775617453E-5</v>
      </c>
      <c r="S31" s="225">
        <f t="shared" si="4"/>
        <v>2.2712547094616261E-3</v>
      </c>
      <c r="T31" s="225">
        <f t="shared" si="5"/>
        <v>0</v>
      </c>
    </row>
    <row r="32" spans="1:20" x14ac:dyDescent="0.45">
      <c r="B32" s="2">
        <v>11698</v>
      </c>
      <c r="C32" s="392">
        <v>295</v>
      </c>
      <c r="D32" s="112">
        <v>29</v>
      </c>
      <c r="E32" s="112" t="s">
        <v>638</v>
      </c>
      <c r="F32" s="341">
        <v>0.27674815966402094</v>
      </c>
      <c r="G32" s="341">
        <v>1.9899636278282617</v>
      </c>
      <c r="H32" s="341">
        <v>5.2935908840765237E-4</v>
      </c>
      <c r="I32" s="342">
        <v>358243.62492899998</v>
      </c>
      <c r="J32" s="342">
        <v>332070.45562700002</v>
      </c>
      <c r="K32" s="341">
        <v>7.2057513455760197E-2</v>
      </c>
      <c r="L32" s="341">
        <v>0</v>
      </c>
      <c r="M32" s="341">
        <v>0</v>
      </c>
      <c r="N32" s="230">
        <v>5405491.5464239996</v>
      </c>
      <c r="O32" s="225">
        <f t="shared" si="0"/>
        <v>6.2954917262860648E-4</v>
      </c>
      <c r="P32" s="225">
        <f t="shared" si="1"/>
        <v>4.5267869422553992E-3</v>
      </c>
      <c r="Q32" s="225">
        <f t="shared" si="2"/>
        <v>1.2041907578899668E-6</v>
      </c>
      <c r="R32" s="225">
        <f t="shared" si="3"/>
        <v>1.6391707187076227E-4</v>
      </c>
      <c r="S32" s="225">
        <f t="shared" si="4"/>
        <v>0</v>
      </c>
      <c r="T32" s="225">
        <f t="shared" si="5"/>
        <v>0</v>
      </c>
    </row>
    <row r="33" spans="1:20" x14ac:dyDescent="0.45">
      <c r="A33" s="2" t="s">
        <v>416</v>
      </c>
      <c r="B33" s="2">
        <v>10720</v>
      </c>
      <c r="C33" s="392">
        <v>53</v>
      </c>
      <c r="D33" s="159">
        <v>30</v>
      </c>
      <c r="E33" s="159" t="s">
        <v>416</v>
      </c>
      <c r="F33" s="343">
        <v>0.27472692864714776</v>
      </c>
      <c r="G33" s="343">
        <v>1.3453083273796518</v>
      </c>
      <c r="H33" s="343">
        <v>0.53234976748241958</v>
      </c>
      <c r="I33" s="344">
        <v>470849.48990099999</v>
      </c>
      <c r="J33" s="344">
        <v>538809.21734199999</v>
      </c>
      <c r="K33" s="343">
        <v>3.6674617192971097E-2</v>
      </c>
      <c r="L33" s="343">
        <v>0.21458126475484574</v>
      </c>
      <c r="M33" s="343">
        <v>9.4587285691886791E-2</v>
      </c>
      <c r="N33" s="230">
        <v>4708820.205329</v>
      </c>
      <c r="O33" s="225">
        <f t="shared" si="0"/>
        <v>5.4440620013921552E-4</v>
      </c>
      <c r="P33" s="225">
        <f t="shared" si="1"/>
        <v>2.6658988186231583E-3</v>
      </c>
      <c r="Q33" s="225">
        <f t="shared" si="2"/>
        <v>1.0549184802787544E-3</v>
      </c>
      <c r="R33" s="225">
        <f t="shared" si="3"/>
        <v>7.267539838888314E-5</v>
      </c>
      <c r="S33" s="225">
        <f t="shared" si="4"/>
        <v>4.2521995037585972E-4</v>
      </c>
      <c r="T33" s="225">
        <f t="shared" si="5"/>
        <v>1.8743668499690444E-4</v>
      </c>
    </row>
    <row r="34" spans="1:20" x14ac:dyDescent="0.45">
      <c r="A34" s="2" t="s">
        <v>479</v>
      </c>
      <c r="B34" s="2">
        <v>11518</v>
      </c>
      <c r="C34" s="392">
        <v>259</v>
      </c>
      <c r="D34" s="112">
        <v>31</v>
      </c>
      <c r="E34" s="112" t="s">
        <v>479</v>
      </c>
      <c r="F34" s="341">
        <v>0.27245865891369919</v>
      </c>
      <c r="G34" s="341">
        <v>1.4783607020876466</v>
      </c>
      <c r="H34" s="341">
        <v>0.14247867709561754</v>
      </c>
      <c r="I34" s="342">
        <v>2025.3140410000001</v>
      </c>
      <c r="J34" s="342">
        <v>4178.6589610000001</v>
      </c>
      <c r="K34" s="341">
        <v>2.4091177963109587E-3</v>
      </c>
      <c r="L34" s="341">
        <v>0</v>
      </c>
      <c r="M34" s="341">
        <v>0</v>
      </c>
      <c r="N34" s="230">
        <v>1888669.3309619999</v>
      </c>
      <c r="O34" s="225">
        <f t="shared" si="0"/>
        <v>2.16554027984749E-4</v>
      </c>
      <c r="P34" s="225">
        <f t="shared" si="1"/>
        <v>1.1750221708051744E-3</v>
      </c>
      <c r="Q34" s="225">
        <f t="shared" si="2"/>
        <v>1.1324408462557776E-4</v>
      </c>
      <c r="R34" s="225">
        <f t="shared" si="3"/>
        <v>1.9148011840068884E-6</v>
      </c>
      <c r="S34" s="225">
        <f t="shared" si="4"/>
        <v>0</v>
      </c>
      <c r="T34" s="225">
        <f t="shared" si="5"/>
        <v>0</v>
      </c>
    </row>
    <row r="35" spans="1:20" x14ac:dyDescent="0.45">
      <c r="A35" s="2" t="s">
        <v>478</v>
      </c>
      <c r="B35" s="2">
        <v>11521</v>
      </c>
      <c r="C35" s="392">
        <v>255</v>
      </c>
      <c r="D35" s="159">
        <v>32</v>
      </c>
      <c r="E35" s="159" t="s">
        <v>478</v>
      </c>
      <c r="F35" s="343">
        <v>0.26549346674048274</v>
      </c>
      <c r="G35" s="343">
        <v>0.89640189413908855</v>
      </c>
      <c r="H35" s="343">
        <v>1.014196311388627</v>
      </c>
      <c r="I35" s="344">
        <v>85161.383252</v>
      </c>
      <c r="J35" s="344">
        <v>79555.655568000002</v>
      </c>
      <c r="K35" s="343">
        <v>0</v>
      </c>
      <c r="L35" s="343">
        <v>0</v>
      </c>
      <c r="M35" s="343">
        <v>8.6154415019957908E-2</v>
      </c>
      <c r="N35" s="230">
        <v>2694747.19808</v>
      </c>
      <c r="O35" s="225">
        <f t="shared" si="0"/>
        <v>3.0107978061623078E-4</v>
      </c>
      <c r="P35" s="225">
        <f t="shared" si="1"/>
        <v>1.0165541508227916E-3</v>
      </c>
      <c r="Q35" s="225">
        <f t="shared" si="2"/>
        <v>1.1501375407974119E-3</v>
      </c>
      <c r="R35" s="225">
        <f t="shared" si="3"/>
        <v>0</v>
      </c>
      <c r="S35" s="225">
        <f t="shared" si="4"/>
        <v>0</v>
      </c>
      <c r="T35" s="225">
        <f t="shared" si="5"/>
        <v>9.7702413139544745E-5</v>
      </c>
    </row>
    <row r="36" spans="1:20" x14ac:dyDescent="0.45">
      <c r="A36" s="2" t="s">
        <v>453</v>
      </c>
      <c r="B36" s="2">
        <v>11323</v>
      </c>
      <c r="C36" s="392">
        <v>197</v>
      </c>
      <c r="D36" s="112">
        <v>33</v>
      </c>
      <c r="E36" s="112" t="s">
        <v>453</v>
      </c>
      <c r="F36" s="341">
        <v>0.26381484912732872</v>
      </c>
      <c r="G36" s="341">
        <v>7.5834460569787758</v>
      </c>
      <c r="H36" s="341">
        <v>1.2332681784896762</v>
      </c>
      <c r="I36" s="342">
        <v>207216.71633</v>
      </c>
      <c r="J36" s="342">
        <v>142404.70574500001</v>
      </c>
      <c r="K36" s="341">
        <v>8.7386136386210216E-3</v>
      </c>
      <c r="L36" s="341">
        <v>0.4865371188948685</v>
      </c>
      <c r="M36" s="341">
        <v>0</v>
      </c>
      <c r="N36" s="230">
        <v>2903367.5089329998</v>
      </c>
      <c r="O36" s="225">
        <f t="shared" ref="O36:O67" si="6">$N36/$N$86*F36</f>
        <v>3.2233760335651093E-4</v>
      </c>
      <c r="P36" s="225">
        <f t="shared" ref="P36:P67" si="7">$N36/$N$86*G36</f>
        <v>9.2657021971122317E-3</v>
      </c>
      <c r="Q36" s="225">
        <f t="shared" ref="Q36:Q67" si="8">$N36/$N$86*H36</f>
        <v>1.5068473600526823E-3</v>
      </c>
      <c r="R36" s="225">
        <f t="shared" ref="R36:R67" si="9">$N36/$N$86*K36</f>
        <v>1.0677123695839104E-5</v>
      </c>
      <c r="S36" s="225">
        <f t="shared" ref="S36:S67" si="10">$N36/$N$86*L36</f>
        <v>5.9446695046669275E-4</v>
      </c>
      <c r="T36" s="225">
        <f t="shared" ref="T36:T67" si="11">$N36/$N$86*M36</f>
        <v>0</v>
      </c>
    </row>
    <row r="37" spans="1:20" x14ac:dyDescent="0.45">
      <c r="A37" s="2" t="s">
        <v>431</v>
      </c>
      <c r="B37" s="2">
        <v>11008</v>
      </c>
      <c r="C37" s="392">
        <v>113</v>
      </c>
      <c r="D37" s="159">
        <v>34</v>
      </c>
      <c r="E37" s="159" t="s">
        <v>431</v>
      </c>
      <c r="F37" s="343">
        <v>0.25160585986116707</v>
      </c>
      <c r="G37" s="343">
        <v>1.8175544317827159</v>
      </c>
      <c r="H37" s="343">
        <v>1.5891919399851375</v>
      </c>
      <c r="I37" s="344">
        <v>7255962.4766899999</v>
      </c>
      <c r="J37" s="344">
        <v>5512490.9887739997</v>
      </c>
      <c r="K37" s="343">
        <v>9.3167653860382425E-3</v>
      </c>
      <c r="L37" s="343">
        <v>0.26782983308731523</v>
      </c>
      <c r="M37" s="343">
        <v>0.12318102570861228</v>
      </c>
      <c r="N37" s="230">
        <v>50169731.847548001</v>
      </c>
      <c r="O37" s="225">
        <f t="shared" si="6"/>
        <v>5.3121735458351495E-3</v>
      </c>
      <c r="P37" s="225">
        <f t="shared" si="7"/>
        <v>3.8374164162786897E-2</v>
      </c>
      <c r="Q37" s="225">
        <f t="shared" si="8"/>
        <v>3.3552729604555756E-2</v>
      </c>
      <c r="R37" s="225">
        <f t="shared" si="9"/>
        <v>1.9670557213482295E-4</v>
      </c>
      <c r="S37" s="225">
        <f t="shared" si="10"/>
        <v>5.6547115194254208E-3</v>
      </c>
      <c r="T37" s="225">
        <f t="shared" si="11"/>
        <v>2.6007303108091227E-3</v>
      </c>
    </row>
    <row r="38" spans="1:20" x14ac:dyDescent="0.45">
      <c r="A38" s="2" t="s">
        <v>458</v>
      </c>
      <c r="B38" s="2">
        <v>11383</v>
      </c>
      <c r="C38" s="392">
        <v>214</v>
      </c>
      <c r="D38" s="112">
        <v>35</v>
      </c>
      <c r="E38" s="112" t="s">
        <v>458</v>
      </c>
      <c r="F38" s="341">
        <v>0.24206637987761731</v>
      </c>
      <c r="G38" s="341">
        <v>1.1981262925570082</v>
      </c>
      <c r="H38" s="341">
        <v>1.1927720500472043</v>
      </c>
      <c r="I38" s="342">
        <v>10823197.889056999</v>
      </c>
      <c r="J38" s="342">
        <v>5329770.874206</v>
      </c>
      <c r="K38" s="341">
        <v>8.1365684077295997E-2</v>
      </c>
      <c r="L38" s="341">
        <v>7.5578374922885078E-2</v>
      </c>
      <c r="M38" s="341">
        <v>7.830914686660688E-2</v>
      </c>
      <c r="N38" s="230">
        <v>40157650.957223997</v>
      </c>
      <c r="O38" s="225">
        <f t="shared" si="6"/>
        <v>4.0908400524051628E-3</v>
      </c>
      <c r="P38" s="225">
        <f t="shared" si="7"/>
        <v>2.0247929629508696E-2</v>
      </c>
      <c r="Q38" s="225">
        <f t="shared" si="8"/>
        <v>2.0157444739700908E-2</v>
      </c>
      <c r="R38" s="225">
        <f t="shared" si="9"/>
        <v>1.3750525764173866E-3</v>
      </c>
      <c r="S38" s="225">
        <f t="shared" si="10"/>
        <v>1.2772490066011869E-3</v>
      </c>
      <c r="T38" s="225">
        <f t="shared" si="11"/>
        <v>1.3233981300234865E-3</v>
      </c>
    </row>
    <row r="39" spans="1:20" x14ac:dyDescent="0.45">
      <c r="A39" s="2" t="s">
        <v>414</v>
      </c>
      <c r="B39" s="2">
        <v>10581</v>
      </c>
      <c r="C39" s="392">
        <v>7</v>
      </c>
      <c r="D39" s="159">
        <v>36</v>
      </c>
      <c r="E39" s="159" t="s">
        <v>414</v>
      </c>
      <c r="F39" s="343">
        <v>0.22521443197314853</v>
      </c>
      <c r="G39" s="343">
        <v>1.2445295826996412</v>
      </c>
      <c r="H39" s="343">
        <v>0.63087635750726989</v>
      </c>
      <c r="I39" s="344">
        <v>2547201.6397699998</v>
      </c>
      <c r="J39" s="344">
        <v>1772405.416979</v>
      </c>
      <c r="K39" s="343">
        <v>1.8737599569984744E-2</v>
      </c>
      <c r="L39" s="343">
        <v>0.19487338188144249</v>
      </c>
      <c r="M39" s="343">
        <v>8.113938146192981E-2</v>
      </c>
      <c r="N39" s="230">
        <v>22583009.409297999</v>
      </c>
      <c r="O39" s="225">
        <f t="shared" si="6"/>
        <v>2.1403645831039827E-3</v>
      </c>
      <c r="P39" s="225">
        <f t="shared" si="7"/>
        <v>1.1827603666860387E-2</v>
      </c>
      <c r="Q39" s="225">
        <f t="shared" si="8"/>
        <v>5.9956433524082442E-3</v>
      </c>
      <c r="R39" s="225">
        <f t="shared" si="9"/>
        <v>1.7807604131142609E-4</v>
      </c>
      <c r="S39" s="225">
        <f t="shared" si="10"/>
        <v>1.8520131286189781E-3</v>
      </c>
      <c r="T39" s="225">
        <f t="shared" si="11"/>
        <v>7.7112224494025401E-4</v>
      </c>
    </row>
    <row r="40" spans="1:20" x14ac:dyDescent="0.45">
      <c r="A40" s="2" t="s">
        <v>485</v>
      </c>
      <c r="B40" s="2">
        <v>11626</v>
      </c>
      <c r="C40" s="392">
        <v>272</v>
      </c>
      <c r="D40" s="112">
        <v>37</v>
      </c>
      <c r="E40" s="112" t="s">
        <v>485</v>
      </c>
      <c r="F40" s="341">
        <v>0.22143011968198026</v>
      </c>
      <c r="G40" s="341">
        <v>0.90372236612858325</v>
      </c>
      <c r="H40" s="341">
        <v>0.17722589529414992</v>
      </c>
      <c r="I40" s="342">
        <v>1773445.5009550001</v>
      </c>
      <c r="J40" s="342">
        <v>1614598.973149</v>
      </c>
      <c r="K40" s="341">
        <v>1.1933320991016055E-2</v>
      </c>
      <c r="L40" s="341">
        <v>0</v>
      </c>
      <c r="M40" s="341">
        <v>6.8372527291935825E-2</v>
      </c>
      <c r="N40" s="230">
        <v>8717950.8982820008</v>
      </c>
      <c r="O40" s="225">
        <f t="shared" si="6"/>
        <v>8.1238301892080694E-4</v>
      </c>
      <c r="P40" s="225">
        <f t="shared" si="7"/>
        <v>3.3155774160995456E-3</v>
      </c>
      <c r="Q40" s="225">
        <f t="shared" si="8"/>
        <v>6.5020652139276649E-4</v>
      </c>
      <c r="R40" s="225">
        <f t="shared" si="9"/>
        <v>4.3780978605601953E-5</v>
      </c>
      <c r="S40" s="225">
        <f t="shared" si="10"/>
        <v>0</v>
      </c>
      <c r="T40" s="225">
        <f t="shared" si="11"/>
        <v>2.5084518859693438E-4</v>
      </c>
    </row>
    <row r="41" spans="1:20" x14ac:dyDescent="0.45">
      <c r="A41" s="2" t="s">
        <v>433</v>
      </c>
      <c r="B41" s="2">
        <v>11049</v>
      </c>
      <c r="C41" s="392">
        <v>115</v>
      </c>
      <c r="D41" s="159">
        <v>38</v>
      </c>
      <c r="E41" s="159" t="s">
        <v>433</v>
      </c>
      <c r="F41" s="343">
        <v>0.21838685905396901</v>
      </c>
      <c r="G41" s="343">
        <v>2.381708406059726</v>
      </c>
      <c r="H41" s="343">
        <v>1.6312738255035033</v>
      </c>
      <c r="I41" s="344">
        <v>6119456.5960480003</v>
      </c>
      <c r="J41" s="344">
        <v>5293154.8257229999</v>
      </c>
      <c r="K41" s="343">
        <v>2.0486229212112822E-2</v>
      </c>
      <c r="L41" s="343">
        <v>0.19802906317783148</v>
      </c>
      <c r="M41" s="343">
        <v>0.11159357273511018</v>
      </c>
      <c r="N41" s="230">
        <v>39434554.469085999</v>
      </c>
      <c r="O41" s="225">
        <f t="shared" si="6"/>
        <v>3.6242084123173876E-3</v>
      </c>
      <c r="P41" s="225">
        <f t="shared" si="7"/>
        <v>3.9525306963618875E-2</v>
      </c>
      <c r="Q41" s="225">
        <f t="shared" si="8"/>
        <v>2.7071575399699011E-2</v>
      </c>
      <c r="R41" s="225">
        <f t="shared" si="9"/>
        <v>3.3997633634564662E-4</v>
      </c>
      <c r="S41" s="225">
        <f t="shared" si="10"/>
        <v>3.2863634733400621E-3</v>
      </c>
      <c r="T41" s="225">
        <f t="shared" si="11"/>
        <v>1.8519354452879028E-3</v>
      </c>
    </row>
    <row r="42" spans="1:20" x14ac:dyDescent="0.45">
      <c r="A42" s="2" t="s">
        <v>419</v>
      </c>
      <c r="B42" s="2">
        <v>10765</v>
      </c>
      <c r="C42" s="392">
        <v>5</v>
      </c>
      <c r="D42" s="112">
        <v>39</v>
      </c>
      <c r="E42" s="112" t="s">
        <v>419</v>
      </c>
      <c r="F42" s="341">
        <v>0.21098047456346442</v>
      </c>
      <c r="G42" s="341">
        <v>1.1032924820368351</v>
      </c>
      <c r="H42" s="341">
        <v>1.0242859558707884</v>
      </c>
      <c r="I42" s="342">
        <v>12500675.43994</v>
      </c>
      <c r="J42" s="342">
        <v>10190023.659567</v>
      </c>
      <c r="K42" s="341">
        <v>5.6215884285850384E-3</v>
      </c>
      <c r="L42" s="341">
        <v>0.11045575131131577</v>
      </c>
      <c r="M42" s="341">
        <v>7.4270592855965392E-2</v>
      </c>
      <c r="N42" s="230">
        <v>99088323.300440997</v>
      </c>
      <c r="O42" s="225">
        <f t="shared" si="6"/>
        <v>8.797807758981006E-3</v>
      </c>
      <c r="P42" s="225">
        <f t="shared" si="7"/>
        <v>4.6006888452463306E-2</v>
      </c>
      <c r="Q42" s="225">
        <f t="shared" si="8"/>
        <v>4.2712345531598396E-2</v>
      </c>
      <c r="R42" s="225">
        <f t="shared" si="9"/>
        <v>2.3441815834917976E-4</v>
      </c>
      <c r="S42" s="225">
        <f t="shared" si="10"/>
        <v>4.6059639780479094E-3</v>
      </c>
      <c r="T42" s="225">
        <f t="shared" si="11"/>
        <v>3.0970562534012062E-3</v>
      </c>
    </row>
    <row r="43" spans="1:20" x14ac:dyDescent="0.45">
      <c r="A43" s="2" t="s">
        <v>420</v>
      </c>
      <c r="B43" s="2">
        <v>10778</v>
      </c>
      <c r="C43" s="392">
        <v>2</v>
      </c>
      <c r="D43" s="159">
        <v>40</v>
      </c>
      <c r="E43" s="159" t="s">
        <v>420</v>
      </c>
      <c r="F43" s="343">
        <v>0.20996363889556321</v>
      </c>
      <c r="G43" s="343">
        <v>1.7161659197185681</v>
      </c>
      <c r="H43" s="343">
        <v>1.3405114828313471</v>
      </c>
      <c r="I43" s="344">
        <v>657046.66021400003</v>
      </c>
      <c r="J43" s="344">
        <v>534400.24840499996</v>
      </c>
      <c r="K43" s="343">
        <v>1.2269557836184176E-2</v>
      </c>
      <c r="L43" s="343">
        <v>3.1279126524276758E-2</v>
      </c>
      <c r="M43" s="343">
        <v>0.11158159458795085</v>
      </c>
      <c r="N43" s="230">
        <v>3048194.581824</v>
      </c>
      <c r="O43" s="225">
        <f t="shared" si="6"/>
        <v>2.6933729938373251E-4</v>
      </c>
      <c r="P43" s="225">
        <f t="shared" si="7"/>
        <v>2.2014644847211497E-3</v>
      </c>
      <c r="Q43" s="225">
        <f t="shared" si="8"/>
        <v>1.7195822308941091E-3</v>
      </c>
      <c r="R43" s="225">
        <f t="shared" si="9"/>
        <v>1.5739151738907063E-5</v>
      </c>
      <c r="S43" s="225">
        <f t="shared" si="10"/>
        <v>4.0124259178615328E-5</v>
      </c>
      <c r="T43" s="225">
        <f t="shared" si="11"/>
        <v>1.4313471373106516E-4</v>
      </c>
    </row>
    <row r="44" spans="1:20" x14ac:dyDescent="0.45">
      <c r="A44" s="2" t="s">
        <v>430</v>
      </c>
      <c r="B44" s="2">
        <v>10923</v>
      </c>
      <c r="C44" s="392">
        <v>108</v>
      </c>
      <c r="D44" s="112">
        <v>41</v>
      </c>
      <c r="E44" s="112" t="s">
        <v>430</v>
      </c>
      <c r="F44" s="341">
        <v>0.19646373388244726</v>
      </c>
      <c r="G44" s="341">
        <v>2.0176763009992018</v>
      </c>
      <c r="H44" s="341">
        <v>1.2000582895333856</v>
      </c>
      <c r="I44" s="342">
        <v>233504.70941499999</v>
      </c>
      <c r="J44" s="342">
        <v>213408.379235</v>
      </c>
      <c r="K44" s="341">
        <v>1.1134884423449613E-4</v>
      </c>
      <c r="L44" s="341">
        <v>0.29824806201550386</v>
      </c>
      <c r="M44" s="341">
        <v>8.7325096899224811E-2</v>
      </c>
      <c r="N44" s="230">
        <v>2233661.735715</v>
      </c>
      <c r="O44" s="225">
        <f t="shared" si="6"/>
        <v>1.8467560127133944E-4</v>
      </c>
      <c r="P44" s="225">
        <f t="shared" si="7"/>
        <v>1.8966125538513467E-3</v>
      </c>
      <c r="Q44" s="225">
        <f t="shared" si="8"/>
        <v>1.1280529072751862E-3</v>
      </c>
      <c r="R44" s="225">
        <f t="shared" si="9"/>
        <v>1.0466773868900542E-7</v>
      </c>
      <c r="S44" s="225">
        <f t="shared" si="10"/>
        <v>2.8035270984761563E-4</v>
      </c>
      <c r="T44" s="225">
        <f t="shared" si="11"/>
        <v>8.2085453927042287E-5</v>
      </c>
    </row>
    <row r="45" spans="1:20" x14ac:dyDescent="0.45">
      <c r="A45" s="2" t="s">
        <v>417</v>
      </c>
      <c r="B45" s="2">
        <v>10748</v>
      </c>
      <c r="C45" s="392">
        <v>6</v>
      </c>
      <c r="D45" s="159">
        <v>42</v>
      </c>
      <c r="E45" s="159" t="s">
        <v>417</v>
      </c>
      <c r="F45" s="343">
        <v>0.19584112970478132</v>
      </c>
      <c r="G45" s="343">
        <v>2.1064762337920881</v>
      </c>
      <c r="H45" s="343">
        <v>1.4843430918292571</v>
      </c>
      <c r="I45" s="344">
        <v>731710.75245699997</v>
      </c>
      <c r="J45" s="344">
        <v>578893.85931299999</v>
      </c>
      <c r="K45" s="343">
        <v>9.7680627989119341E-3</v>
      </c>
      <c r="L45" s="343">
        <v>0.14776680705117745</v>
      </c>
      <c r="M45" s="343">
        <v>0.12244108439386524</v>
      </c>
      <c r="N45" s="230">
        <v>4681432.3186499998</v>
      </c>
      <c r="O45" s="225">
        <f t="shared" si="6"/>
        <v>3.8582678858487554E-4</v>
      </c>
      <c r="P45" s="225">
        <f t="shared" si="7"/>
        <v>4.1499707530257496E-3</v>
      </c>
      <c r="Q45" s="225">
        <f t="shared" si="8"/>
        <v>2.9243056815590114E-3</v>
      </c>
      <c r="R45" s="225">
        <f t="shared" si="9"/>
        <v>1.9244069445886017E-5</v>
      </c>
      <c r="S45" s="225">
        <f t="shared" si="10"/>
        <v>2.9111552159620139E-4</v>
      </c>
      <c r="T45" s="225">
        <f t="shared" si="11"/>
        <v>2.4122129224717903E-4</v>
      </c>
    </row>
    <row r="46" spans="1:20" x14ac:dyDescent="0.45">
      <c r="A46" s="2" t="s">
        <v>483</v>
      </c>
      <c r="B46" s="2">
        <v>11588</v>
      </c>
      <c r="C46" s="392">
        <v>253</v>
      </c>
      <c r="D46" s="112">
        <v>43</v>
      </c>
      <c r="E46" s="112" t="s">
        <v>483</v>
      </c>
      <c r="F46" s="341">
        <v>0.18917758753437983</v>
      </c>
      <c r="G46" s="341">
        <v>3.8744759056401379</v>
      </c>
      <c r="H46" s="341">
        <v>0</v>
      </c>
      <c r="I46" s="342">
        <v>1403794.7038960001</v>
      </c>
      <c r="J46" s="342">
        <v>995426.89382500004</v>
      </c>
      <c r="K46" s="341">
        <v>2.4965850798724883E-2</v>
      </c>
      <c r="L46" s="341">
        <v>0</v>
      </c>
      <c r="M46" s="341">
        <v>0</v>
      </c>
      <c r="N46" s="230">
        <v>20548434.945542999</v>
      </c>
      <c r="O46" s="225">
        <f t="shared" si="6"/>
        <v>1.635905287493568E-3</v>
      </c>
      <c r="P46" s="225">
        <f t="shared" si="7"/>
        <v>3.3504368582516458E-2</v>
      </c>
      <c r="Q46" s="225">
        <f t="shared" si="8"/>
        <v>0</v>
      </c>
      <c r="R46" s="225">
        <f t="shared" si="9"/>
        <v>2.1589115212174514E-4</v>
      </c>
      <c r="S46" s="225">
        <f t="shared" si="10"/>
        <v>0</v>
      </c>
      <c r="T46" s="225">
        <f t="shared" si="11"/>
        <v>0</v>
      </c>
    </row>
    <row r="47" spans="1:20" x14ac:dyDescent="0.45">
      <c r="A47" s="2" t="s">
        <v>427</v>
      </c>
      <c r="B47" s="2">
        <v>10920</v>
      </c>
      <c r="C47" s="392">
        <v>106</v>
      </c>
      <c r="D47" s="159">
        <v>44</v>
      </c>
      <c r="E47" s="159" t="s">
        <v>427</v>
      </c>
      <c r="F47" s="343">
        <v>0.18664909811739788</v>
      </c>
      <c r="G47" s="343">
        <v>4.363696216904775</v>
      </c>
      <c r="H47" s="343">
        <v>0</v>
      </c>
      <c r="I47" s="344">
        <v>54944.100813999998</v>
      </c>
      <c r="J47" s="344">
        <v>50943.583898999997</v>
      </c>
      <c r="K47" s="343">
        <v>6.6545377382348672E-5</v>
      </c>
      <c r="L47" s="343">
        <v>0</v>
      </c>
      <c r="M47" s="343">
        <v>0</v>
      </c>
      <c r="N47" s="230">
        <v>1004088.348225</v>
      </c>
      <c r="O47" s="225">
        <f t="shared" si="6"/>
        <v>7.8869220155743401E-5</v>
      </c>
      <c r="P47" s="225">
        <f t="shared" si="7"/>
        <v>1.8438948866893424E-3</v>
      </c>
      <c r="Q47" s="225">
        <f t="shared" si="8"/>
        <v>0</v>
      </c>
      <c r="R47" s="225">
        <f t="shared" si="9"/>
        <v>2.8118978725599718E-8</v>
      </c>
      <c r="S47" s="225">
        <f t="shared" si="10"/>
        <v>0</v>
      </c>
      <c r="T47" s="225">
        <f t="shared" si="11"/>
        <v>0</v>
      </c>
    </row>
    <row r="48" spans="1:20" x14ac:dyDescent="0.45">
      <c r="A48" s="2" t="s">
        <v>423</v>
      </c>
      <c r="B48" s="2">
        <v>10845</v>
      </c>
      <c r="C48" s="392">
        <v>3</v>
      </c>
      <c r="D48" s="112">
        <v>45</v>
      </c>
      <c r="E48" s="112" t="s">
        <v>423</v>
      </c>
      <c r="F48" s="341">
        <v>0.18112636259187229</v>
      </c>
      <c r="G48" s="341">
        <v>1.4608835017509199</v>
      </c>
      <c r="H48" s="341">
        <v>0.58013865266712994</v>
      </c>
      <c r="I48" s="342">
        <v>2755983.408636</v>
      </c>
      <c r="J48" s="342">
        <v>1986127.561828</v>
      </c>
      <c r="K48" s="341">
        <v>1.3689412956534161E-2</v>
      </c>
      <c r="L48" s="341">
        <v>0.24896770802410714</v>
      </c>
      <c r="M48" s="341">
        <v>3.9359742450848743E-2</v>
      </c>
      <c r="N48" s="230">
        <v>26770920.991531</v>
      </c>
      <c r="O48" s="225">
        <f t="shared" si="6"/>
        <v>2.0405850541245531E-3</v>
      </c>
      <c r="P48" s="225">
        <f t="shared" si="7"/>
        <v>1.6458438168977158E-2</v>
      </c>
      <c r="Q48" s="225">
        <f t="shared" si="8"/>
        <v>6.535891556658591E-3</v>
      </c>
      <c r="R48" s="225">
        <f t="shared" si="9"/>
        <v>1.5422609430846112E-4</v>
      </c>
      <c r="S48" s="225">
        <f t="shared" si="10"/>
        <v>2.804891439786667E-3</v>
      </c>
      <c r="T48" s="225">
        <f t="shared" si="11"/>
        <v>4.4343021650785209E-4</v>
      </c>
    </row>
    <row r="49" spans="1:20" x14ac:dyDescent="0.45">
      <c r="A49" s="2" t="s">
        <v>401</v>
      </c>
      <c r="B49" s="2">
        <v>10919</v>
      </c>
      <c r="C49" s="392">
        <v>104</v>
      </c>
      <c r="D49" s="159">
        <v>46</v>
      </c>
      <c r="E49" s="159" t="s">
        <v>401</v>
      </c>
      <c r="F49" s="343">
        <v>0.18102205221275572</v>
      </c>
      <c r="G49" s="343">
        <v>1.6179539653787167</v>
      </c>
      <c r="H49" s="343">
        <v>1.4780607396156358</v>
      </c>
      <c r="I49" s="344">
        <v>39744426.223287001</v>
      </c>
      <c r="J49" s="344">
        <v>29850364.132041</v>
      </c>
      <c r="K49" s="343">
        <v>1.8747010492237617E-2</v>
      </c>
      <c r="L49" s="343">
        <v>0.12964299214655181</v>
      </c>
      <c r="M49" s="343">
        <v>0.1257463841397676</v>
      </c>
      <c r="N49" s="230">
        <v>304267920.33362001</v>
      </c>
      <c r="O49" s="225">
        <f t="shared" si="6"/>
        <v>2.317914293868013E-2</v>
      </c>
      <c r="P49" s="225">
        <f t="shared" si="7"/>
        <v>0.20717247304013806</v>
      </c>
      <c r="Q49" s="225">
        <f t="shared" si="8"/>
        <v>0.18925971027737554</v>
      </c>
      <c r="R49" s="225">
        <f t="shared" si="9"/>
        <v>2.400479005518047E-3</v>
      </c>
      <c r="S49" s="225">
        <f t="shared" si="10"/>
        <v>1.6600261731820991E-2</v>
      </c>
      <c r="T49" s="225">
        <f t="shared" si="11"/>
        <v>1.6101316808474837E-2</v>
      </c>
    </row>
    <row r="50" spans="1:20" x14ac:dyDescent="0.45">
      <c r="A50" s="2" t="s">
        <v>441</v>
      </c>
      <c r="B50" s="2">
        <v>11161</v>
      </c>
      <c r="C50" s="392">
        <v>138</v>
      </c>
      <c r="D50" s="112">
        <v>47</v>
      </c>
      <c r="E50" s="112" t="s">
        <v>441</v>
      </c>
      <c r="F50" s="341">
        <v>0.17894765157606027</v>
      </c>
      <c r="G50" s="341">
        <v>1.1352705708511108</v>
      </c>
      <c r="H50" s="341">
        <v>1.1338984403363064</v>
      </c>
      <c r="I50" s="342">
        <v>3767652.8261660002</v>
      </c>
      <c r="J50" s="342">
        <v>2260091.7969030002</v>
      </c>
      <c r="K50" s="341">
        <v>3.6715450686203029E-2</v>
      </c>
      <c r="L50" s="341">
        <v>8.9179260921966541E-2</v>
      </c>
      <c r="M50" s="341">
        <v>8.8740779829488831E-2</v>
      </c>
      <c r="N50" s="230">
        <v>20048038.986529</v>
      </c>
      <c r="O50" s="225">
        <f t="shared" si="6"/>
        <v>1.5097589920956024E-3</v>
      </c>
      <c r="P50" s="225">
        <f t="shared" si="7"/>
        <v>9.5781360510085074E-3</v>
      </c>
      <c r="Q50" s="225">
        <f t="shared" si="8"/>
        <v>9.5665595571858206E-3</v>
      </c>
      <c r="R50" s="225">
        <f t="shared" si="9"/>
        <v>3.0976367297436689E-4</v>
      </c>
      <c r="S50" s="225">
        <f t="shared" si="10"/>
        <v>7.5239428905358747E-4</v>
      </c>
      <c r="T50" s="225">
        <f t="shared" si="11"/>
        <v>7.486948788271797E-4</v>
      </c>
    </row>
    <row r="51" spans="1:20" x14ac:dyDescent="0.45">
      <c r="A51" s="2" t="s">
        <v>489</v>
      </c>
      <c r="B51" s="2">
        <v>11673</v>
      </c>
      <c r="C51" s="392">
        <v>283</v>
      </c>
      <c r="D51" s="159">
        <v>48</v>
      </c>
      <c r="E51" s="159" t="s">
        <v>489</v>
      </c>
      <c r="F51" s="343">
        <v>0.17626351186557007</v>
      </c>
      <c r="G51" s="343">
        <v>4.6157078046307891</v>
      </c>
      <c r="H51" s="343">
        <v>0.88669647795164774</v>
      </c>
      <c r="I51" s="344">
        <v>202730.26925700001</v>
      </c>
      <c r="J51" s="344">
        <v>313881.91602399998</v>
      </c>
      <c r="K51" s="343">
        <v>1.1850534214939283E-2</v>
      </c>
      <c r="L51" s="343">
        <v>0.23664986153946094</v>
      </c>
      <c r="M51" s="343">
        <v>4.871715891105529E-2</v>
      </c>
      <c r="N51" s="230">
        <v>4543591.2924030004</v>
      </c>
      <c r="O51" s="225">
        <f t="shared" si="6"/>
        <v>3.3703220424453537E-4</v>
      </c>
      <c r="P51" s="225">
        <f t="shared" si="7"/>
        <v>8.8256619823270811E-3</v>
      </c>
      <c r="Q51" s="225">
        <f t="shared" si="8"/>
        <v>1.6954460131704885E-3</v>
      </c>
      <c r="R51" s="225">
        <f t="shared" si="9"/>
        <v>2.2659321975738017E-5</v>
      </c>
      <c r="S51" s="225">
        <f t="shared" si="10"/>
        <v>4.5249651288939305E-4</v>
      </c>
      <c r="T51" s="225">
        <f t="shared" si="11"/>
        <v>9.3151732190872565E-5</v>
      </c>
    </row>
    <row r="52" spans="1:20" x14ac:dyDescent="0.45">
      <c r="A52" s="2" t="s">
        <v>428</v>
      </c>
      <c r="B52" s="2">
        <v>10929</v>
      </c>
      <c r="C52" s="392">
        <v>110</v>
      </c>
      <c r="D52" s="112">
        <v>49</v>
      </c>
      <c r="E52" s="112" t="s">
        <v>428</v>
      </c>
      <c r="F52" s="341">
        <v>0.17437609773335241</v>
      </c>
      <c r="G52" s="341">
        <v>3.3551800306125852</v>
      </c>
      <c r="H52" s="341">
        <v>1.5319382318649681</v>
      </c>
      <c r="I52" s="342">
        <v>469611.38228899997</v>
      </c>
      <c r="J52" s="342">
        <v>361137.99089999998</v>
      </c>
      <c r="K52" s="341">
        <v>7.2277037770516065E-3</v>
      </c>
      <c r="L52" s="341">
        <v>0.22200782755728685</v>
      </c>
      <c r="M52" s="341">
        <v>0.10493260388036858</v>
      </c>
      <c r="N52" s="230">
        <v>5059874.2258479996</v>
      </c>
      <c r="O52" s="225">
        <f t="shared" si="6"/>
        <v>3.7130978969809013E-4</v>
      </c>
      <c r="P52" s="225">
        <f t="shared" si="7"/>
        <v>7.1443919651822093E-3</v>
      </c>
      <c r="Q52" s="225">
        <f t="shared" si="8"/>
        <v>3.2620506485588597E-3</v>
      </c>
      <c r="R52" s="225">
        <f t="shared" si="9"/>
        <v>1.5390395841756566E-5</v>
      </c>
      <c r="S52" s="225">
        <f t="shared" si="10"/>
        <v>4.7273497247128258E-4</v>
      </c>
      <c r="T52" s="225">
        <f t="shared" si="11"/>
        <v>2.2343947126785834E-4</v>
      </c>
    </row>
    <row r="53" spans="1:20" x14ac:dyDescent="0.45">
      <c r="A53" s="2" t="s">
        <v>436</v>
      </c>
      <c r="B53" s="2">
        <v>11098</v>
      </c>
      <c r="C53" s="392">
        <v>123</v>
      </c>
      <c r="D53" s="159">
        <v>50</v>
      </c>
      <c r="E53" s="159" t="s">
        <v>436</v>
      </c>
      <c r="F53" s="343">
        <v>0.17361677682847187</v>
      </c>
      <c r="G53" s="343">
        <v>2.118268091248702</v>
      </c>
      <c r="H53" s="343">
        <v>1.6098004509230319</v>
      </c>
      <c r="I53" s="344">
        <v>23572163.225901</v>
      </c>
      <c r="J53" s="344">
        <v>18139244.685286</v>
      </c>
      <c r="K53" s="343">
        <v>1.5534844039634317E-2</v>
      </c>
      <c r="L53" s="343">
        <v>0.14221266600296198</v>
      </c>
      <c r="M53" s="343">
        <v>0.14055339213568313</v>
      </c>
      <c r="N53" s="230">
        <v>191675381.25574601</v>
      </c>
      <c r="O53" s="225">
        <f t="shared" si="6"/>
        <v>1.4004504535654072E-2</v>
      </c>
      <c r="P53" s="225">
        <f t="shared" si="7"/>
        <v>0.17086652357872162</v>
      </c>
      <c r="Q53" s="225">
        <f t="shared" si="8"/>
        <v>0.12985183879276144</v>
      </c>
      <c r="R53" s="225">
        <f t="shared" si="9"/>
        <v>1.2530919982962126E-3</v>
      </c>
      <c r="S53" s="225">
        <f t="shared" si="10"/>
        <v>1.1471344892167864E-2</v>
      </c>
      <c r="T53" s="225">
        <f t="shared" si="11"/>
        <v>1.1337502363670997E-2</v>
      </c>
    </row>
    <row r="54" spans="1:20" x14ac:dyDescent="0.45">
      <c r="A54" s="2" t="s">
        <v>426</v>
      </c>
      <c r="B54" s="2">
        <v>10915</v>
      </c>
      <c r="C54" s="392">
        <v>105</v>
      </c>
      <c r="D54" s="112">
        <v>51</v>
      </c>
      <c r="E54" s="112" t="s">
        <v>426</v>
      </c>
      <c r="F54" s="341">
        <v>0.17180701665721143</v>
      </c>
      <c r="G54" s="341">
        <v>0.7118146423455971</v>
      </c>
      <c r="H54" s="341">
        <v>0.53175235751735972</v>
      </c>
      <c r="I54" s="342">
        <v>18393007.030825999</v>
      </c>
      <c r="J54" s="342">
        <v>13308065.445049001</v>
      </c>
      <c r="K54" s="341">
        <v>3.3917168669908244E-2</v>
      </c>
      <c r="L54" s="341">
        <v>9.0339035797659617E-2</v>
      </c>
      <c r="M54" s="341">
        <v>6.0953227658369219E-2</v>
      </c>
      <c r="N54" s="230">
        <v>92476590.888245001</v>
      </c>
      <c r="O54" s="225">
        <f t="shared" si="6"/>
        <v>6.6862472351969576E-3</v>
      </c>
      <c r="P54" s="225">
        <f t="shared" si="7"/>
        <v>2.7701829511723789E-2</v>
      </c>
      <c r="Q54" s="225">
        <f t="shared" si="8"/>
        <v>2.0694310392186624E-2</v>
      </c>
      <c r="R54" s="225">
        <f t="shared" si="9"/>
        <v>1.3199610799211447E-3</v>
      </c>
      <c r="S54" s="225">
        <f t="shared" si="10"/>
        <v>3.5157419067325798E-3</v>
      </c>
      <c r="T54" s="225">
        <f t="shared" si="11"/>
        <v>2.3721286699264475E-3</v>
      </c>
    </row>
    <row r="55" spans="1:20" x14ac:dyDescent="0.45">
      <c r="A55" s="2" t="s">
        <v>457</v>
      </c>
      <c r="B55" s="2">
        <v>11385</v>
      </c>
      <c r="C55" s="392">
        <v>210</v>
      </c>
      <c r="D55" s="159">
        <v>52</v>
      </c>
      <c r="E55" s="159" t="s">
        <v>457</v>
      </c>
      <c r="F55" s="343">
        <v>0.15663609619047492</v>
      </c>
      <c r="G55" s="343">
        <v>1.8717267215622484</v>
      </c>
      <c r="H55" s="343">
        <v>1.1487324706937809</v>
      </c>
      <c r="I55" s="344">
        <v>7242669.0340280002</v>
      </c>
      <c r="J55" s="344">
        <v>7462899.6877079997</v>
      </c>
      <c r="K55" s="343">
        <v>1.1986298052101727E-2</v>
      </c>
      <c r="L55" s="343">
        <v>0.16868095919190759</v>
      </c>
      <c r="M55" s="343">
        <v>4.1407510850701774E-2</v>
      </c>
      <c r="N55" s="230">
        <v>76786008.069005996</v>
      </c>
      <c r="O55" s="225">
        <f t="shared" si="6"/>
        <v>5.0615515506979673E-3</v>
      </c>
      <c r="P55" s="225">
        <f t="shared" si="7"/>
        <v>6.0483129498360974E-2</v>
      </c>
      <c r="Q55" s="225">
        <f t="shared" si="8"/>
        <v>3.712023447843555E-2</v>
      </c>
      <c r="R55" s="225">
        <f t="shared" si="9"/>
        <v>3.8732621003888907E-4</v>
      </c>
      <c r="S55" s="225">
        <f t="shared" si="10"/>
        <v>5.4507702332723196E-3</v>
      </c>
      <c r="T55" s="225">
        <f t="shared" si="11"/>
        <v>1.3380456730870535E-3</v>
      </c>
    </row>
    <row r="56" spans="1:20" x14ac:dyDescent="0.45">
      <c r="A56" s="2" t="s">
        <v>467</v>
      </c>
      <c r="B56" s="2">
        <v>11427</v>
      </c>
      <c r="C56" s="392">
        <v>227</v>
      </c>
      <c r="D56" s="112">
        <v>53</v>
      </c>
      <c r="E56" s="112" t="s">
        <v>467</v>
      </c>
      <c r="F56" s="341">
        <v>0.15385354851774444</v>
      </c>
      <c r="G56" s="341">
        <v>1.0398144970937184E-3</v>
      </c>
      <c r="H56" s="341">
        <v>4.1592579883748737E-5</v>
      </c>
      <c r="I56" s="342">
        <v>14733.361322000001</v>
      </c>
      <c r="J56" s="342">
        <v>11983.480346</v>
      </c>
      <c r="K56" s="341">
        <v>3.1730635099307479E-2</v>
      </c>
      <c r="L56" s="341">
        <v>0</v>
      </c>
      <c r="M56" s="341">
        <v>0</v>
      </c>
      <c r="N56" s="230">
        <v>88886.985746000006</v>
      </c>
      <c r="O56" s="225">
        <f t="shared" si="6"/>
        <v>5.7551337332622198E-6</v>
      </c>
      <c r="P56" s="225">
        <f t="shared" si="7"/>
        <v>3.8895895130224853E-8</v>
      </c>
      <c r="Q56" s="225">
        <f t="shared" si="8"/>
        <v>1.5558358052089943E-9</v>
      </c>
      <c r="R56" s="225">
        <f t="shared" si="9"/>
        <v>1.1869342644170291E-6</v>
      </c>
      <c r="S56" s="225">
        <f t="shared" si="10"/>
        <v>0</v>
      </c>
      <c r="T56" s="225">
        <f t="shared" si="11"/>
        <v>0</v>
      </c>
    </row>
    <row r="57" spans="1:20" x14ac:dyDescent="0.45">
      <c r="A57" s="2" t="s">
        <v>422</v>
      </c>
      <c r="B57" s="2">
        <v>10837</v>
      </c>
      <c r="C57" s="392">
        <v>1</v>
      </c>
      <c r="D57" s="159">
        <v>54</v>
      </c>
      <c r="E57" s="159" t="s">
        <v>422</v>
      </c>
      <c r="F57" s="343">
        <v>0.15192542083289914</v>
      </c>
      <c r="G57" s="343">
        <v>5.8510392442229315E-3</v>
      </c>
      <c r="H57" s="343">
        <v>1.346658316347479</v>
      </c>
      <c r="I57" s="344">
        <v>5122512.2510320004</v>
      </c>
      <c r="J57" s="344">
        <v>3943506.3000480002</v>
      </c>
      <c r="K57" s="343">
        <v>2.0487781368275098E-2</v>
      </c>
      <c r="L57" s="343">
        <v>2.3006854799322596E-4</v>
      </c>
      <c r="M57" s="343">
        <v>0.31649712397151408</v>
      </c>
      <c r="N57" s="230">
        <v>45034742.626672</v>
      </c>
      <c r="O57" s="225">
        <f t="shared" si="6"/>
        <v>2.8793062274989466E-3</v>
      </c>
      <c r="P57" s="225">
        <f t="shared" si="7"/>
        <v>1.1088949855048647E-4</v>
      </c>
      <c r="Q57" s="225">
        <f t="shared" si="8"/>
        <v>2.5522007148739725E-2</v>
      </c>
      <c r="R57" s="225">
        <f t="shared" si="9"/>
        <v>3.8828654321250422E-4</v>
      </c>
      <c r="S57" s="225">
        <f t="shared" si="10"/>
        <v>4.3602828240123344E-6</v>
      </c>
      <c r="T57" s="225">
        <f t="shared" si="11"/>
        <v>5.9982861001188562E-3</v>
      </c>
    </row>
    <row r="58" spans="1:20" x14ac:dyDescent="0.45">
      <c r="A58" s="2" t="s">
        <v>402</v>
      </c>
      <c r="B58" s="2">
        <v>11495</v>
      </c>
      <c r="C58" s="392">
        <v>248</v>
      </c>
      <c r="D58" s="112">
        <v>55</v>
      </c>
      <c r="E58" s="112" t="s">
        <v>402</v>
      </c>
      <c r="F58" s="341">
        <v>0.14984570923277693</v>
      </c>
      <c r="G58" s="341">
        <v>2.3573006636039469</v>
      </c>
      <c r="H58" s="341">
        <v>1.2501225690828337</v>
      </c>
      <c r="I58" s="342">
        <v>7467862.5970249996</v>
      </c>
      <c r="J58" s="342">
        <v>5230401.8036280004</v>
      </c>
      <c r="K58" s="341">
        <v>2.5527867157477336E-2</v>
      </c>
      <c r="L58" s="341">
        <v>0.3368092618019386</v>
      </c>
      <c r="M58" s="341">
        <v>0.20011830712427581</v>
      </c>
      <c r="N58" s="230">
        <v>47836504.785204001</v>
      </c>
      <c r="O58" s="225">
        <f t="shared" si="6"/>
        <v>3.0165704686425819E-3</v>
      </c>
      <c r="P58" s="225">
        <f t="shared" si="7"/>
        <v>4.7455236482565825E-2</v>
      </c>
      <c r="Q58" s="225">
        <f t="shared" si="8"/>
        <v>2.5166438487876256E-2</v>
      </c>
      <c r="R58" s="225">
        <f t="shared" si="9"/>
        <v>5.1390600764584799E-4</v>
      </c>
      <c r="S58" s="225">
        <f t="shared" si="10"/>
        <v>6.7803668047559705E-3</v>
      </c>
      <c r="T58" s="225">
        <f t="shared" si="11"/>
        <v>4.0286170261176289E-3</v>
      </c>
    </row>
    <row r="59" spans="1:20" x14ac:dyDescent="0.45">
      <c r="A59" s="2" t="s">
        <v>481</v>
      </c>
      <c r="B59" s="2">
        <v>11562</v>
      </c>
      <c r="C59" s="392">
        <v>261</v>
      </c>
      <c r="D59" s="159">
        <v>56</v>
      </c>
      <c r="E59" s="159" t="s">
        <v>481</v>
      </c>
      <c r="F59" s="343">
        <v>0.14886203937676754</v>
      </c>
      <c r="G59" s="343">
        <v>2.719074551632088</v>
      </c>
      <c r="H59" s="343">
        <v>2.4226843546334487</v>
      </c>
      <c r="I59" s="344">
        <v>22523.700264999999</v>
      </c>
      <c r="J59" s="344">
        <v>26201.766395999999</v>
      </c>
      <c r="K59" s="343">
        <v>4.1776157765613794E-3</v>
      </c>
      <c r="L59" s="343">
        <v>0.11696792030491995</v>
      </c>
      <c r="M59" s="343">
        <v>8.782525911255798E-2</v>
      </c>
      <c r="N59" s="230">
        <v>1031555.25</v>
      </c>
      <c r="O59" s="225">
        <f t="shared" si="6"/>
        <v>6.4622861041196641E-5</v>
      </c>
      <c r="P59" s="225">
        <f t="shared" si="7"/>
        <v>1.18038404986542E-3</v>
      </c>
      <c r="Q59" s="225">
        <f t="shared" si="8"/>
        <v>1.0517173824275345E-3</v>
      </c>
      <c r="R59" s="225">
        <f t="shared" si="9"/>
        <v>1.8135549193233084E-6</v>
      </c>
      <c r="S59" s="225">
        <f t="shared" si="10"/>
        <v>5.0777227638346363E-5</v>
      </c>
      <c r="T59" s="225">
        <f t="shared" si="11"/>
        <v>3.8126036290375348E-5</v>
      </c>
    </row>
    <row r="60" spans="1:20" x14ac:dyDescent="0.45">
      <c r="A60" s="2" t="s">
        <v>448</v>
      </c>
      <c r="B60" s="2">
        <v>11302</v>
      </c>
      <c r="C60" s="392">
        <v>178</v>
      </c>
      <c r="D60" s="112">
        <v>57</v>
      </c>
      <c r="E60" s="112" t="s">
        <v>448</v>
      </c>
      <c r="F60" s="341">
        <v>0.14533078662898419</v>
      </c>
      <c r="G60" s="341">
        <v>2.3673331977571515</v>
      </c>
      <c r="H60" s="341">
        <v>1.9272674465085453</v>
      </c>
      <c r="I60" s="342">
        <v>1300813.7263219999</v>
      </c>
      <c r="J60" s="342">
        <v>900922.32466200006</v>
      </c>
      <c r="K60" s="341">
        <v>3.0620520235919199E-2</v>
      </c>
      <c r="L60" s="341">
        <v>0.1092683098782567</v>
      </c>
      <c r="M60" s="341">
        <v>0.19704988267216084</v>
      </c>
      <c r="N60" s="230">
        <v>8349440.4731240002</v>
      </c>
      <c r="O60" s="225">
        <f t="shared" si="6"/>
        <v>5.1065162760815087E-4</v>
      </c>
      <c r="P60" s="225">
        <f t="shared" si="7"/>
        <v>8.3181449613402379E-3</v>
      </c>
      <c r="Q60" s="225">
        <f t="shared" si="8"/>
        <v>6.7718773236139368E-3</v>
      </c>
      <c r="R60" s="225">
        <f t="shared" si="9"/>
        <v>1.0759192088183465E-4</v>
      </c>
      <c r="S60" s="225">
        <f t="shared" si="10"/>
        <v>3.8393819767707388E-4</v>
      </c>
      <c r="T60" s="225">
        <f t="shared" si="11"/>
        <v>6.9237802698623866E-4</v>
      </c>
    </row>
    <row r="61" spans="1:20" x14ac:dyDescent="0.45">
      <c r="A61" s="2" t="s">
        <v>429</v>
      </c>
      <c r="B61" s="2">
        <v>10911</v>
      </c>
      <c r="C61" s="392">
        <v>107</v>
      </c>
      <c r="D61" s="159">
        <v>58</v>
      </c>
      <c r="E61" s="159" t="s">
        <v>429</v>
      </c>
      <c r="F61" s="343">
        <v>0.14358066180371343</v>
      </c>
      <c r="G61" s="343">
        <v>1.0885739995500274</v>
      </c>
      <c r="H61" s="343">
        <v>0.86798816968444537</v>
      </c>
      <c r="I61" s="344">
        <v>6907090.6309700003</v>
      </c>
      <c r="J61" s="344">
        <v>7180626.156378</v>
      </c>
      <c r="K61" s="343">
        <v>3.214591316083283E-3</v>
      </c>
      <c r="L61" s="343">
        <v>0.10829191262322185</v>
      </c>
      <c r="M61" s="343">
        <v>5.091649769063198E-2</v>
      </c>
      <c r="N61" s="230">
        <v>70458703.660053</v>
      </c>
      <c r="O61" s="225">
        <f t="shared" si="6"/>
        <v>4.2573594835755004E-3</v>
      </c>
      <c r="P61" s="225">
        <f t="shared" si="7"/>
        <v>3.2277681286172762E-2</v>
      </c>
      <c r="Q61" s="225">
        <f t="shared" si="8"/>
        <v>2.5737015134316935E-2</v>
      </c>
      <c r="R61" s="225">
        <f t="shared" si="9"/>
        <v>9.5316950440415505E-5</v>
      </c>
      <c r="S61" s="225">
        <f t="shared" si="10"/>
        <v>3.2110006696534055E-3</v>
      </c>
      <c r="T61" s="225">
        <f t="shared" si="11"/>
        <v>1.5097425488259993E-3</v>
      </c>
    </row>
    <row r="62" spans="1:20" x14ac:dyDescent="0.45">
      <c r="A62" s="2" t="s">
        <v>473</v>
      </c>
      <c r="B62" s="2">
        <v>11476</v>
      </c>
      <c r="C62" s="392">
        <v>246</v>
      </c>
      <c r="D62" s="112">
        <v>59</v>
      </c>
      <c r="E62" s="112" t="s">
        <v>473</v>
      </c>
      <c r="F62" s="341">
        <v>0.1423256361145995</v>
      </c>
      <c r="G62" s="341">
        <v>1.3587944153061979</v>
      </c>
      <c r="H62" s="341">
        <v>0.43684592844303266</v>
      </c>
      <c r="I62" s="342">
        <v>19853.918474999999</v>
      </c>
      <c r="J62" s="342">
        <v>15106.516048</v>
      </c>
      <c r="K62" s="341">
        <v>2.8372784753778437E-4</v>
      </c>
      <c r="L62" s="341">
        <v>6.9867238358427938E-2</v>
      </c>
      <c r="M62" s="341">
        <v>4.0907536929673367E-2</v>
      </c>
      <c r="N62" s="230">
        <v>287183.69988899998</v>
      </c>
      <c r="O62" s="225">
        <f t="shared" si="6"/>
        <v>1.7200958314047384E-5</v>
      </c>
      <c r="P62" s="225">
        <f t="shared" si="7"/>
        <v>1.642189470084145E-4</v>
      </c>
      <c r="Q62" s="225">
        <f t="shared" si="8"/>
        <v>5.2795608788002051E-5</v>
      </c>
      <c r="R62" s="225">
        <f t="shared" si="9"/>
        <v>3.4290314881165667E-8</v>
      </c>
      <c r="S62" s="225">
        <f t="shared" si="10"/>
        <v>8.4439001105413273E-6</v>
      </c>
      <c r="T62" s="225">
        <f t="shared" si="11"/>
        <v>4.9439360094698118E-6</v>
      </c>
    </row>
    <row r="63" spans="1:20" x14ac:dyDescent="0.45">
      <c r="A63" s="2" t="s">
        <v>475</v>
      </c>
      <c r="B63" s="2">
        <v>11499</v>
      </c>
      <c r="C63" s="392">
        <v>249</v>
      </c>
      <c r="D63" s="159">
        <v>60</v>
      </c>
      <c r="E63" s="159" t="s">
        <v>475</v>
      </c>
      <c r="F63" s="343">
        <v>0.14097068429628676</v>
      </c>
      <c r="G63" s="343">
        <v>0.87653945873021788</v>
      </c>
      <c r="H63" s="343">
        <v>2.3093454477907054E-2</v>
      </c>
      <c r="I63" s="344">
        <v>111624.39833900001</v>
      </c>
      <c r="J63" s="344">
        <v>93551.909109999993</v>
      </c>
      <c r="K63" s="343">
        <v>3.9779177324717543E-3</v>
      </c>
      <c r="L63" s="343">
        <v>0.17932111586000077</v>
      </c>
      <c r="M63" s="343">
        <v>0</v>
      </c>
      <c r="N63" s="230">
        <v>1401589.1740000001</v>
      </c>
      <c r="O63" s="225">
        <f t="shared" si="6"/>
        <v>8.3149427936010344E-5</v>
      </c>
      <c r="P63" s="225">
        <f t="shared" si="7"/>
        <v>5.1701355441797733E-4</v>
      </c>
      <c r="Q63" s="225">
        <f t="shared" si="8"/>
        <v>1.3621325160545079E-5</v>
      </c>
      <c r="R63" s="225">
        <f t="shared" si="9"/>
        <v>2.346314664518162E-6</v>
      </c>
      <c r="S63" s="225">
        <f t="shared" si="10"/>
        <v>1.0576985048372106E-4</v>
      </c>
      <c r="T63" s="225">
        <f t="shared" si="11"/>
        <v>0</v>
      </c>
    </row>
    <row r="64" spans="1:20" x14ac:dyDescent="0.45">
      <c r="A64" s="2" t="s">
        <v>455</v>
      </c>
      <c r="B64" s="2">
        <v>11367</v>
      </c>
      <c r="C64" s="392">
        <v>207</v>
      </c>
      <c r="D64" s="112">
        <v>61</v>
      </c>
      <c r="E64" s="112" t="s">
        <v>455</v>
      </c>
      <c r="F64" s="341">
        <v>0.13432585409985293</v>
      </c>
      <c r="G64" s="341">
        <v>0.79686596804902754</v>
      </c>
      <c r="H64" s="341">
        <v>0.21885246737945638</v>
      </c>
      <c r="I64" s="342">
        <v>531319.42524200003</v>
      </c>
      <c r="J64" s="342">
        <v>201309.041696</v>
      </c>
      <c r="K64" s="341">
        <v>4.9253836410361747E-2</v>
      </c>
      <c r="L64" s="341">
        <v>0</v>
      </c>
      <c r="M64" s="341">
        <v>0</v>
      </c>
      <c r="N64" s="230">
        <v>5092500</v>
      </c>
      <c r="O64" s="225">
        <f t="shared" si="6"/>
        <v>2.878726275261427E-4</v>
      </c>
      <c r="P64" s="225">
        <f t="shared" si="7"/>
        <v>1.7077568688892335E-3</v>
      </c>
      <c r="Q64" s="225">
        <f t="shared" si="8"/>
        <v>4.6902091371234039E-4</v>
      </c>
      <c r="R64" s="225">
        <f t="shared" si="9"/>
        <v>1.0555548965766194E-4</v>
      </c>
      <c r="S64" s="225">
        <f t="shared" si="10"/>
        <v>0</v>
      </c>
      <c r="T64" s="225">
        <f t="shared" si="11"/>
        <v>0</v>
      </c>
    </row>
    <row r="65" spans="1:20" x14ac:dyDescent="0.45">
      <c r="A65" s="2" t="s">
        <v>412</v>
      </c>
      <c r="B65" s="2">
        <v>11405</v>
      </c>
      <c r="C65" s="392">
        <v>218</v>
      </c>
      <c r="D65" s="159">
        <v>62</v>
      </c>
      <c r="E65" s="159" t="s">
        <v>412</v>
      </c>
      <c r="F65" s="343">
        <v>0.13338832686502211</v>
      </c>
      <c r="G65" s="343">
        <v>1.481113778428601</v>
      </c>
      <c r="H65" s="343">
        <v>1.4146485278808951</v>
      </c>
      <c r="I65" s="344">
        <v>2876569.703433</v>
      </c>
      <c r="J65" s="344">
        <v>1941484.888637</v>
      </c>
      <c r="K65" s="343">
        <v>2.535850902147584E-2</v>
      </c>
      <c r="L65" s="343">
        <v>0.13364451389252011</v>
      </c>
      <c r="M65" s="343">
        <v>8.2620850212577882E-2</v>
      </c>
      <c r="N65" s="230">
        <v>20140659.397843</v>
      </c>
      <c r="O65" s="225">
        <f t="shared" si="6"/>
        <v>1.1305798310847046E-3</v>
      </c>
      <c r="P65" s="225">
        <f t="shared" si="7"/>
        <v>1.2553702447497588E-2</v>
      </c>
      <c r="Q65" s="225">
        <f t="shared" si="8"/>
        <v>1.1990352763883461E-2</v>
      </c>
      <c r="R65" s="225">
        <f t="shared" si="9"/>
        <v>2.1493499108862489E-4</v>
      </c>
      <c r="S65" s="225">
        <f t="shared" si="10"/>
        <v>1.1327512346331415E-3</v>
      </c>
      <c r="T65" s="225">
        <f t="shared" si="11"/>
        <v>7.0028216915812716E-4</v>
      </c>
    </row>
    <row r="66" spans="1:20" x14ac:dyDescent="0.45">
      <c r="A66" s="2" t="s">
        <v>437</v>
      </c>
      <c r="B66" s="2">
        <v>11142</v>
      </c>
      <c r="C66" s="392">
        <v>130</v>
      </c>
      <c r="D66" s="112">
        <v>63</v>
      </c>
      <c r="E66" s="112" t="s">
        <v>437</v>
      </c>
      <c r="F66" s="341">
        <v>0.12935405218098234</v>
      </c>
      <c r="G66" s="341">
        <v>0.48110404247819843</v>
      </c>
      <c r="H66" s="341">
        <v>0.47939575530576789</v>
      </c>
      <c r="I66" s="342">
        <v>10006470.939964</v>
      </c>
      <c r="J66" s="342">
        <v>4672874.6701530004</v>
      </c>
      <c r="K66" s="341">
        <v>1.9225920677623218E-2</v>
      </c>
      <c r="L66" s="341">
        <v>5.4094546339195616E-2</v>
      </c>
      <c r="M66" s="341">
        <v>4.1502517750367535E-2</v>
      </c>
      <c r="N66" s="230">
        <v>150751613.07530901</v>
      </c>
      <c r="O66" s="225">
        <f t="shared" si="6"/>
        <v>8.2063820054481627E-3</v>
      </c>
      <c r="P66" s="225">
        <f t="shared" si="7"/>
        <v>3.0521839017594459E-2</v>
      </c>
      <c r="Q66" s="225">
        <f t="shared" si="8"/>
        <v>3.0413463154019982E-2</v>
      </c>
      <c r="R66" s="225">
        <f t="shared" si="9"/>
        <v>1.2197163276050588E-3</v>
      </c>
      <c r="S66" s="225">
        <f t="shared" si="10"/>
        <v>3.4318253211716703E-3</v>
      </c>
      <c r="T66" s="225">
        <f t="shared" si="11"/>
        <v>2.6329713611977753E-3</v>
      </c>
    </row>
    <row r="67" spans="1:20" x14ac:dyDescent="0.45">
      <c r="A67" s="2" t="s">
        <v>452</v>
      </c>
      <c r="B67" s="2">
        <v>11343</v>
      </c>
      <c r="C67" s="392">
        <v>196</v>
      </c>
      <c r="D67" s="159">
        <v>64</v>
      </c>
      <c r="E67" s="159" t="s">
        <v>452</v>
      </c>
      <c r="F67" s="343">
        <v>0.12782608212263094</v>
      </c>
      <c r="G67" s="343">
        <v>0.79848426483963286</v>
      </c>
      <c r="H67" s="343">
        <v>0.67012337754814499</v>
      </c>
      <c r="I67" s="344">
        <v>4363534.3197189998</v>
      </c>
      <c r="J67" s="344">
        <v>3317856.2753539998</v>
      </c>
      <c r="K67" s="343">
        <v>1.6600360756031107E-2</v>
      </c>
      <c r="L67" s="343">
        <v>0.17169639382690735</v>
      </c>
      <c r="M67" s="343">
        <v>5.0543594406830365E-2</v>
      </c>
      <c r="N67" s="230">
        <v>39488462.154306002</v>
      </c>
      <c r="O67" s="225">
        <f t="shared" si="6"/>
        <v>2.1242196514497684E-3</v>
      </c>
      <c r="P67" s="225">
        <f t="shared" si="7"/>
        <v>1.3269247860687375E-2</v>
      </c>
      <c r="Q67" s="225">
        <f t="shared" si="8"/>
        <v>1.1136140792596824E-2</v>
      </c>
      <c r="R67" s="225">
        <f t="shared" si="9"/>
        <v>2.7586555070417598E-4</v>
      </c>
      <c r="S67" s="225">
        <f t="shared" si="10"/>
        <v>2.8532584883598131E-3</v>
      </c>
      <c r="T67" s="225">
        <f t="shared" si="11"/>
        <v>8.3993575263375077E-4</v>
      </c>
    </row>
    <row r="68" spans="1:20" x14ac:dyDescent="0.45">
      <c r="A68" s="2" t="s">
        <v>425</v>
      </c>
      <c r="B68" s="2">
        <v>10895</v>
      </c>
      <c r="C68" s="392">
        <v>102</v>
      </c>
      <c r="D68" s="112">
        <v>65</v>
      </c>
      <c r="E68" s="112" t="s">
        <v>425</v>
      </c>
      <c r="F68" s="341">
        <v>0.12253048170972618</v>
      </c>
      <c r="G68" s="341">
        <v>1.0075615331747314</v>
      </c>
      <c r="H68" s="341">
        <v>0.17619923338716262</v>
      </c>
      <c r="I68" s="342">
        <v>715060.94069900003</v>
      </c>
      <c r="J68" s="342">
        <v>654528.30787000002</v>
      </c>
      <c r="K68" s="341">
        <v>1.4029480240269423E-2</v>
      </c>
      <c r="L68" s="341">
        <v>0.39133260214829163</v>
      </c>
      <c r="M68" s="341">
        <v>5.316163277458618E-2</v>
      </c>
      <c r="N68" s="230">
        <v>4758084</v>
      </c>
      <c r="O68" s="225">
        <f t="shared" ref="O68:O84" si="12">$N68/$N$86*F68</f>
        <v>2.4534994739277953E-4</v>
      </c>
      <c r="P68" s="225">
        <f t="shared" ref="P68:P84" si="13">$N68/$N$86*G68</f>
        <v>2.0174993659539827E-3</v>
      </c>
      <c r="Q68" s="225">
        <f t="shared" ref="Q68:Q84" si="14">$N68/$N$86*H68</f>
        <v>3.5281402667298014E-4</v>
      </c>
      <c r="R68" s="225">
        <f t="shared" ref="R68:R84" si="15">$N68/$N$86*K68</f>
        <v>2.8092048532482959E-5</v>
      </c>
      <c r="S68" s="225">
        <f t="shared" ref="S68:S84" si="16">$N68/$N$86*L68</f>
        <v>7.8358814892785626E-4</v>
      </c>
      <c r="T68" s="225">
        <f t="shared" ref="T68:T84" si="17">$N68/$N$86*M68</f>
        <v>1.0644864545181696E-4</v>
      </c>
    </row>
    <row r="69" spans="1:20" x14ac:dyDescent="0.45">
      <c r="A69" s="2" t="s">
        <v>443</v>
      </c>
      <c r="B69" s="2">
        <v>11198</v>
      </c>
      <c r="C69" s="392">
        <v>150</v>
      </c>
      <c r="D69" s="159">
        <v>66</v>
      </c>
      <c r="E69" s="159" t="s">
        <v>443</v>
      </c>
      <c r="F69" s="343">
        <v>0.12165916080928582</v>
      </c>
      <c r="G69" s="343">
        <v>0</v>
      </c>
      <c r="H69" s="343">
        <v>0</v>
      </c>
      <c r="I69" s="344">
        <v>3525.6019339999998</v>
      </c>
      <c r="J69" s="344">
        <v>3525.6019339999998</v>
      </c>
      <c r="K69" s="343">
        <v>0</v>
      </c>
      <c r="L69" s="343">
        <v>0</v>
      </c>
      <c r="M69" s="343">
        <v>0</v>
      </c>
      <c r="N69" s="230">
        <v>52407</v>
      </c>
      <c r="O69" s="225">
        <f t="shared" si="12"/>
        <v>2.6831431241610624E-6</v>
      </c>
      <c r="P69" s="225">
        <f t="shared" si="13"/>
        <v>0</v>
      </c>
      <c r="Q69" s="225">
        <f t="shared" si="14"/>
        <v>0</v>
      </c>
      <c r="R69" s="225">
        <f t="shared" si="15"/>
        <v>0</v>
      </c>
      <c r="S69" s="225">
        <f t="shared" si="16"/>
        <v>0</v>
      </c>
      <c r="T69" s="225">
        <f t="shared" si="17"/>
        <v>0</v>
      </c>
    </row>
    <row r="70" spans="1:20" x14ac:dyDescent="0.45">
      <c r="A70" s="2" t="s">
        <v>445</v>
      </c>
      <c r="B70" s="2">
        <v>11256</v>
      </c>
      <c r="C70" s="392">
        <v>164</v>
      </c>
      <c r="D70" s="112">
        <v>67</v>
      </c>
      <c r="E70" s="112" t="s">
        <v>445</v>
      </c>
      <c r="F70" s="341">
        <v>0.11226287406234373</v>
      </c>
      <c r="G70" s="341">
        <v>0.67458862191317603</v>
      </c>
      <c r="H70" s="341">
        <v>3.9649465387088322E-2</v>
      </c>
      <c r="I70" s="342">
        <v>7426.3616890000003</v>
      </c>
      <c r="J70" s="342">
        <v>7347.2652049999997</v>
      </c>
      <c r="K70" s="341">
        <v>1.6985253980986333E-2</v>
      </c>
      <c r="L70" s="341">
        <v>1.6716181422063776E-2</v>
      </c>
      <c r="M70" s="341">
        <v>0</v>
      </c>
      <c r="N70" s="230">
        <v>51479.139091999998</v>
      </c>
      <c r="O70" s="225">
        <f t="shared" si="12"/>
        <v>2.4320760740864213E-6</v>
      </c>
      <c r="P70" s="225">
        <f t="shared" si="13"/>
        <v>1.4614367046178171E-5</v>
      </c>
      <c r="Q70" s="225">
        <f t="shared" si="14"/>
        <v>8.5897066972206484E-7</v>
      </c>
      <c r="R70" s="225">
        <f t="shared" si="15"/>
        <v>3.6797053491163378E-7</v>
      </c>
      <c r="S70" s="225">
        <f t="shared" si="16"/>
        <v>3.6214131542821538E-7</v>
      </c>
      <c r="T70" s="225">
        <f t="shared" si="17"/>
        <v>0</v>
      </c>
    </row>
    <row r="71" spans="1:20" x14ac:dyDescent="0.45">
      <c r="A71" s="2" t="s">
        <v>470</v>
      </c>
      <c r="B71" s="2">
        <v>11449</v>
      </c>
      <c r="C71" s="392">
        <v>235</v>
      </c>
      <c r="D71" s="159">
        <v>68</v>
      </c>
      <c r="E71" s="159" t="s">
        <v>470</v>
      </c>
      <c r="F71" s="343">
        <v>0.11018794372458142</v>
      </c>
      <c r="G71" s="343">
        <v>2.3930089361564848</v>
      </c>
      <c r="H71" s="343">
        <v>1.3930373253900832</v>
      </c>
      <c r="I71" s="344">
        <v>221294.72312000001</v>
      </c>
      <c r="J71" s="344">
        <v>279807.316483</v>
      </c>
      <c r="K71" s="343">
        <v>3.6874441832764622E-2</v>
      </c>
      <c r="L71" s="343">
        <v>8.8864776253611014E-2</v>
      </c>
      <c r="M71" s="343">
        <v>7.4553548007868231E-2</v>
      </c>
      <c r="N71" s="230">
        <v>3588182.5410879999</v>
      </c>
      <c r="O71" s="225">
        <f t="shared" si="12"/>
        <v>1.6638659364310332E-4</v>
      </c>
      <c r="P71" s="225">
        <f t="shared" si="13"/>
        <v>3.6135042726617192E-3</v>
      </c>
      <c r="Q71" s="225">
        <f t="shared" si="14"/>
        <v>2.1035217425302375E-3</v>
      </c>
      <c r="R71" s="225">
        <f t="shared" si="15"/>
        <v>5.568134372649819E-5</v>
      </c>
      <c r="S71" s="225">
        <f t="shared" si="16"/>
        <v>1.3418806918343772E-4</v>
      </c>
      <c r="T71" s="225">
        <f t="shared" si="17"/>
        <v>1.125777510472722E-4</v>
      </c>
    </row>
    <row r="72" spans="1:20" x14ac:dyDescent="0.45">
      <c r="A72" s="2" t="s">
        <v>588</v>
      </c>
      <c r="B72" s="2">
        <v>11692</v>
      </c>
      <c r="C72" s="392">
        <v>300</v>
      </c>
      <c r="D72" s="112">
        <v>69</v>
      </c>
      <c r="E72" s="112" t="s">
        <v>588</v>
      </c>
      <c r="F72" s="341">
        <v>0.10842766108194254</v>
      </c>
      <c r="G72" s="341">
        <v>3.1089287576454159</v>
      </c>
      <c r="H72" s="341">
        <v>0.57333931818078776</v>
      </c>
      <c r="I72" s="342">
        <v>107258.918556</v>
      </c>
      <c r="J72" s="342">
        <v>89610.968064999994</v>
      </c>
      <c r="K72" s="341">
        <v>1.0633581969195633E-2</v>
      </c>
      <c r="L72" s="341">
        <v>0.87781454252712143</v>
      </c>
      <c r="M72" s="341">
        <v>9.0693789830941257E-2</v>
      </c>
      <c r="N72" s="230">
        <v>1671207.2325319999</v>
      </c>
      <c r="O72" s="225">
        <f t="shared" si="12"/>
        <v>7.6257070883545763E-5</v>
      </c>
      <c r="P72" s="225">
        <f t="shared" si="13"/>
        <v>2.1865066374943975E-3</v>
      </c>
      <c r="Q72" s="225">
        <f t="shared" si="14"/>
        <v>4.0322899701575706E-4</v>
      </c>
      <c r="R72" s="225">
        <f t="shared" si="15"/>
        <v>7.4785880824094418E-6</v>
      </c>
      <c r="S72" s="225">
        <f t="shared" si="16"/>
        <v>6.1736613262836537E-4</v>
      </c>
      <c r="T72" s="225">
        <f t="shared" si="17"/>
        <v>6.3784856104281322E-5</v>
      </c>
    </row>
    <row r="73" spans="1:20" x14ac:dyDescent="0.45">
      <c r="A73" s="2" t="s">
        <v>432</v>
      </c>
      <c r="B73" s="2">
        <v>11014</v>
      </c>
      <c r="C73" s="392">
        <v>114</v>
      </c>
      <c r="D73" s="159">
        <v>70</v>
      </c>
      <c r="E73" s="159" t="s">
        <v>432</v>
      </c>
      <c r="F73" s="343">
        <v>9.9701895456594136E-2</v>
      </c>
      <c r="G73" s="343">
        <v>0.62418870301357032</v>
      </c>
      <c r="H73" s="343">
        <v>0.26158848680056146</v>
      </c>
      <c r="I73" s="344">
        <v>1364706.2867159999</v>
      </c>
      <c r="J73" s="344">
        <v>1270922.455234</v>
      </c>
      <c r="K73" s="343">
        <v>9.3481448618554907E-3</v>
      </c>
      <c r="L73" s="343">
        <v>0.20499088490378373</v>
      </c>
      <c r="M73" s="343">
        <v>1.9258079880866561E-2</v>
      </c>
      <c r="N73" s="230">
        <v>7897812</v>
      </c>
      <c r="O73" s="225">
        <f t="shared" si="12"/>
        <v>3.3137514430301953E-4</v>
      </c>
      <c r="P73" s="225">
        <f t="shared" si="13"/>
        <v>2.0745906643619013E-3</v>
      </c>
      <c r="Q73" s="225">
        <f t="shared" si="14"/>
        <v>8.6943103904461849E-4</v>
      </c>
      <c r="R73" s="225">
        <f t="shared" si="15"/>
        <v>3.1070049755588808E-5</v>
      </c>
      <c r="S73" s="225">
        <f t="shared" si="16"/>
        <v>6.8131988619382145E-4</v>
      </c>
      <c r="T73" s="225">
        <f t="shared" si="17"/>
        <v>6.4007298660631042E-5</v>
      </c>
    </row>
    <row r="74" spans="1:20" x14ac:dyDescent="0.45">
      <c r="A74" s="2" t="s">
        <v>435</v>
      </c>
      <c r="B74" s="2">
        <v>11090</v>
      </c>
      <c r="C74" s="392">
        <v>121</v>
      </c>
      <c r="D74" s="112">
        <v>71</v>
      </c>
      <c r="E74" s="112" t="s">
        <v>435</v>
      </c>
      <c r="F74" s="341">
        <v>9.870263049964266E-2</v>
      </c>
      <c r="G74" s="341">
        <v>0.97953563241311503</v>
      </c>
      <c r="H74" s="341">
        <v>0.81829568532134966</v>
      </c>
      <c r="I74" s="342">
        <v>6523438.9185509998</v>
      </c>
      <c r="J74" s="342">
        <v>5363515.5078929998</v>
      </c>
      <c r="K74" s="341">
        <v>6.8660347966097617E-3</v>
      </c>
      <c r="L74" s="341">
        <v>6.2163432777656062E-2</v>
      </c>
      <c r="M74" s="341">
        <v>7.5957379998940741E-2</v>
      </c>
      <c r="N74" s="230">
        <v>70339797.525941998</v>
      </c>
      <c r="O74" s="225">
        <f t="shared" si="12"/>
        <v>2.9217265322332544E-3</v>
      </c>
      <c r="P74" s="225">
        <f t="shared" si="13"/>
        <v>2.8995531648973019E-2</v>
      </c>
      <c r="Q74" s="225">
        <f t="shared" si="14"/>
        <v>2.4222619021526861E-2</v>
      </c>
      <c r="R74" s="225">
        <f t="shared" si="15"/>
        <v>2.0324358059093598E-4</v>
      </c>
      <c r="S74" s="225">
        <f t="shared" si="16"/>
        <v>1.840118646907122E-3</v>
      </c>
      <c r="T74" s="225">
        <f t="shared" si="17"/>
        <v>2.2484374665438338E-3</v>
      </c>
    </row>
    <row r="75" spans="1:20" x14ac:dyDescent="0.45">
      <c r="A75" s="2" t="s">
        <v>477</v>
      </c>
      <c r="B75" s="2">
        <v>11513</v>
      </c>
      <c r="C75" s="392">
        <v>254</v>
      </c>
      <c r="D75" s="159">
        <v>72</v>
      </c>
      <c r="E75" s="159" t="s">
        <v>477</v>
      </c>
      <c r="F75" s="343">
        <v>9.0734332465691001E-2</v>
      </c>
      <c r="G75" s="343">
        <v>5.1308617985622176</v>
      </c>
      <c r="H75" s="343">
        <v>0.45490640929856313</v>
      </c>
      <c r="I75" s="344">
        <v>3595787.8809850002</v>
      </c>
      <c r="J75" s="344">
        <v>3581585.4845139999</v>
      </c>
      <c r="K75" s="343">
        <v>1.1939058211730448E-3</v>
      </c>
      <c r="L75" s="343">
        <v>1.030857475708548</v>
      </c>
      <c r="M75" s="343">
        <v>3.4609155381545173E-2</v>
      </c>
      <c r="N75" s="230">
        <v>61710978.629142001</v>
      </c>
      <c r="O75" s="225">
        <f t="shared" si="12"/>
        <v>2.3563717396608719E-3</v>
      </c>
      <c r="P75" s="225">
        <f t="shared" si="13"/>
        <v>0.13324854455516258</v>
      </c>
      <c r="Q75" s="225">
        <f t="shared" si="14"/>
        <v>1.181392509243466E-2</v>
      </c>
      <c r="R75" s="225">
        <f t="shared" si="15"/>
        <v>3.1005748985837807E-5</v>
      </c>
      <c r="S75" s="225">
        <f t="shared" si="16"/>
        <v>2.6771381431568535E-2</v>
      </c>
      <c r="T75" s="225">
        <f t="shared" si="17"/>
        <v>8.9880019457289724E-4</v>
      </c>
    </row>
    <row r="76" spans="1:20" x14ac:dyDescent="0.45">
      <c r="A76" s="2" t="s">
        <v>460</v>
      </c>
      <c r="B76" s="2">
        <v>11391</v>
      </c>
      <c r="C76" s="392">
        <v>215</v>
      </c>
      <c r="D76" s="112">
        <v>73</v>
      </c>
      <c r="E76" s="112" t="s">
        <v>460</v>
      </c>
      <c r="F76" s="341">
        <v>8.8864725697798491E-2</v>
      </c>
      <c r="G76" s="341">
        <v>0.82778921367350666</v>
      </c>
      <c r="H76" s="341">
        <v>0.44152039571340485</v>
      </c>
      <c r="I76" s="342">
        <v>22525.171257000002</v>
      </c>
      <c r="J76" s="342">
        <v>17533.489653000001</v>
      </c>
      <c r="K76" s="341">
        <v>1.2135256601353474E-2</v>
      </c>
      <c r="L76" s="341">
        <v>2.8773766351645375E-2</v>
      </c>
      <c r="M76" s="341">
        <v>5.1369927298287668E-3</v>
      </c>
      <c r="N76" s="230">
        <v>308242.75634000002</v>
      </c>
      <c r="O76" s="225">
        <f t="shared" si="12"/>
        <v>1.1527417099877728E-5</v>
      </c>
      <c r="P76" s="225">
        <f t="shared" si="13"/>
        <v>1.0737974445838769E-4</v>
      </c>
      <c r="Q76" s="225">
        <f t="shared" si="14"/>
        <v>5.727345377511892E-5</v>
      </c>
      <c r="R76" s="225">
        <f t="shared" si="15"/>
        <v>1.5741697660054969E-6</v>
      </c>
      <c r="S76" s="225">
        <f t="shared" si="16"/>
        <v>3.7324956968618699E-6</v>
      </c>
      <c r="T76" s="225">
        <f t="shared" si="17"/>
        <v>6.6636404232149346E-7</v>
      </c>
    </row>
    <row r="77" spans="1:20" x14ac:dyDescent="0.45">
      <c r="A77" s="2" t="s">
        <v>444</v>
      </c>
      <c r="B77" s="2">
        <v>11217</v>
      </c>
      <c r="C77" s="392">
        <v>154</v>
      </c>
      <c r="D77" s="159">
        <v>74</v>
      </c>
      <c r="E77" s="159" t="s">
        <v>444</v>
      </c>
      <c r="F77" s="343">
        <v>7.3156734473675142E-2</v>
      </c>
      <c r="G77" s="343">
        <v>3.0945453169664243</v>
      </c>
      <c r="H77" s="343">
        <v>1.6804415255033136</v>
      </c>
      <c r="I77" s="344">
        <v>2423548.6971249999</v>
      </c>
      <c r="J77" s="344">
        <v>1869035.9610520001</v>
      </c>
      <c r="K77" s="343">
        <v>1.281484991451831E-2</v>
      </c>
      <c r="L77" s="343">
        <v>0.25069126169890377</v>
      </c>
      <c r="M77" s="343">
        <v>7.456132141317999E-2</v>
      </c>
      <c r="N77" s="230">
        <v>14716049.799436999</v>
      </c>
      <c r="O77" s="225">
        <f t="shared" si="12"/>
        <v>4.5305954419885478E-4</v>
      </c>
      <c r="P77" s="225">
        <f t="shared" si="13"/>
        <v>1.9164514393572502E-2</v>
      </c>
      <c r="Q77" s="225">
        <f t="shared" si="14"/>
        <v>1.0406971785643624E-2</v>
      </c>
      <c r="R77" s="225">
        <f t="shared" si="15"/>
        <v>7.9362345832120228E-5</v>
      </c>
      <c r="S77" s="225">
        <f t="shared" si="16"/>
        <v>1.5525305985440248E-3</v>
      </c>
      <c r="T77" s="225">
        <f t="shared" si="17"/>
        <v>4.6175814895722768E-4</v>
      </c>
    </row>
    <row r="78" spans="1:20" x14ac:dyDescent="0.45">
      <c r="A78" s="2" t="s">
        <v>472</v>
      </c>
      <c r="B78" s="2">
        <v>11460</v>
      </c>
      <c r="C78" s="392">
        <v>243</v>
      </c>
      <c r="D78" s="112">
        <v>75</v>
      </c>
      <c r="E78" s="112" t="s">
        <v>472</v>
      </c>
      <c r="F78" s="341">
        <v>7.0435268197566278E-2</v>
      </c>
      <c r="G78" s="341">
        <v>0.71341370520904546</v>
      </c>
      <c r="H78" s="341">
        <v>4.191027136536566E-2</v>
      </c>
      <c r="I78" s="342">
        <v>4363758.4937490001</v>
      </c>
      <c r="J78" s="342">
        <v>2970436.9837099998</v>
      </c>
      <c r="K78" s="341">
        <v>1.5247234828137715E-2</v>
      </c>
      <c r="L78" s="341">
        <v>3.3544724983504651E-2</v>
      </c>
      <c r="M78" s="341">
        <v>5.612683012122162E-3</v>
      </c>
      <c r="N78" s="230">
        <v>35970154.646059997</v>
      </c>
      <c r="O78" s="225">
        <f t="shared" si="12"/>
        <v>1.0662086486815103E-3</v>
      </c>
      <c r="P78" s="225">
        <f t="shared" si="13"/>
        <v>1.0799247054021839E-2</v>
      </c>
      <c r="Q78" s="225">
        <f t="shared" si="14"/>
        <v>6.3441362462059744E-4</v>
      </c>
      <c r="R78" s="225">
        <f t="shared" si="15"/>
        <v>2.3080388643710858E-4</v>
      </c>
      <c r="S78" s="225">
        <f t="shared" si="16"/>
        <v>5.077807866754341E-4</v>
      </c>
      <c r="T78" s="225">
        <f t="shared" si="17"/>
        <v>8.4961572845110745E-5</v>
      </c>
    </row>
    <row r="79" spans="1:20" x14ac:dyDescent="0.45">
      <c r="A79" s="2" t="s">
        <v>434</v>
      </c>
      <c r="B79" s="2">
        <v>11075</v>
      </c>
      <c r="C79" s="392">
        <v>118</v>
      </c>
      <c r="D79" s="159">
        <v>76</v>
      </c>
      <c r="E79" s="159" t="s">
        <v>434</v>
      </c>
      <c r="F79" s="343">
        <v>6.6627218398450205E-2</v>
      </c>
      <c r="G79" s="343">
        <v>1.172509398212811</v>
      </c>
      <c r="H79" s="343">
        <v>0.64383808196814674</v>
      </c>
      <c r="I79" s="344">
        <v>7042812.3807229996</v>
      </c>
      <c r="J79" s="344">
        <v>5101192.2156060003</v>
      </c>
      <c r="K79" s="343">
        <v>1.1340677108943013E-2</v>
      </c>
      <c r="L79" s="343">
        <v>0.12715799655471227</v>
      </c>
      <c r="M79" s="343">
        <v>1.5991713796534336E-2</v>
      </c>
      <c r="N79" s="230">
        <v>77580729</v>
      </c>
      <c r="O79" s="225">
        <f t="shared" si="12"/>
        <v>2.1752804767587895E-3</v>
      </c>
      <c r="P79" s="225">
        <f t="shared" si="13"/>
        <v>3.8280703653206266E-2</v>
      </c>
      <c r="Q79" s="225">
        <f t="shared" si="14"/>
        <v>2.1020364403081727E-2</v>
      </c>
      <c r="R79" s="225">
        <f t="shared" si="15"/>
        <v>3.7025639222667693E-4</v>
      </c>
      <c r="S79" s="225">
        <f t="shared" si="16"/>
        <v>4.1515211653449574E-3</v>
      </c>
      <c r="T79" s="225">
        <f t="shared" si="17"/>
        <v>5.2210588476742526E-4</v>
      </c>
    </row>
    <row r="80" spans="1:20" x14ac:dyDescent="0.45">
      <c r="A80" s="2" t="s">
        <v>476</v>
      </c>
      <c r="B80" s="2">
        <v>11517</v>
      </c>
      <c r="C80" s="392">
        <v>250</v>
      </c>
      <c r="D80" s="112">
        <v>77</v>
      </c>
      <c r="E80" s="112" t="s">
        <v>476</v>
      </c>
      <c r="F80" s="341">
        <v>6.2041197655753715E-2</v>
      </c>
      <c r="G80" s="341">
        <v>1.3212532262980787</v>
      </c>
      <c r="H80" s="341">
        <v>0.70071485319518068</v>
      </c>
      <c r="I80" s="342">
        <v>10232205.533634</v>
      </c>
      <c r="J80" s="342">
        <v>10555023.917838</v>
      </c>
      <c r="K80" s="341">
        <v>3.8527600967860516E-3</v>
      </c>
      <c r="L80" s="341">
        <v>7.1375301058096294E-2</v>
      </c>
      <c r="M80" s="341">
        <v>3.2547969513074107E-2</v>
      </c>
      <c r="N80" s="230">
        <v>77867588.116753995</v>
      </c>
      <c r="O80" s="225">
        <f t="shared" si="12"/>
        <v>2.0330432577734961E-3</v>
      </c>
      <c r="P80" s="225">
        <f t="shared" si="13"/>
        <v>4.3296471780597111E-2</v>
      </c>
      <c r="Q80" s="225">
        <f t="shared" si="14"/>
        <v>2.2961897283394737E-2</v>
      </c>
      <c r="R80" s="225">
        <f t="shared" si="15"/>
        <v>1.2625204274829512E-4</v>
      </c>
      <c r="S80" s="225">
        <f t="shared" si="16"/>
        <v>2.3389147867982638E-3</v>
      </c>
      <c r="T80" s="225">
        <f t="shared" si="17"/>
        <v>1.0665724143485464E-3</v>
      </c>
    </row>
    <row r="81" spans="1:20" x14ac:dyDescent="0.45">
      <c r="A81" s="2" t="s">
        <v>471</v>
      </c>
      <c r="B81" s="2">
        <v>11459</v>
      </c>
      <c r="C81" s="392">
        <v>241</v>
      </c>
      <c r="D81" s="159">
        <v>78</v>
      </c>
      <c r="E81" s="159" t="s">
        <v>471</v>
      </c>
      <c r="F81" s="343">
        <v>5.6250667622106697E-2</v>
      </c>
      <c r="G81" s="343">
        <v>0.14958500670210698</v>
      </c>
      <c r="H81" s="343">
        <v>0.14735782259372349</v>
      </c>
      <c r="I81" s="344">
        <v>50535.945415000002</v>
      </c>
      <c r="J81" s="344">
        <v>41663.895849</v>
      </c>
      <c r="K81" s="343">
        <v>0</v>
      </c>
      <c r="L81" s="343">
        <v>0</v>
      </c>
      <c r="M81" s="343">
        <v>0</v>
      </c>
      <c r="N81" s="230">
        <v>7473843.449023</v>
      </c>
      <c r="O81" s="225">
        <f t="shared" si="12"/>
        <v>1.7692182126291607E-4</v>
      </c>
      <c r="P81" s="225">
        <f t="shared" si="13"/>
        <v>4.7048067050783763E-4</v>
      </c>
      <c r="Q81" s="225">
        <f t="shared" si="14"/>
        <v>4.6347564309393767E-4</v>
      </c>
      <c r="R81" s="225">
        <f t="shared" si="15"/>
        <v>0</v>
      </c>
      <c r="S81" s="225">
        <f t="shared" si="16"/>
        <v>0</v>
      </c>
      <c r="T81" s="225">
        <f t="shared" si="17"/>
        <v>0</v>
      </c>
    </row>
    <row r="82" spans="1:20" x14ac:dyDescent="0.45">
      <c r="A82" s="2" t="s">
        <v>450</v>
      </c>
      <c r="B82" s="2">
        <v>11315</v>
      </c>
      <c r="C82" s="392">
        <v>191</v>
      </c>
      <c r="D82" s="112">
        <v>79</v>
      </c>
      <c r="E82" s="112" t="s">
        <v>450</v>
      </c>
      <c r="F82" s="341">
        <v>5.4354324194874584E-2</v>
      </c>
      <c r="G82" s="341">
        <v>4.3508884044372369</v>
      </c>
      <c r="H82" s="341">
        <v>1.2099850684237268</v>
      </c>
      <c r="I82" s="342">
        <v>1473153.560264</v>
      </c>
      <c r="J82" s="342">
        <v>1456535.407255</v>
      </c>
      <c r="K82" s="341">
        <v>4.0265019161659886E-3</v>
      </c>
      <c r="L82" s="341">
        <v>0.61329931116554937</v>
      </c>
      <c r="M82" s="341">
        <v>2.5075992295822781E-2</v>
      </c>
      <c r="N82" s="230">
        <v>43182582.122447997</v>
      </c>
      <c r="O82" s="225">
        <f t="shared" si="12"/>
        <v>9.8776226600764223E-4</v>
      </c>
      <c r="P82" s="225">
        <f t="shared" si="13"/>
        <v>7.9067184684425751E-2</v>
      </c>
      <c r="Q82" s="225">
        <f t="shared" si="14"/>
        <v>2.1988638635936406E-2</v>
      </c>
      <c r="R82" s="225">
        <f t="shared" si="15"/>
        <v>7.3172221634783345E-5</v>
      </c>
      <c r="S82" s="225">
        <f t="shared" si="16"/>
        <v>1.1145275492081884E-2</v>
      </c>
      <c r="T82" s="225">
        <f t="shared" si="17"/>
        <v>4.5569730356150257E-4</v>
      </c>
    </row>
    <row r="83" spans="1:20" x14ac:dyDescent="0.45">
      <c r="A83" s="2" t="s">
        <v>446</v>
      </c>
      <c r="B83" s="2">
        <v>11277</v>
      </c>
      <c r="C83" s="392">
        <v>172</v>
      </c>
      <c r="D83" s="159">
        <v>80</v>
      </c>
      <c r="E83" s="159" t="s">
        <v>446</v>
      </c>
      <c r="F83" s="343">
        <v>4.6710759011345471E-2</v>
      </c>
      <c r="G83" s="343">
        <v>7.2303395008705049</v>
      </c>
      <c r="H83" s="343">
        <v>6.4836418327201271</v>
      </c>
      <c r="I83" s="344">
        <v>4113327.3720410001</v>
      </c>
      <c r="J83" s="344">
        <v>3875227.7443220001</v>
      </c>
      <c r="K83" s="343">
        <v>1.2273826151139295E-2</v>
      </c>
      <c r="L83" s="343">
        <v>0</v>
      </c>
      <c r="M83" s="343">
        <v>0</v>
      </c>
      <c r="N83" s="230">
        <v>88921320.941611007</v>
      </c>
      <c r="O83" s="225">
        <f t="shared" si="12"/>
        <v>1.7479642792649569E-3</v>
      </c>
      <c r="P83" s="225">
        <f t="shared" si="13"/>
        <v>0.27056668403547784</v>
      </c>
      <c r="Q83" s="225">
        <f t="shared" si="14"/>
        <v>0.24262449514875303</v>
      </c>
      <c r="R83" s="225">
        <f t="shared" si="15"/>
        <v>4.5929910230935476E-4</v>
      </c>
      <c r="S83" s="225">
        <f t="shared" si="16"/>
        <v>0</v>
      </c>
      <c r="T83" s="225">
        <f t="shared" si="17"/>
        <v>0</v>
      </c>
    </row>
    <row r="84" spans="1:20" x14ac:dyDescent="0.45">
      <c r="A84" s="2" t="s">
        <v>465</v>
      </c>
      <c r="B84" s="2">
        <v>11419</v>
      </c>
      <c r="C84" s="392"/>
      <c r="D84" s="112">
        <v>81</v>
      </c>
      <c r="E84" s="112" t="s">
        <v>617</v>
      </c>
      <c r="F84" s="341">
        <v>0</v>
      </c>
      <c r="G84" s="341">
        <v>0</v>
      </c>
      <c r="H84" s="341">
        <v>0</v>
      </c>
      <c r="I84" s="342">
        <v>0</v>
      </c>
      <c r="J84" s="342">
        <v>0</v>
      </c>
      <c r="K84" s="341">
        <v>0</v>
      </c>
      <c r="L84" s="341">
        <v>0</v>
      </c>
      <c r="M84" s="341">
        <v>0</v>
      </c>
      <c r="N84" s="230">
        <v>0</v>
      </c>
      <c r="O84" s="225">
        <f t="shared" si="12"/>
        <v>0</v>
      </c>
      <c r="P84" s="225">
        <f t="shared" si="13"/>
        <v>0</v>
      </c>
      <c r="Q84" s="225">
        <f t="shared" si="14"/>
        <v>0</v>
      </c>
      <c r="R84" s="225">
        <f t="shared" si="15"/>
        <v>0</v>
      </c>
      <c r="S84" s="225">
        <f t="shared" si="16"/>
        <v>0</v>
      </c>
      <c r="T84" s="225">
        <f t="shared" si="17"/>
        <v>0</v>
      </c>
    </row>
    <row r="85" spans="1:20" x14ac:dyDescent="0.45">
      <c r="C85" s="392"/>
      <c r="D85" s="159">
        <v>82</v>
      </c>
      <c r="E85" s="159" t="s">
        <v>630</v>
      </c>
      <c r="F85" s="343"/>
      <c r="G85" s="343"/>
      <c r="H85" s="343"/>
      <c r="I85" s="344">
        <v>0</v>
      </c>
      <c r="J85" s="344">
        <v>0</v>
      </c>
      <c r="K85" s="343"/>
      <c r="L85" s="343"/>
      <c r="M85" s="343"/>
      <c r="N85" s="230"/>
      <c r="O85" s="225"/>
      <c r="P85" s="225"/>
      <c r="Q85" s="225"/>
      <c r="R85" s="225"/>
      <c r="S85" s="225"/>
      <c r="T85" s="225"/>
    </row>
    <row r="86" spans="1:20" x14ac:dyDescent="0.45">
      <c r="C86" s="372">
        <v>1</v>
      </c>
      <c r="D86" s="323" t="s">
        <v>23</v>
      </c>
      <c r="E86" s="323"/>
      <c r="F86" s="293">
        <f>O86</f>
        <v>0.19310463022333388</v>
      </c>
      <c r="G86" s="293">
        <f>P86</f>
        <v>1.9015002318651415</v>
      </c>
      <c r="H86" s="293">
        <f>Q86</f>
        <v>1.2281442611886269</v>
      </c>
      <c r="I86" s="160">
        <f>SUM(I4:I84)</f>
        <v>290573786.270549</v>
      </c>
      <c r="J86" s="160">
        <f>SUM(J4:J84)</f>
        <v>212560353.89240792</v>
      </c>
      <c r="K86" s="345">
        <f>R86</f>
        <v>2.0381069204096644E-2</v>
      </c>
      <c r="L86" s="345">
        <f>S86</f>
        <v>0.16932098348432231</v>
      </c>
      <c r="M86" s="345">
        <f>T86</f>
        <v>8.6840739246939552E-2</v>
      </c>
      <c r="N86" s="230">
        <f t="shared" ref="N86:T86" si="18">SUM(N4:N84)</f>
        <v>2376239859.5586505</v>
      </c>
      <c r="O86" s="230">
        <f t="shared" si="18"/>
        <v>0.19310463022333388</v>
      </c>
      <c r="P86" s="230">
        <f t="shared" si="18"/>
        <v>1.9015002318651415</v>
      </c>
      <c r="Q86" s="230">
        <f t="shared" si="18"/>
        <v>1.2281442611886269</v>
      </c>
      <c r="R86" s="230">
        <f t="shared" si="18"/>
        <v>2.0381069204096644E-2</v>
      </c>
      <c r="S86" s="230">
        <f t="shared" si="18"/>
        <v>0.16932098348432231</v>
      </c>
      <c r="T86" s="230">
        <f t="shared" si="18"/>
        <v>8.6840739246939552E-2</v>
      </c>
    </row>
    <row r="87" spans="1:20" x14ac:dyDescent="0.45">
      <c r="A87" s="2" t="s">
        <v>506</v>
      </c>
      <c r="B87" s="2">
        <v>11239</v>
      </c>
      <c r="C87" s="372">
        <v>165</v>
      </c>
      <c r="D87" s="159">
        <v>83</v>
      </c>
      <c r="E87" s="159" t="s">
        <v>506</v>
      </c>
      <c r="F87" s="343">
        <v>3.0735114930434619</v>
      </c>
      <c r="G87" s="343">
        <v>1.6704446684977228</v>
      </c>
      <c r="H87" s="343">
        <v>1.4081126952871903</v>
      </c>
      <c r="I87" s="344">
        <v>423744.07529499999</v>
      </c>
      <c r="J87" s="344">
        <v>346626.93018600001</v>
      </c>
      <c r="K87" s="343">
        <v>0.10780560595610655</v>
      </c>
      <c r="L87" s="343">
        <v>0.16375886316161112</v>
      </c>
      <c r="M87" s="343">
        <v>0.27741792623310019</v>
      </c>
      <c r="N87" s="230">
        <v>612704.47091999999</v>
      </c>
      <c r="O87" s="225">
        <f t="shared" ref="O87:O106" si="19">$N87/$N$108*F87</f>
        <v>3.7532867129515285E-2</v>
      </c>
      <c r="P87" s="225">
        <f t="shared" ref="P87:P106" si="20">$N87/$N$108*G87</f>
        <v>2.0399005480161273E-2</v>
      </c>
      <c r="Q87" s="225">
        <f t="shared" ref="Q87:Q106" si="21">$N87/$N$108*H87</f>
        <v>1.7195480418803952E-2</v>
      </c>
      <c r="R87" s="225">
        <f t="shared" ref="R87:R106" si="22">$N87/$N$108*K87</f>
        <v>1.3164920623611319E-3</v>
      </c>
      <c r="S87" s="225">
        <f t="shared" ref="S87:S106" si="23">$N87/$N$108*L87</f>
        <v>1.9997776700157962E-3</v>
      </c>
      <c r="T87" s="225">
        <f t="shared" ref="T87:T106" si="24">$N87/$N$108*M87</f>
        <v>3.3877505219094307E-3</v>
      </c>
    </row>
    <row r="88" spans="1:20" x14ac:dyDescent="0.45">
      <c r="A88" s="2" t="s">
        <v>508</v>
      </c>
      <c r="B88" s="2">
        <v>11381</v>
      </c>
      <c r="C88" s="372">
        <v>213</v>
      </c>
      <c r="D88" s="112">
        <v>84</v>
      </c>
      <c r="E88" s="112" t="s">
        <v>508</v>
      </c>
      <c r="F88" s="341">
        <v>1.9542370017476618</v>
      </c>
      <c r="G88" s="341">
        <v>0</v>
      </c>
      <c r="H88" s="341">
        <v>0</v>
      </c>
      <c r="I88" s="342">
        <v>1012299.721575</v>
      </c>
      <c r="J88" s="342">
        <v>704860.24022000004</v>
      </c>
      <c r="K88" s="341">
        <v>0.19649682526672926</v>
      </c>
      <c r="L88" s="341">
        <v>0</v>
      </c>
      <c r="M88" s="341">
        <v>0</v>
      </c>
      <c r="N88" s="230">
        <v>1400759.434257</v>
      </c>
      <c r="O88" s="225">
        <f t="shared" si="19"/>
        <v>5.4559029779895886E-2</v>
      </c>
      <c r="P88" s="225">
        <f t="shared" si="20"/>
        <v>0</v>
      </c>
      <c r="Q88" s="225">
        <f t="shared" si="21"/>
        <v>0</v>
      </c>
      <c r="R88" s="225">
        <f t="shared" si="22"/>
        <v>5.4858628363883433E-3</v>
      </c>
      <c r="S88" s="225">
        <f t="shared" si="23"/>
        <v>0</v>
      </c>
      <c r="T88" s="225">
        <f t="shared" si="24"/>
        <v>0</v>
      </c>
    </row>
    <row r="89" spans="1:20" x14ac:dyDescent="0.45">
      <c r="A89" s="2" t="s">
        <v>494</v>
      </c>
      <c r="B89" s="2">
        <v>10897</v>
      </c>
      <c r="C89" s="392">
        <v>101</v>
      </c>
      <c r="D89" s="159">
        <v>85</v>
      </c>
      <c r="E89" s="159" t="s">
        <v>494</v>
      </c>
      <c r="F89" s="343">
        <v>1.8494390014785578</v>
      </c>
      <c r="G89" s="343">
        <v>1.0820904492058385</v>
      </c>
      <c r="H89" s="343">
        <v>0.38601229509645535</v>
      </c>
      <c r="I89" s="344">
        <v>940358.74610999995</v>
      </c>
      <c r="J89" s="344">
        <v>1092585.3544739999</v>
      </c>
      <c r="K89" s="343">
        <v>0.17837297447809861</v>
      </c>
      <c r="L89" s="343">
        <v>6.7698935322580422E-2</v>
      </c>
      <c r="M89" s="343">
        <v>3.6483210420620464E-2</v>
      </c>
      <c r="N89" s="230">
        <v>1461488.711846</v>
      </c>
      <c r="O89" s="225">
        <f t="shared" si="19"/>
        <v>5.387178028045056E-2</v>
      </c>
      <c r="P89" s="225">
        <f t="shared" si="20"/>
        <v>3.1519903536470779E-2</v>
      </c>
      <c r="Q89" s="225">
        <f t="shared" si="21"/>
        <v>1.1244041858295256E-2</v>
      </c>
      <c r="R89" s="225">
        <f t="shared" si="22"/>
        <v>5.1957754115557683E-3</v>
      </c>
      <c r="S89" s="225">
        <f t="shared" si="23"/>
        <v>1.971982945099998E-3</v>
      </c>
      <c r="T89" s="225">
        <f t="shared" si="24"/>
        <v>1.0627090129135554E-3</v>
      </c>
    </row>
    <row r="90" spans="1:20" x14ac:dyDescent="0.45">
      <c r="A90" s="2" t="s">
        <v>505</v>
      </c>
      <c r="B90" s="2">
        <v>11305</v>
      </c>
      <c r="C90" s="392">
        <v>180</v>
      </c>
      <c r="D90" s="112">
        <v>86</v>
      </c>
      <c r="E90" s="112" t="s">
        <v>505</v>
      </c>
      <c r="F90" s="341">
        <v>1.8067263194552976</v>
      </c>
      <c r="G90" s="341">
        <v>1.3129758756111245</v>
      </c>
      <c r="H90" s="341">
        <v>1.4496373326921537</v>
      </c>
      <c r="I90" s="342">
        <v>214612.18547200001</v>
      </c>
      <c r="J90" s="342">
        <v>226026.500279</v>
      </c>
      <c r="K90" s="341">
        <v>5.6252365541670506E-2</v>
      </c>
      <c r="L90" s="341">
        <v>0.25726814237368484</v>
      </c>
      <c r="M90" s="341">
        <v>0.10520799041361056</v>
      </c>
      <c r="N90" s="230">
        <v>397695.55424999999</v>
      </c>
      <c r="O90" s="225">
        <f t="shared" si="19"/>
        <v>1.4320855340703997E-2</v>
      </c>
      <c r="P90" s="225">
        <f t="shared" si="20"/>
        <v>1.0407186400057481E-2</v>
      </c>
      <c r="Q90" s="225">
        <f t="shared" si="21"/>
        <v>1.1490421274334004E-2</v>
      </c>
      <c r="R90" s="225">
        <f t="shared" si="22"/>
        <v>4.4587936801492831E-4</v>
      </c>
      <c r="S90" s="225">
        <f t="shared" si="23"/>
        <v>2.0392130291299153E-3</v>
      </c>
      <c r="T90" s="225">
        <f t="shared" si="24"/>
        <v>8.3392177064965157E-4</v>
      </c>
    </row>
    <row r="91" spans="1:20" x14ac:dyDescent="0.45">
      <c r="A91" s="2" t="s">
        <v>507</v>
      </c>
      <c r="B91" s="2">
        <v>11327</v>
      </c>
      <c r="C91" s="392">
        <v>204</v>
      </c>
      <c r="D91" s="159">
        <v>87</v>
      </c>
      <c r="E91" s="159" t="s">
        <v>507</v>
      </c>
      <c r="F91" s="343">
        <v>1.5580339302494421</v>
      </c>
      <c r="G91" s="343">
        <v>1.1861900194886532</v>
      </c>
      <c r="H91" s="343">
        <v>0.54357301077507503</v>
      </c>
      <c r="I91" s="344">
        <v>2650924.6505740001</v>
      </c>
      <c r="J91" s="344">
        <v>2193251.8011469999</v>
      </c>
      <c r="K91" s="343">
        <v>0.1171245970983785</v>
      </c>
      <c r="L91" s="343">
        <v>0</v>
      </c>
      <c r="M91" s="343">
        <v>0.10296739250949784</v>
      </c>
      <c r="N91" s="230">
        <v>4045610.4278759998</v>
      </c>
      <c r="O91" s="225">
        <f t="shared" si="19"/>
        <v>0.12562810877788202</v>
      </c>
      <c r="P91" s="225">
        <f t="shared" si="20"/>
        <v>9.5645419465095041E-2</v>
      </c>
      <c r="Q91" s="225">
        <f t="shared" si="21"/>
        <v>4.3829629124597438E-2</v>
      </c>
      <c r="R91" s="225">
        <f t="shared" si="22"/>
        <v>9.4440444069693371E-3</v>
      </c>
      <c r="S91" s="225">
        <f t="shared" si="23"/>
        <v>0</v>
      </c>
      <c r="T91" s="225">
        <f t="shared" si="24"/>
        <v>8.3025141722600816E-3</v>
      </c>
    </row>
    <row r="92" spans="1:20" x14ac:dyDescent="0.45">
      <c r="A92" s="2" t="s">
        <v>495</v>
      </c>
      <c r="B92" s="2">
        <v>10934</v>
      </c>
      <c r="C92" s="392">
        <v>111</v>
      </c>
      <c r="D92" s="112">
        <v>88</v>
      </c>
      <c r="E92" s="112" t="s">
        <v>495</v>
      </c>
      <c r="F92" s="341">
        <v>1.3630335695600124</v>
      </c>
      <c r="G92" s="341">
        <v>5.9916347674435787E-2</v>
      </c>
      <c r="H92" s="341">
        <v>1.0759521733347127E-2</v>
      </c>
      <c r="I92" s="342">
        <v>101136.53066400001</v>
      </c>
      <c r="J92" s="342">
        <v>83130.228067000004</v>
      </c>
      <c r="K92" s="341">
        <v>0.15528651593175902</v>
      </c>
      <c r="L92" s="341">
        <v>0</v>
      </c>
      <c r="M92" s="341">
        <v>0</v>
      </c>
      <c r="N92" s="230">
        <v>161012.62880000001</v>
      </c>
      <c r="O92" s="225">
        <f t="shared" si="19"/>
        <v>4.3741366167893096E-3</v>
      </c>
      <c r="P92" s="225">
        <f t="shared" si="20"/>
        <v>1.9227867615294962E-4</v>
      </c>
      <c r="Q92" s="225">
        <f t="shared" si="21"/>
        <v>3.4528583186814831E-5</v>
      </c>
      <c r="R92" s="225">
        <f t="shared" si="22"/>
        <v>4.9833287352563441E-4</v>
      </c>
      <c r="S92" s="225">
        <f t="shared" si="23"/>
        <v>0</v>
      </c>
      <c r="T92" s="225">
        <f t="shared" si="24"/>
        <v>0</v>
      </c>
    </row>
    <row r="93" spans="1:20" x14ac:dyDescent="0.45">
      <c r="A93" s="2" t="s">
        <v>30</v>
      </c>
      <c r="B93" s="2">
        <v>10615</v>
      </c>
      <c r="C93" s="392">
        <v>65</v>
      </c>
      <c r="D93" s="159">
        <v>89</v>
      </c>
      <c r="E93" s="159" t="s">
        <v>30</v>
      </c>
      <c r="F93" s="343">
        <v>1.0980175815701494</v>
      </c>
      <c r="G93" s="343">
        <v>0.62711960135916844</v>
      </c>
      <c r="H93" s="343">
        <v>0.53952975686188775</v>
      </c>
      <c r="I93" s="344">
        <v>637211.24076700001</v>
      </c>
      <c r="J93" s="344">
        <v>563956.30188200006</v>
      </c>
      <c r="K93" s="343">
        <v>5.0573548081729029E-2</v>
      </c>
      <c r="L93" s="343">
        <v>0</v>
      </c>
      <c r="M93" s="343">
        <v>5.4681351005095857E-2</v>
      </c>
      <c r="N93" s="230">
        <v>996918.43478100002</v>
      </c>
      <c r="O93" s="225">
        <f t="shared" si="19"/>
        <v>2.1816986936666553E-2</v>
      </c>
      <c r="P93" s="225">
        <f t="shared" si="20"/>
        <v>1.246051099747934E-2</v>
      </c>
      <c r="Q93" s="225">
        <f t="shared" si="21"/>
        <v>1.072015043745151E-2</v>
      </c>
      <c r="R93" s="225">
        <f t="shared" si="22"/>
        <v>1.0048677328665062E-3</v>
      </c>
      <c r="S93" s="225">
        <f t="shared" si="23"/>
        <v>0</v>
      </c>
      <c r="T93" s="225">
        <f t="shared" si="24"/>
        <v>1.0864874484537007E-3</v>
      </c>
    </row>
    <row r="94" spans="1:20" x14ac:dyDescent="0.45">
      <c r="A94" s="2" t="s">
        <v>491</v>
      </c>
      <c r="B94" s="2">
        <v>10767</v>
      </c>
      <c r="C94" s="392">
        <v>32</v>
      </c>
      <c r="D94" s="112">
        <v>90</v>
      </c>
      <c r="E94" s="112" t="s">
        <v>491</v>
      </c>
      <c r="F94" s="341">
        <v>1.0687951314192641</v>
      </c>
      <c r="G94" s="341">
        <v>0.13023872754255916</v>
      </c>
      <c r="H94" s="341">
        <v>5.4473228839188856E-2</v>
      </c>
      <c r="I94" s="342">
        <v>331964.85266799998</v>
      </c>
      <c r="J94" s="342">
        <v>321525.69062900002</v>
      </c>
      <c r="K94" s="341">
        <v>0.24417696677623674</v>
      </c>
      <c r="L94" s="341">
        <v>6.1873136861120316E-2</v>
      </c>
      <c r="M94" s="341">
        <v>1.7617426704214536E-2</v>
      </c>
      <c r="N94" s="230">
        <v>548205.961992</v>
      </c>
      <c r="O94" s="225">
        <f t="shared" si="19"/>
        <v>1.1677881708194053E-2</v>
      </c>
      <c r="P94" s="225">
        <f t="shared" si="20"/>
        <v>1.4230158889740499E-3</v>
      </c>
      <c r="Q94" s="225">
        <f t="shared" si="21"/>
        <v>5.9518602204213465E-4</v>
      </c>
      <c r="R94" s="225">
        <f t="shared" si="22"/>
        <v>2.6679291943368286E-3</v>
      </c>
      <c r="S94" s="225">
        <f t="shared" si="23"/>
        <v>6.7603898253127922E-4</v>
      </c>
      <c r="T94" s="225">
        <f t="shared" si="24"/>
        <v>1.9249173111539138E-4</v>
      </c>
    </row>
    <row r="95" spans="1:20" x14ac:dyDescent="0.45">
      <c r="A95" s="2" t="s">
        <v>500</v>
      </c>
      <c r="B95" s="2">
        <v>11188</v>
      </c>
      <c r="C95" s="392">
        <v>145</v>
      </c>
      <c r="D95" s="159">
        <v>91</v>
      </c>
      <c r="E95" s="159" t="s">
        <v>500</v>
      </c>
      <c r="F95" s="343">
        <v>1.0661411423044962</v>
      </c>
      <c r="G95" s="343">
        <v>2.6355804754520977</v>
      </c>
      <c r="H95" s="343">
        <v>1.7718248093065412</v>
      </c>
      <c r="I95" s="344">
        <v>2646541.2211000002</v>
      </c>
      <c r="J95" s="344">
        <v>2763253.2786480002</v>
      </c>
      <c r="K95" s="343">
        <v>6.0325146985590862E-2</v>
      </c>
      <c r="L95" s="343">
        <v>0.13761394645501743</v>
      </c>
      <c r="M95" s="343">
        <v>0.12856349477389675</v>
      </c>
      <c r="N95" s="230">
        <v>4788171.2500539999</v>
      </c>
      <c r="O95" s="225">
        <f t="shared" si="19"/>
        <v>0.101744332807683</v>
      </c>
      <c r="P95" s="225">
        <f t="shared" si="20"/>
        <v>0.25151958441093802</v>
      </c>
      <c r="Q95" s="225">
        <f t="shared" si="21"/>
        <v>0.16908936905420269</v>
      </c>
      <c r="R95" s="225">
        <f t="shared" si="22"/>
        <v>5.7569693054968663E-3</v>
      </c>
      <c r="S95" s="225">
        <f t="shared" si="23"/>
        <v>1.3132819484701085E-2</v>
      </c>
      <c r="T95" s="225">
        <f t="shared" si="24"/>
        <v>1.2269113797559711E-2</v>
      </c>
    </row>
    <row r="96" spans="1:20" x14ac:dyDescent="0.45">
      <c r="A96" s="2" t="s">
        <v>499</v>
      </c>
      <c r="B96" s="2">
        <v>11172</v>
      </c>
      <c r="C96" s="392">
        <v>143</v>
      </c>
      <c r="D96" s="112">
        <v>92</v>
      </c>
      <c r="E96" s="112" t="s">
        <v>499</v>
      </c>
      <c r="F96" s="341">
        <v>0.8313224361409558</v>
      </c>
      <c r="G96" s="341">
        <v>0.72935128531465687</v>
      </c>
      <c r="H96" s="341">
        <v>0.10763035719388182</v>
      </c>
      <c r="I96" s="342">
        <v>2669374.7969900002</v>
      </c>
      <c r="J96" s="342">
        <v>2207325.1298870002</v>
      </c>
      <c r="K96" s="341">
        <v>0.2016979734787358</v>
      </c>
      <c r="L96" s="341">
        <v>6.5943081947324969E-2</v>
      </c>
      <c r="M96" s="341">
        <v>1.208730300439999E-2</v>
      </c>
      <c r="N96" s="230">
        <v>3270451.7868300001</v>
      </c>
      <c r="O96" s="225">
        <f t="shared" si="19"/>
        <v>5.4187997643468044E-2</v>
      </c>
      <c r="P96" s="225">
        <f t="shared" si="20"/>
        <v>4.7541223491278185E-2</v>
      </c>
      <c r="Q96" s="225">
        <f t="shared" si="21"/>
        <v>7.0156575697167814E-3</v>
      </c>
      <c r="R96" s="225">
        <f t="shared" si="22"/>
        <v>1.3147256511316908E-2</v>
      </c>
      <c r="S96" s="225">
        <f t="shared" si="23"/>
        <v>4.298360556407246E-3</v>
      </c>
      <c r="T96" s="225">
        <f t="shared" si="24"/>
        <v>7.878853237244446E-4</v>
      </c>
    </row>
    <row r="97" spans="1:20" x14ac:dyDescent="0.45">
      <c r="A97" s="2" t="s">
        <v>493</v>
      </c>
      <c r="B97" s="2">
        <v>10885</v>
      </c>
      <c r="C97" s="392">
        <v>17</v>
      </c>
      <c r="D97" s="159">
        <v>93</v>
      </c>
      <c r="E97" s="159" t="s">
        <v>493</v>
      </c>
      <c r="F97" s="343">
        <v>0.81557816241257663</v>
      </c>
      <c r="G97" s="343">
        <v>2.7388847382612456</v>
      </c>
      <c r="H97" s="343">
        <v>1.8555193184793615</v>
      </c>
      <c r="I97" s="344">
        <v>9571570.2524849996</v>
      </c>
      <c r="J97" s="344">
        <v>9962748.5094620008</v>
      </c>
      <c r="K97" s="343">
        <v>4.1218585658487475E-2</v>
      </c>
      <c r="L97" s="343">
        <v>0.4237233372462636</v>
      </c>
      <c r="M97" s="343">
        <v>0.27559138507201708</v>
      </c>
      <c r="N97" s="230">
        <v>20592375.151772998</v>
      </c>
      <c r="O97" s="225">
        <f t="shared" si="19"/>
        <v>0.3347324998175647</v>
      </c>
      <c r="P97" s="225">
        <f t="shared" si="20"/>
        <v>1.1241028480193471</v>
      </c>
      <c r="Q97" s="225">
        <f t="shared" si="21"/>
        <v>0.76154886013265199</v>
      </c>
      <c r="R97" s="225">
        <f t="shared" si="22"/>
        <v>1.6917079014960607E-2</v>
      </c>
      <c r="S97" s="225">
        <f t="shared" si="23"/>
        <v>0.17390604413428773</v>
      </c>
      <c r="T97" s="225">
        <f t="shared" si="24"/>
        <v>0.11310919971233259</v>
      </c>
    </row>
    <row r="98" spans="1:20" x14ac:dyDescent="0.45">
      <c r="A98" s="2" t="s">
        <v>501</v>
      </c>
      <c r="B98" s="2">
        <v>11196</v>
      </c>
      <c r="C98" s="392">
        <v>151</v>
      </c>
      <c r="D98" s="112">
        <v>94</v>
      </c>
      <c r="E98" s="112" t="s">
        <v>501</v>
      </c>
      <c r="F98" s="341">
        <v>0.74826750471018599</v>
      </c>
      <c r="G98" s="341">
        <v>0.55692975472914064</v>
      </c>
      <c r="H98" s="341">
        <v>0</v>
      </c>
      <c r="I98" s="342">
        <v>1327868.2789050001</v>
      </c>
      <c r="J98" s="342">
        <v>1281748.516171</v>
      </c>
      <c r="K98" s="341">
        <v>4.7178281008336924E-2</v>
      </c>
      <c r="L98" s="341">
        <v>5.8355050955485682E-2</v>
      </c>
      <c r="M98" s="341">
        <v>0</v>
      </c>
      <c r="N98" s="230">
        <v>2003106.8394009999</v>
      </c>
      <c r="O98" s="225">
        <f t="shared" si="19"/>
        <v>2.9873551029479948E-2</v>
      </c>
      <c r="P98" s="225">
        <f t="shared" si="20"/>
        <v>2.2234654509259558E-2</v>
      </c>
      <c r="Q98" s="225">
        <f t="shared" si="21"/>
        <v>0</v>
      </c>
      <c r="R98" s="225">
        <f t="shared" si="22"/>
        <v>1.8835279847299671E-3</v>
      </c>
      <c r="S98" s="225">
        <f t="shared" si="23"/>
        <v>2.3297451534017863E-3</v>
      </c>
      <c r="T98" s="225">
        <f t="shared" si="24"/>
        <v>0</v>
      </c>
    </row>
    <row r="99" spans="1:20" x14ac:dyDescent="0.45">
      <c r="A99" s="2" t="s">
        <v>503</v>
      </c>
      <c r="B99" s="2">
        <v>11258</v>
      </c>
      <c r="C99" s="392">
        <v>166</v>
      </c>
      <c r="D99" s="159">
        <v>95</v>
      </c>
      <c r="E99" s="159" t="s">
        <v>503</v>
      </c>
      <c r="F99" s="343">
        <v>0.67123786238963523</v>
      </c>
      <c r="G99" s="343">
        <v>0.49448351370699456</v>
      </c>
      <c r="H99" s="343">
        <v>0.12553164610266559</v>
      </c>
      <c r="I99" s="344">
        <v>214656.42097800001</v>
      </c>
      <c r="J99" s="344">
        <v>180314.85096800001</v>
      </c>
      <c r="K99" s="343">
        <v>0.14447366328494235</v>
      </c>
      <c r="L99" s="343">
        <v>1.9003340671521159E-2</v>
      </c>
      <c r="M99" s="343">
        <v>2.6977846883322814E-2</v>
      </c>
      <c r="N99" s="230">
        <v>305163.99874800001</v>
      </c>
      <c r="O99" s="225">
        <f t="shared" si="19"/>
        <v>4.0825883625207173E-3</v>
      </c>
      <c r="P99" s="225">
        <f t="shared" si="20"/>
        <v>3.0075368980701021E-3</v>
      </c>
      <c r="Q99" s="225">
        <f t="shared" si="21"/>
        <v>7.6350585421732799E-4</v>
      </c>
      <c r="R99" s="225">
        <f t="shared" si="22"/>
        <v>8.7871458013115498E-4</v>
      </c>
      <c r="S99" s="225">
        <f t="shared" si="23"/>
        <v>1.1558170630954994E-4</v>
      </c>
      <c r="T99" s="225">
        <f t="shared" si="24"/>
        <v>1.6408407496504808E-4</v>
      </c>
    </row>
    <row r="100" spans="1:20" x14ac:dyDescent="0.45">
      <c r="A100" s="2" t="s">
        <v>492</v>
      </c>
      <c r="B100" s="2">
        <v>10763</v>
      </c>
      <c r="C100" s="392">
        <v>37</v>
      </c>
      <c r="D100" s="112">
        <v>96</v>
      </c>
      <c r="E100" s="112" t="s">
        <v>492</v>
      </c>
      <c r="F100" s="341">
        <v>0.62647916186956099</v>
      </c>
      <c r="G100" s="341">
        <v>0.89042726270159311</v>
      </c>
      <c r="H100" s="341">
        <v>0.10277016476857058</v>
      </c>
      <c r="I100" s="342">
        <v>210316.35443800001</v>
      </c>
      <c r="J100" s="342">
        <v>222944.83353100001</v>
      </c>
      <c r="K100" s="341">
        <v>6.3360653425768576E-2</v>
      </c>
      <c r="L100" s="341">
        <v>0.11175652711262166</v>
      </c>
      <c r="M100" s="341">
        <v>3.1631391935733047E-3</v>
      </c>
      <c r="N100" s="230">
        <v>254324.60875099999</v>
      </c>
      <c r="O100" s="225">
        <f t="shared" si="19"/>
        <v>3.1755639679592581E-3</v>
      </c>
      <c r="P100" s="225">
        <f t="shared" si="20"/>
        <v>4.5134920738393322E-3</v>
      </c>
      <c r="Q100" s="225">
        <f t="shared" si="21"/>
        <v>5.2093230243507871E-4</v>
      </c>
      <c r="R100" s="225">
        <f t="shared" si="22"/>
        <v>3.2116919484565079E-4</v>
      </c>
      <c r="S100" s="225">
        <f t="shared" si="23"/>
        <v>5.6648332823078761E-4</v>
      </c>
      <c r="T100" s="225">
        <f t="shared" si="24"/>
        <v>1.6033655163844868E-5</v>
      </c>
    </row>
    <row r="101" spans="1:20" x14ac:dyDescent="0.45">
      <c r="A101" s="2" t="s">
        <v>490</v>
      </c>
      <c r="B101" s="2">
        <v>10762</v>
      </c>
      <c r="C101" s="392">
        <v>10</v>
      </c>
      <c r="D101" s="159">
        <v>97</v>
      </c>
      <c r="E101" s="159" t="s">
        <v>490</v>
      </c>
      <c r="F101" s="343">
        <v>0.58661664171525107</v>
      </c>
      <c r="G101" s="343">
        <v>0.52407272405443284</v>
      </c>
      <c r="H101" s="343">
        <v>0.61774684151141801</v>
      </c>
      <c r="I101" s="344">
        <v>1873414.0374179999</v>
      </c>
      <c r="J101" s="344">
        <v>1411340.8223280001</v>
      </c>
      <c r="K101" s="343">
        <v>9.5452403851134127E-2</v>
      </c>
      <c r="L101" s="343">
        <v>4.7142298620533443E-2</v>
      </c>
      <c r="M101" s="343">
        <v>8.0555362685144072E-2</v>
      </c>
      <c r="N101" s="230">
        <v>2768209.929128</v>
      </c>
      <c r="O101" s="225">
        <f t="shared" si="19"/>
        <v>3.2365271304432931E-2</v>
      </c>
      <c r="P101" s="225">
        <f t="shared" si="20"/>
        <v>2.8914549453761183E-2</v>
      </c>
      <c r="Q101" s="225">
        <f t="shared" si="21"/>
        <v>3.408281098966609E-2</v>
      </c>
      <c r="R101" s="225">
        <f t="shared" si="22"/>
        <v>5.2663745410786505E-3</v>
      </c>
      <c r="S101" s="225">
        <f t="shared" si="23"/>
        <v>2.6009717015644828E-3</v>
      </c>
      <c r="T101" s="225">
        <f t="shared" si="24"/>
        <v>4.4444633563553706E-3</v>
      </c>
    </row>
    <row r="102" spans="1:20" x14ac:dyDescent="0.45">
      <c r="A102" s="2" t="s">
        <v>504</v>
      </c>
      <c r="B102" s="2">
        <v>11304</v>
      </c>
      <c r="C102" s="392">
        <v>179</v>
      </c>
      <c r="D102" s="112">
        <v>98</v>
      </c>
      <c r="E102" s="112" t="s">
        <v>504</v>
      </c>
      <c r="F102" s="341">
        <v>0.51766670878889898</v>
      </c>
      <c r="G102" s="341">
        <v>1.1371193665211383E-3</v>
      </c>
      <c r="H102" s="341">
        <v>1.0802633981950814E-3</v>
      </c>
      <c r="I102" s="342">
        <v>876203.37444399996</v>
      </c>
      <c r="J102" s="342">
        <v>652818.52300699998</v>
      </c>
      <c r="K102" s="341">
        <v>5.7687056401644989E-2</v>
      </c>
      <c r="L102" s="341">
        <v>0</v>
      </c>
      <c r="M102" s="341">
        <v>0</v>
      </c>
      <c r="N102" s="230">
        <v>1111251.017341</v>
      </c>
      <c r="O102" s="225">
        <f t="shared" si="19"/>
        <v>1.1465374857019893E-2</v>
      </c>
      <c r="P102" s="225">
        <f t="shared" si="20"/>
        <v>2.5185123116847856E-5</v>
      </c>
      <c r="Q102" s="225">
        <f t="shared" si="21"/>
        <v>2.3925866961005463E-5</v>
      </c>
      <c r="R102" s="225">
        <f t="shared" si="22"/>
        <v>1.2776632431903689E-3</v>
      </c>
      <c r="S102" s="225">
        <f t="shared" si="23"/>
        <v>0</v>
      </c>
      <c r="T102" s="225">
        <f t="shared" si="24"/>
        <v>0</v>
      </c>
    </row>
    <row r="103" spans="1:20" x14ac:dyDescent="0.45">
      <c r="A103" s="2" t="s">
        <v>498</v>
      </c>
      <c r="B103" s="2">
        <v>11157</v>
      </c>
      <c r="C103" s="392">
        <v>135</v>
      </c>
      <c r="D103" s="159">
        <v>99</v>
      </c>
      <c r="E103" s="159" t="s">
        <v>498</v>
      </c>
      <c r="F103" s="343">
        <v>0.40072996717763448</v>
      </c>
      <c r="G103" s="343">
        <v>0.79815912004218881</v>
      </c>
      <c r="H103" s="343">
        <v>0.70974113347254586</v>
      </c>
      <c r="I103" s="344">
        <v>674675.54780599999</v>
      </c>
      <c r="J103" s="344">
        <v>574843.55508299998</v>
      </c>
      <c r="K103" s="343">
        <v>2.7729523379395823E-2</v>
      </c>
      <c r="L103" s="343">
        <v>0.1482858804493033</v>
      </c>
      <c r="M103" s="343">
        <v>0.16522605066022253</v>
      </c>
      <c r="N103" s="230">
        <v>1118611.329077</v>
      </c>
      <c r="O103" s="225">
        <f t="shared" si="19"/>
        <v>8.9342249842042937E-3</v>
      </c>
      <c r="P103" s="225">
        <f t="shared" si="20"/>
        <v>1.7794858722134089E-2</v>
      </c>
      <c r="Q103" s="225">
        <f t="shared" si="21"/>
        <v>1.5823590662929078E-2</v>
      </c>
      <c r="R103" s="225">
        <f t="shared" si="22"/>
        <v>6.182262891920357E-4</v>
      </c>
      <c r="S103" s="225">
        <f t="shared" si="23"/>
        <v>3.3060153380733669E-3</v>
      </c>
      <c r="T103" s="225">
        <f t="shared" si="24"/>
        <v>3.683694334732928E-3</v>
      </c>
    </row>
    <row r="104" spans="1:20" x14ac:dyDescent="0.45">
      <c r="A104" s="2" t="s">
        <v>497</v>
      </c>
      <c r="B104" s="2">
        <v>11131</v>
      </c>
      <c r="C104" s="392">
        <v>128</v>
      </c>
      <c r="D104" s="112">
        <v>100</v>
      </c>
      <c r="E104" s="112" t="s">
        <v>497</v>
      </c>
      <c r="F104" s="341">
        <v>0.3814844963371935</v>
      </c>
      <c r="G104" s="341">
        <v>0.95242643780997294</v>
      </c>
      <c r="H104" s="341">
        <v>0.3220279350916706</v>
      </c>
      <c r="I104" s="342">
        <v>2475508.6252350002</v>
      </c>
      <c r="J104" s="342">
        <v>2516971.5846879999</v>
      </c>
      <c r="K104" s="341">
        <v>1.7685583702775176E-2</v>
      </c>
      <c r="L104" s="341">
        <v>5.2329292596499453E-2</v>
      </c>
      <c r="M104" s="341">
        <v>6.4953763018719343E-2</v>
      </c>
      <c r="N104" s="230">
        <v>3786377.8925319999</v>
      </c>
      <c r="O104" s="225">
        <f t="shared" si="19"/>
        <v>2.8789007910199949E-2</v>
      </c>
      <c r="P104" s="225">
        <f t="shared" si="20"/>
        <v>7.1875561170273342E-2</v>
      </c>
      <c r="Q104" s="225">
        <f t="shared" si="21"/>
        <v>2.4302074814765103E-2</v>
      </c>
      <c r="R104" s="225">
        <f t="shared" si="22"/>
        <v>1.3346555731734394E-3</v>
      </c>
      <c r="S104" s="225">
        <f t="shared" si="23"/>
        <v>3.9490685282376195E-3</v>
      </c>
      <c r="T104" s="225">
        <f t="shared" si="24"/>
        <v>4.9017834677357753E-3</v>
      </c>
    </row>
    <row r="105" spans="1:20" x14ac:dyDescent="0.45">
      <c r="A105" s="2" t="s">
        <v>502</v>
      </c>
      <c r="B105" s="2">
        <v>11222</v>
      </c>
      <c r="C105" s="392">
        <v>153</v>
      </c>
      <c r="D105" s="159">
        <v>101</v>
      </c>
      <c r="E105" s="159" t="s">
        <v>502</v>
      </c>
      <c r="F105" s="343">
        <v>0.28536732237312357</v>
      </c>
      <c r="G105" s="343">
        <v>8.6120242618926838E-4</v>
      </c>
      <c r="H105" s="343">
        <v>9.3150817315761376E-3</v>
      </c>
      <c r="I105" s="344">
        <v>330452.30096800003</v>
      </c>
      <c r="J105" s="344">
        <v>291345.23876199999</v>
      </c>
      <c r="K105" s="343">
        <v>9.0617056476595594E-3</v>
      </c>
      <c r="L105" s="343">
        <v>0</v>
      </c>
      <c r="M105" s="343">
        <v>0</v>
      </c>
      <c r="N105" s="230">
        <v>551031.91113599995</v>
      </c>
      <c r="O105" s="225">
        <f t="shared" si="19"/>
        <v>3.1340566403913932E-3</v>
      </c>
      <c r="P105" s="225">
        <f t="shared" si="20"/>
        <v>9.4581858920433202E-6</v>
      </c>
      <c r="Q105" s="225">
        <f t="shared" si="21"/>
        <v>1.0230321227341865E-4</v>
      </c>
      <c r="R105" s="225">
        <f t="shared" si="22"/>
        <v>9.9520500532945355E-5</v>
      </c>
      <c r="S105" s="225">
        <f t="shared" si="23"/>
        <v>0</v>
      </c>
      <c r="T105" s="225">
        <f t="shared" si="24"/>
        <v>0</v>
      </c>
    </row>
    <row r="106" spans="1:20" x14ac:dyDescent="0.45">
      <c r="A106" s="2" t="s">
        <v>496</v>
      </c>
      <c r="B106" s="2">
        <v>10980</v>
      </c>
      <c r="C106" s="392">
        <v>112</v>
      </c>
      <c r="D106" s="112">
        <v>102</v>
      </c>
      <c r="E106" s="112" t="s">
        <v>496</v>
      </c>
      <c r="F106" s="341">
        <v>0</v>
      </c>
      <c r="G106" s="341">
        <v>0</v>
      </c>
      <c r="H106" s="341">
        <v>0</v>
      </c>
      <c r="I106" s="342">
        <v>0</v>
      </c>
      <c r="J106" s="342">
        <v>0</v>
      </c>
      <c r="K106" s="341">
        <v>0</v>
      </c>
      <c r="L106" s="341">
        <v>0</v>
      </c>
      <c r="M106" s="341">
        <v>0</v>
      </c>
      <c r="N106" s="230">
        <v>0</v>
      </c>
      <c r="O106" s="225">
        <f t="shared" si="19"/>
        <v>0</v>
      </c>
      <c r="P106" s="225">
        <f t="shared" si="20"/>
        <v>0</v>
      </c>
      <c r="Q106" s="225">
        <f t="shared" si="21"/>
        <v>0</v>
      </c>
      <c r="R106" s="225">
        <f t="shared" si="22"/>
        <v>0</v>
      </c>
      <c r="S106" s="225">
        <f t="shared" si="23"/>
        <v>0</v>
      </c>
      <c r="T106" s="225">
        <f t="shared" si="24"/>
        <v>0</v>
      </c>
    </row>
    <row r="107" spans="1:20" x14ac:dyDescent="0.45">
      <c r="B107" s="2">
        <v>11691</v>
      </c>
      <c r="C107" s="392">
        <v>291</v>
      </c>
      <c r="D107" s="159">
        <v>103</v>
      </c>
      <c r="E107" s="159" t="s">
        <v>608</v>
      </c>
      <c r="F107" s="343">
        <v>0</v>
      </c>
      <c r="G107" s="343">
        <v>0</v>
      </c>
      <c r="H107" s="343">
        <v>0</v>
      </c>
      <c r="I107" s="344">
        <v>0</v>
      </c>
      <c r="J107" s="344">
        <v>0</v>
      </c>
      <c r="K107" s="343">
        <v>0</v>
      </c>
      <c r="L107" s="343">
        <v>0</v>
      </c>
      <c r="M107" s="343">
        <v>0</v>
      </c>
      <c r="N107" s="230"/>
      <c r="O107" s="225"/>
      <c r="P107" s="225"/>
      <c r="Q107" s="225"/>
      <c r="R107" s="225"/>
      <c r="S107" s="225"/>
      <c r="T107" s="225"/>
    </row>
    <row r="108" spans="1:20" x14ac:dyDescent="0.45">
      <c r="C108" s="175">
        <v>1</v>
      </c>
      <c r="D108" s="323" t="s">
        <v>194</v>
      </c>
      <c r="E108" s="323"/>
      <c r="F108" s="293">
        <f>O108</f>
        <v>0.93626611589502173</v>
      </c>
      <c r="G108" s="293">
        <f>P108</f>
        <v>1.743586272502301</v>
      </c>
      <c r="H108" s="293">
        <f>Q108</f>
        <v>1.1083824681785295</v>
      </c>
      <c r="I108" s="160">
        <f>SUM(I87:I106)</f>
        <v>29182833.213891994</v>
      </c>
      <c r="J108" s="160">
        <f>SUM(J87:J106)</f>
        <v>27597617.889419004</v>
      </c>
      <c r="K108" s="345">
        <f>R108</f>
        <v>7.3560340624667056E-2</v>
      </c>
      <c r="L108" s="345">
        <f>S108</f>
        <v>0.21089210255799062</v>
      </c>
      <c r="M108" s="345">
        <f>T108</f>
        <v>0.15424213237987153</v>
      </c>
      <c r="N108" s="230">
        <f t="shared" ref="N108:T108" si="25">SUM(N87:N106)</f>
        <v>50173471.339492992</v>
      </c>
      <c r="O108" s="230">
        <f t="shared" si="25"/>
        <v>0.93626611589502173</v>
      </c>
      <c r="P108" s="230">
        <f t="shared" si="25"/>
        <v>1.743586272502301</v>
      </c>
      <c r="Q108" s="230">
        <f t="shared" si="25"/>
        <v>1.1083824681785295</v>
      </c>
      <c r="R108" s="230">
        <f t="shared" si="25"/>
        <v>7.3560340624667056E-2</v>
      </c>
      <c r="S108" s="230">
        <f t="shared" si="25"/>
        <v>0.21089210255799062</v>
      </c>
      <c r="T108" s="230">
        <f t="shared" si="25"/>
        <v>0.15424213237987153</v>
      </c>
    </row>
    <row r="109" spans="1:20" x14ac:dyDescent="0.45">
      <c r="A109" s="2" t="s">
        <v>517</v>
      </c>
      <c r="B109" s="2">
        <v>10743</v>
      </c>
      <c r="C109" s="392">
        <v>21</v>
      </c>
      <c r="D109" s="112">
        <v>104</v>
      </c>
      <c r="E109" s="112" t="s">
        <v>517</v>
      </c>
      <c r="F109" s="341">
        <v>8.2106261572861605</v>
      </c>
      <c r="G109" s="341">
        <v>1.8041500092611515</v>
      </c>
      <c r="H109" s="341">
        <v>1.4560447170056698</v>
      </c>
      <c r="I109" s="342">
        <v>6402880.0982290003</v>
      </c>
      <c r="J109" s="342">
        <v>7046159.6460950002</v>
      </c>
      <c r="K109" s="341">
        <v>0.7558848465338518</v>
      </c>
      <c r="L109" s="341">
        <v>8.3091712734371645E-2</v>
      </c>
      <c r="M109" s="341">
        <v>0.21171715951200623</v>
      </c>
      <c r="N109" s="230">
        <v>8199517.6879160004</v>
      </c>
      <c r="O109" s="225">
        <f t="shared" ref="O109:O143" si="26">$N109/$N$179*F109</f>
        <v>0.13271068920099793</v>
      </c>
      <c r="P109" s="225">
        <f t="shared" ref="P109:P143" si="27">$N109/$N$179*G109</f>
        <v>2.9160990473127625E-2</v>
      </c>
      <c r="Q109" s="225">
        <f t="shared" ref="Q109:Q143" si="28">$N109/$N$179*H109</f>
        <v>2.3534465484074989E-2</v>
      </c>
      <c r="R109" s="225">
        <f t="shared" ref="R109:R143" si="29">$N109/$N$179*K109</f>
        <v>1.2217582072115018E-2</v>
      </c>
      <c r="S109" s="225">
        <f t="shared" ref="S109:S143" si="30">$N109/$N$179*L109</f>
        <v>1.343035019818096E-3</v>
      </c>
      <c r="T109" s="225">
        <f t="shared" ref="T109:T143" si="31">$N109/$N$179*M109</f>
        <v>3.4220447522851096E-3</v>
      </c>
    </row>
    <row r="110" spans="1:20" x14ac:dyDescent="0.45">
      <c r="A110" s="2" t="s">
        <v>555</v>
      </c>
      <c r="B110" s="2">
        <v>11273</v>
      </c>
      <c r="C110" s="392">
        <v>168</v>
      </c>
      <c r="D110" s="159">
        <v>105</v>
      </c>
      <c r="E110" s="159" t="s">
        <v>555</v>
      </c>
      <c r="F110" s="343">
        <v>7.7624493665876724</v>
      </c>
      <c r="G110" s="343">
        <v>3.5700315039635284</v>
      </c>
      <c r="H110" s="343">
        <v>1.2792971709283625</v>
      </c>
      <c r="I110" s="344">
        <v>7135340.1573170004</v>
      </c>
      <c r="J110" s="344">
        <v>6873768.6198100001</v>
      </c>
      <c r="K110" s="343">
        <v>0.57023066785978227</v>
      </c>
      <c r="L110" s="343">
        <v>9.7181121989154004E-2</v>
      </c>
      <c r="M110" s="343">
        <v>0.15858435518841446</v>
      </c>
      <c r="N110" s="230">
        <v>6780263.0711669996</v>
      </c>
      <c r="O110" s="225">
        <f t="shared" si="26"/>
        <v>0.10374965089201865</v>
      </c>
      <c r="P110" s="225">
        <f t="shared" si="27"/>
        <v>4.7715547595583926E-2</v>
      </c>
      <c r="Q110" s="225">
        <f t="shared" si="28"/>
        <v>1.7098550805660272E-2</v>
      </c>
      <c r="R110" s="225">
        <f t="shared" si="29"/>
        <v>7.6214645564099803E-3</v>
      </c>
      <c r="S110" s="225">
        <f t="shared" si="30"/>
        <v>1.2988822217724321E-3</v>
      </c>
      <c r="T110" s="225">
        <f t="shared" si="31"/>
        <v>2.1195721492952633E-3</v>
      </c>
    </row>
    <row r="111" spans="1:20" x14ac:dyDescent="0.45">
      <c r="A111" s="2" t="s">
        <v>556</v>
      </c>
      <c r="B111" s="2">
        <v>11260</v>
      </c>
      <c r="C111" s="392">
        <v>169</v>
      </c>
      <c r="D111" s="112">
        <v>106</v>
      </c>
      <c r="E111" s="112" t="s">
        <v>556</v>
      </c>
      <c r="F111" s="341">
        <v>6.0739771270674092</v>
      </c>
      <c r="G111" s="341">
        <v>0.8568252363704586</v>
      </c>
      <c r="H111" s="341">
        <v>0.6731192219971186</v>
      </c>
      <c r="I111" s="342">
        <v>1200038</v>
      </c>
      <c r="J111" s="342">
        <v>1200038</v>
      </c>
      <c r="K111" s="341">
        <v>0.41228263334410703</v>
      </c>
      <c r="L111" s="341">
        <v>0</v>
      </c>
      <c r="M111" s="341">
        <v>8.9651044266805355E-2</v>
      </c>
      <c r="N111" s="230">
        <v>1554094.8318980001</v>
      </c>
      <c r="O111" s="225">
        <f t="shared" si="26"/>
        <v>1.8607669657643672E-2</v>
      </c>
      <c r="P111" s="225">
        <f t="shared" si="27"/>
        <v>2.6248898570369952E-3</v>
      </c>
      <c r="Q111" s="225">
        <f t="shared" si="28"/>
        <v>2.062105250169062E-3</v>
      </c>
      <c r="R111" s="225">
        <f t="shared" si="29"/>
        <v>1.2630306117985867E-3</v>
      </c>
      <c r="S111" s="225">
        <f t="shared" si="30"/>
        <v>0</v>
      </c>
      <c r="T111" s="225">
        <f t="shared" si="31"/>
        <v>2.7464657526376455E-4</v>
      </c>
    </row>
    <row r="112" spans="1:20" x14ac:dyDescent="0.45">
      <c r="A112" s="2" t="s">
        <v>574</v>
      </c>
      <c r="B112" s="2">
        <v>11649</v>
      </c>
      <c r="C112" s="392">
        <v>275</v>
      </c>
      <c r="D112" s="159">
        <v>107</v>
      </c>
      <c r="E112" s="159" t="s">
        <v>574</v>
      </c>
      <c r="F112" s="343">
        <v>4.3625344270230997</v>
      </c>
      <c r="G112" s="343">
        <v>4.259297365432376</v>
      </c>
      <c r="H112" s="343">
        <v>3.4643748049970671</v>
      </c>
      <c r="I112" s="344">
        <v>6796548.812074</v>
      </c>
      <c r="J112" s="344">
        <v>4927637.5864439998</v>
      </c>
      <c r="K112" s="343">
        <v>0.36435570030439052</v>
      </c>
      <c r="L112" s="343">
        <v>0</v>
      </c>
      <c r="M112" s="343">
        <v>0.61878222944809624</v>
      </c>
      <c r="N112" s="230">
        <v>5053722.7831340004</v>
      </c>
      <c r="O112" s="225">
        <f t="shared" si="26"/>
        <v>4.3460188106856722E-2</v>
      </c>
      <c r="P112" s="225">
        <f t="shared" si="27"/>
        <v>4.2431725823891167E-2</v>
      </c>
      <c r="Q112" s="225">
        <f t="shared" si="28"/>
        <v>3.4512594276664116E-2</v>
      </c>
      <c r="R112" s="225">
        <f t="shared" si="29"/>
        <v>3.6297632804790877E-3</v>
      </c>
      <c r="S112" s="225">
        <f t="shared" si="30"/>
        <v>0</v>
      </c>
      <c r="T112" s="225">
        <f t="shared" si="31"/>
        <v>6.1643965311570575E-3</v>
      </c>
    </row>
    <row r="113" spans="1:20" x14ac:dyDescent="0.45">
      <c r="A113" s="2" t="s">
        <v>510</v>
      </c>
      <c r="B113" s="2">
        <v>10591</v>
      </c>
      <c r="C113" s="392">
        <v>44</v>
      </c>
      <c r="D113" s="112">
        <v>114</v>
      </c>
      <c r="E113" s="112" t="s">
        <v>510</v>
      </c>
      <c r="F113" s="341">
        <v>3.8240963254414</v>
      </c>
      <c r="G113" s="341">
        <v>2.4654013709284133</v>
      </c>
      <c r="H113" s="341">
        <v>1.1745957646615193</v>
      </c>
      <c r="I113" s="342">
        <v>3676780.4096070002</v>
      </c>
      <c r="J113" s="342">
        <v>3443320.227128</v>
      </c>
      <c r="K113" s="341">
        <v>0.26188889094215356</v>
      </c>
      <c r="L113" s="341">
        <v>0.26717966498599055</v>
      </c>
      <c r="M113" s="341">
        <v>0.23893680917478521</v>
      </c>
      <c r="N113" s="230">
        <v>3715393.7083140002</v>
      </c>
      <c r="O113" s="225">
        <f t="shared" si="26"/>
        <v>2.800754120555355E-2</v>
      </c>
      <c r="P113" s="225">
        <f t="shared" si="27"/>
        <v>1.8056509200650328E-2</v>
      </c>
      <c r="Q113" s="225">
        <f t="shared" si="28"/>
        <v>8.602696291869414E-3</v>
      </c>
      <c r="R113" s="225">
        <f t="shared" si="29"/>
        <v>1.9180646302084067E-3</v>
      </c>
      <c r="S113" s="225">
        <f t="shared" si="30"/>
        <v>1.9568140652203329E-3</v>
      </c>
      <c r="T113" s="225">
        <f t="shared" si="31"/>
        <v>1.7499644253113442E-3</v>
      </c>
    </row>
    <row r="114" spans="1:20" x14ac:dyDescent="0.45">
      <c r="A114" s="2" t="s">
        <v>570</v>
      </c>
      <c r="B114" s="2">
        <v>11470</v>
      </c>
      <c r="C114" s="392">
        <v>240</v>
      </c>
      <c r="D114" s="159">
        <v>116</v>
      </c>
      <c r="E114" s="159" t="s">
        <v>570</v>
      </c>
      <c r="F114" s="343">
        <v>3.6917853348081526</v>
      </c>
      <c r="G114" s="343">
        <v>1.3853756293073953</v>
      </c>
      <c r="H114" s="343">
        <v>0.89800870032748425</v>
      </c>
      <c r="I114" s="344">
        <v>1157845.1661340001</v>
      </c>
      <c r="J114" s="344">
        <v>1391599.3284169999</v>
      </c>
      <c r="K114" s="343">
        <v>0.26330568413029681</v>
      </c>
      <c r="L114" s="343">
        <v>0.16747975818331273</v>
      </c>
      <c r="M114" s="343">
        <v>0.10871048442119627</v>
      </c>
      <c r="N114" s="230">
        <v>1325861.0882939999</v>
      </c>
      <c r="O114" s="225">
        <f t="shared" si="26"/>
        <v>9.6488550965622526E-3</v>
      </c>
      <c r="P114" s="225">
        <f t="shared" si="27"/>
        <v>3.6208196006040109E-3</v>
      </c>
      <c r="Q114" s="225">
        <f t="shared" si="28"/>
        <v>2.3470367421464292E-3</v>
      </c>
      <c r="R114" s="225">
        <f t="shared" si="29"/>
        <v>6.8817608876666977E-4</v>
      </c>
      <c r="S114" s="225">
        <f t="shared" si="30"/>
        <v>4.3772532034342868E-4</v>
      </c>
      <c r="T114" s="225">
        <f t="shared" si="31"/>
        <v>2.8412586771156881E-4</v>
      </c>
    </row>
    <row r="115" spans="1:20" x14ac:dyDescent="0.45">
      <c r="A115" s="2" t="s">
        <v>564</v>
      </c>
      <c r="B115" s="2">
        <v>11334</v>
      </c>
      <c r="C115" s="392">
        <v>194</v>
      </c>
      <c r="D115" s="112">
        <v>129</v>
      </c>
      <c r="E115" s="112" t="s">
        <v>564</v>
      </c>
      <c r="F115" s="341">
        <v>3.3782880563569329</v>
      </c>
      <c r="G115" s="341">
        <v>1.5966763918344804</v>
      </c>
      <c r="H115" s="341">
        <v>0.11294247061513006</v>
      </c>
      <c r="I115" s="342">
        <v>1141190.921659</v>
      </c>
      <c r="J115" s="342">
        <v>1383832.544365</v>
      </c>
      <c r="K115" s="341">
        <v>0.40377893000435378</v>
      </c>
      <c r="L115" s="341">
        <v>0.45206790254301443</v>
      </c>
      <c r="M115" s="341">
        <v>2.8148722369254229E-2</v>
      </c>
      <c r="N115" s="230">
        <v>1706127.7249990001</v>
      </c>
      <c r="O115" s="225">
        <f t="shared" si="26"/>
        <v>1.1361862711092765E-2</v>
      </c>
      <c r="P115" s="225">
        <f t="shared" si="27"/>
        <v>5.3699440827521946E-3</v>
      </c>
      <c r="Q115" s="225">
        <f t="shared" si="28"/>
        <v>3.7984826159689569E-4</v>
      </c>
      <c r="R115" s="225">
        <f t="shared" si="29"/>
        <v>1.3579898137190381E-3</v>
      </c>
      <c r="S115" s="225">
        <f t="shared" si="30"/>
        <v>1.5203953479101175E-3</v>
      </c>
      <c r="T115" s="225">
        <f t="shared" si="31"/>
        <v>9.4669819067181888E-5</v>
      </c>
    </row>
    <row r="116" spans="1:20" x14ac:dyDescent="0.45">
      <c r="A116" s="2" t="s">
        <v>535</v>
      </c>
      <c r="B116" s="2">
        <v>10896</v>
      </c>
      <c r="C116" s="392">
        <v>103</v>
      </c>
      <c r="D116" s="159">
        <v>124</v>
      </c>
      <c r="E116" s="159" t="s">
        <v>535</v>
      </c>
      <c r="F116" s="343">
        <v>3.3375786683646211</v>
      </c>
      <c r="G116" s="343">
        <v>1.941035658248883</v>
      </c>
      <c r="H116" s="343">
        <v>0.3114270864089681</v>
      </c>
      <c r="I116" s="344">
        <v>5609396.8813770004</v>
      </c>
      <c r="J116" s="344">
        <v>5637821.1451129997</v>
      </c>
      <c r="K116" s="343">
        <v>0.2945517588027734</v>
      </c>
      <c r="L116" s="343">
        <v>0.17663876294261821</v>
      </c>
      <c r="M116" s="343">
        <v>5.6396127669754478E-2</v>
      </c>
      <c r="N116" s="230">
        <v>5863726.1122169998</v>
      </c>
      <c r="O116" s="225">
        <f t="shared" si="26"/>
        <v>3.8578603869039448E-2</v>
      </c>
      <c r="P116" s="225">
        <f t="shared" si="27"/>
        <v>2.2436159023018779E-2</v>
      </c>
      <c r="Q116" s="225">
        <f t="shared" si="28"/>
        <v>3.5997420269190663E-3</v>
      </c>
      <c r="R116" s="225">
        <f t="shared" si="29"/>
        <v>3.40468248119197E-3</v>
      </c>
      <c r="S116" s="225">
        <f t="shared" si="30"/>
        <v>2.0417426945083684E-3</v>
      </c>
      <c r="T116" s="225">
        <f t="shared" si="31"/>
        <v>6.5187493248969482E-4</v>
      </c>
    </row>
    <row r="117" spans="1:20" x14ac:dyDescent="0.45">
      <c r="A117" s="2" t="s">
        <v>569</v>
      </c>
      <c r="B117" s="2">
        <v>11461</v>
      </c>
      <c r="C117" s="392">
        <v>237</v>
      </c>
      <c r="D117" s="112">
        <v>117</v>
      </c>
      <c r="E117" s="112" t="s">
        <v>569</v>
      </c>
      <c r="F117" s="341">
        <v>3.2302974516741876</v>
      </c>
      <c r="G117" s="341">
        <v>2.8548296412279317</v>
      </c>
      <c r="H117" s="341">
        <v>0.73743827357532221</v>
      </c>
      <c r="I117" s="342">
        <v>6588812.6025759997</v>
      </c>
      <c r="J117" s="342">
        <v>5957431.8463770002</v>
      </c>
      <c r="K117" s="341">
        <v>0.1949715071046132</v>
      </c>
      <c r="L117" s="341">
        <v>0.19255656590843021</v>
      </c>
      <c r="M117" s="341">
        <v>0.1060405176105553</v>
      </c>
      <c r="N117" s="230">
        <v>6999270.3121779999</v>
      </c>
      <c r="O117" s="225">
        <f t="shared" si="26"/>
        <v>4.4569380765608228E-2</v>
      </c>
      <c r="P117" s="225">
        <f t="shared" si="27"/>
        <v>3.9388939007733777E-2</v>
      </c>
      <c r="Q117" s="225">
        <f t="shared" si="28"/>
        <v>1.0174656575070825E-2</v>
      </c>
      <c r="R117" s="225">
        <f t="shared" si="29"/>
        <v>2.690080238303224E-3</v>
      </c>
      <c r="S117" s="225">
        <f t="shared" si="30"/>
        <v>2.6567605718299551E-3</v>
      </c>
      <c r="T117" s="225">
        <f t="shared" si="31"/>
        <v>1.4630727592957625E-3</v>
      </c>
    </row>
    <row r="118" spans="1:20" x14ac:dyDescent="0.45">
      <c r="A118" s="2" t="s">
        <v>539</v>
      </c>
      <c r="B118" s="2">
        <v>11099</v>
      </c>
      <c r="C118" s="392">
        <v>124</v>
      </c>
      <c r="D118" s="159">
        <v>122</v>
      </c>
      <c r="E118" s="159" t="s">
        <v>539</v>
      </c>
      <c r="F118" s="343">
        <v>3.2042531265490575</v>
      </c>
      <c r="G118" s="343">
        <v>3.7926348848032658</v>
      </c>
      <c r="H118" s="343">
        <v>2.3993707879991644</v>
      </c>
      <c r="I118" s="344">
        <v>24765400.334245</v>
      </c>
      <c r="J118" s="344">
        <v>24869139.669402</v>
      </c>
      <c r="K118" s="343">
        <v>0.21641431615078777</v>
      </c>
      <c r="L118" s="343">
        <v>0.16257070186193054</v>
      </c>
      <c r="M118" s="343">
        <v>0.22774786310534903</v>
      </c>
      <c r="N118" s="230">
        <v>25908622.145208001</v>
      </c>
      <c r="O118" s="225">
        <f t="shared" si="26"/>
        <v>0.1636486598155982</v>
      </c>
      <c r="P118" s="225">
        <f t="shared" si="27"/>
        <v>0.19369868470297261</v>
      </c>
      <c r="Q118" s="225">
        <f t="shared" si="28"/>
        <v>0.1225414467425807</v>
      </c>
      <c r="R118" s="225">
        <f t="shared" si="29"/>
        <v>1.1052782475124898E-2</v>
      </c>
      <c r="S118" s="225">
        <f t="shared" si="30"/>
        <v>8.3028638607084114E-3</v>
      </c>
      <c r="T118" s="225">
        <f t="shared" si="31"/>
        <v>1.1631613078332772E-2</v>
      </c>
    </row>
    <row r="119" spans="1:20" x14ac:dyDescent="0.45">
      <c r="A119" s="2" t="s">
        <v>558</v>
      </c>
      <c r="B119" s="2">
        <v>11285</v>
      </c>
      <c r="C119" s="392">
        <v>174</v>
      </c>
      <c r="D119" s="112">
        <v>120</v>
      </c>
      <c r="E119" s="112" t="s">
        <v>558</v>
      </c>
      <c r="F119" s="341">
        <v>3.1840470591612493</v>
      </c>
      <c r="G119" s="341">
        <v>3.6815327434150977</v>
      </c>
      <c r="H119" s="341">
        <v>1.3056423440607057</v>
      </c>
      <c r="I119" s="342">
        <v>25691880.346393999</v>
      </c>
      <c r="J119" s="342">
        <v>25173062.161008999</v>
      </c>
      <c r="K119" s="341">
        <v>0.20659423056470963</v>
      </c>
      <c r="L119" s="341">
        <v>0.25660701297372029</v>
      </c>
      <c r="M119" s="341">
        <v>0.16780811293052494</v>
      </c>
      <c r="N119" s="230">
        <v>26947658.658769999</v>
      </c>
      <c r="O119" s="225">
        <f t="shared" si="26"/>
        <v>0.16913825064448834</v>
      </c>
      <c r="P119" s="225">
        <f t="shared" si="27"/>
        <v>0.19556495125284482</v>
      </c>
      <c r="Q119" s="225">
        <f t="shared" si="28"/>
        <v>6.9356406465917522E-2</v>
      </c>
      <c r="R119" s="225">
        <f t="shared" si="29"/>
        <v>1.0974393940070677E-2</v>
      </c>
      <c r="S119" s="225">
        <f t="shared" si="30"/>
        <v>1.3631099186365566E-2</v>
      </c>
      <c r="T119" s="225">
        <f t="shared" si="31"/>
        <v>8.9140550179237638E-3</v>
      </c>
    </row>
    <row r="120" spans="1:20" x14ac:dyDescent="0.45">
      <c r="A120" s="2" t="s">
        <v>532</v>
      </c>
      <c r="B120" s="2">
        <v>10864</v>
      </c>
      <c r="C120" s="392">
        <v>64</v>
      </c>
      <c r="D120" s="159">
        <v>127</v>
      </c>
      <c r="E120" s="159" t="s">
        <v>532</v>
      </c>
      <c r="F120" s="343">
        <v>2.9103733424412188</v>
      </c>
      <c r="G120" s="343">
        <v>3.3670744793700478</v>
      </c>
      <c r="H120" s="343">
        <v>1.1121203083346913</v>
      </c>
      <c r="I120" s="344">
        <v>689369.338735</v>
      </c>
      <c r="J120" s="344">
        <v>1006813.911653</v>
      </c>
      <c r="K120" s="343">
        <v>0.24351359974356818</v>
      </c>
      <c r="L120" s="343">
        <v>0.64606225726596433</v>
      </c>
      <c r="M120" s="343">
        <v>6.0389135664637307E-2</v>
      </c>
      <c r="N120" s="230">
        <v>1391773.6709449999</v>
      </c>
      <c r="O120" s="225">
        <f t="shared" si="26"/>
        <v>7.9847006573529646E-3</v>
      </c>
      <c r="P120" s="225">
        <f t="shared" si="27"/>
        <v>9.2376745679752636E-3</v>
      </c>
      <c r="Q120" s="225">
        <f t="shared" si="28"/>
        <v>3.0511369890321694E-3</v>
      </c>
      <c r="R120" s="225">
        <f t="shared" si="29"/>
        <v>6.6808720777929761E-4</v>
      </c>
      <c r="S120" s="225">
        <f t="shared" si="30"/>
        <v>1.7724920906385998E-3</v>
      </c>
      <c r="T120" s="225">
        <f t="shared" si="31"/>
        <v>1.6567949005262224E-4</v>
      </c>
    </row>
    <row r="121" spans="1:20" x14ac:dyDescent="0.45">
      <c r="A121" s="2" t="s">
        <v>568</v>
      </c>
      <c r="B121" s="2">
        <v>11463</v>
      </c>
      <c r="C121" s="392">
        <v>239</v>
      </c>
      <c r="D121" s="112">
        <v>105</v>
      </c>
      <c r="E121" s="112" t="s">
        <v>568</v>
      </c>
      <c r="F121" s="341">
        <v>2.9069682748645156</v>
      </c>
      <c r="G121" s="341">
        <v>0.6784132751117985</v>
      </c>
      <c r="H121" s="341">
        <v>0.42215529584112155</v>
      </c>
      <c r="I121" s="342">
        <v>637951.15948200005</v>
      </c>
      <c r="J121" s="342">
        <v>682891.73831799999</v>
      </c>
      <c r="K121" s="341">
        <v>0.24825917991692381</v>
      </c>
      <c r="L121" s="341">
        <v>0.13618630737146653</v>
      </c>
      <c r="M121" s="341">
        <v>0.13539681341677989</v>
      </c>
      <c r="N121" s="230">
        <v>698001.66958500003</v>
      </c>
      <c r="O121" s="225">
        <f t="shared" si="26"/>
        <v>3.9997981263254082E-3</v>
      </c>
      <c r="P121" s="225">
        <f t="shared" si="27"/>
        <v>9.3345227401662079E-4</v>
      </c>
      <c r="Q121" s="225">
        <f t="shared" si="28"/>
        <v>5.8085806299429377E-4</v>
      </c>
      <c r="R121" s="225">
        <f t="shared" si="29"/>
        <v>3.4158838651965481E-4</v>
      </c>
      <c r="S121" s="225">
        <f t="shared" si="30"/>
        <v>1.8738344747878458E-4</v>
      </c>
      <c r="T121" s="225">
        <f t="shared" si="31"/>
        <v>1.8629715545832968E-4</v>
      </c>
    </row>
    <row r="122" spans="1:20" x14ac:dyDescent="0.45">
      <c r="A122" s="2" t="s">
        <v>533</v>
      </c>
      <c r="B122" s="2">
        <v>10872</v>
      </c>
      <c r="C122" s="392">
        <v>15</v>
      </c>
      <c r="D122" s="159">
        <v>128</v>
      </c>
      <c r="E122" s="159" t="s">
        <v>533</v>
      </c>
      <c r="F122" s="343">
        <v>2.8711160447373669</v>
      </c>
      <c r="G122" s="343">
        <v>3.6337196978172419</v>
      </c>
      <c r="H122" s="343">
        <v>1.6383394865091374</v>
      </c>
      <c r="I122" s="344">
        <v>7340058.9756549997</v>
      </c>
      <c r="J122" s="344">
        <v>6614566.4952560002</v>
      </c>
      <c r="K122" s="343">
        <v>0.25983439068182951</v>
      </c>
      <c r="L122" s="343">
        <v>0.21042405762431798</v>
      </c>
      <c r="M122" s="343">
        <v>0.21732489591262047</v>
      </c>
      <c r="N122" s="230">
        <v>6713277.2676440002</v>
      </c>
      <c r="O122" s="225">
        <f t="shared" si="26"/>
        <v>3.7995017574737333E-2</v>
      </c>
      <c r="P122" s="225">
        <f t="shared" si="27"/>
        <v>4.8086960481203596E-2</v>
      </c>
      <c r="Q122" s="225">
        <f t="shared" si="28"/>
        <v>2.168102459578396E-2</v>
      </c>
      <c r="R122" s="225">
        <f t="shared" si="29"/>
        <v>3.4385277664317985E-3</v>
      </c>
      <c r="S122" s="225">
        <f t="shared" si="30"/>
        <v>2.7846543445146066E-3</v>
      </c>
      <c r="T122" s="225">
        <f t="shared" si="31"/>
        <v>2.8759768365208319E-3</v>
      </c>
    </row>
    <row r="123" spans="1:20" x14ac:dyDescent="0.45">
      <c r="A123" s="2" t="s">
        <v>554</v>
      </c>
      <c r="B123" s="2">
        <v>11268</v>
      </c>
      <c r="C123" s="392">
        <v>167</v>
      </c>
      <c r="D123" s="112">
        <v>125</v>
      </c>
      <c r="E123" s="112" t="s">
        <v>554</v>
      </c>
      <c r="F123" s="341">
        <v>2.7680950272879157</v>
      </c>
      <c r="G123" s="341">
        <v>1.0065434654229035</v>
      </c>
      <c r="H123" s="341">
        <v>0.48693566659435483</v>
      </c>
      <c r="I123" s="342">
        <v>3674481.3426729999</v>
      </c>
      <c r="J123" s="342">
        <v>3405235.2106150002</v>
      </c>
      <c r="K123" s="341">
        <v>0.11253407426406596</v>
      </c>
      <c r="L123" s="341">
        <v>3.8809843043924985E-2</v>
      </c>
      <c r="M123" s="341">
        <v>1.0021598365798639E-2</v>
      </c>
      <c r="N123" s="230">
        <v>3435076.3431759998</v>
      </c>
      <c r="O123" s="225">
        <f t="shared" si="26"/>
        <v>1.8743846012675005E-2</v>
      </c>
      <c r="P123" s="225">
        <f t="shared" si="27"/>
        <v>6.8156965476130768E-3</v>
      </c>
      <c r="Q123" s="225">
        <f t="shared" si="28"/>
        <v>3.2972304284171238E-3</v>
      </c>
      <c r="R123" s="225">
        <f t="shared" si="29"/>
        <v>7.6201190291188311E-4</v>
      </c>
      <c r="S123" s="225">
        <f t="shared" si="30"/>
        <v>2.627965133495227E-4</v>
      </c>
      <c r="T123" s="225">
        <f t="shared" si="31"/>
        <v>6.7860132949788064E-5</v>
      </c>
    </row>
    <row r="124" spans="1:20" x14ac:dyDescent="0.45">
      <c r="A124" s="2" t="s">
        <v>551</v>
      </c>
      <c r="B124" s="2">
        <v>11235</v>
      </c>
      <c r="C124" s="392">
        <v>155</v>
      </c>
      <c r="D124" s="159">
        <v>123</v>
      </c>
      <c r="E124" s="159" t="s">
        <v>551</v>
      </c>
      <c r="F124" s="343">
        <v>2.7620085520568876</v>
      </c>
      <c r="G124" s="343">
        <v>2.8165360493645948</v>
      </c>
      <c r="H124" s="343">
        <v>0.91403450792954621</v>
      </c>
      <c r="I124" s="344">
        <v>18546259.066070002</v>
      </c>
      <c r="J124" s="344">
        <v>15281371.748795001</v>
      </c>
      <c r="K124" s="343">
        <v>0.12841505686722826</v>
      </c>
      <c r="L124" s="343">
        <v>2.5543059622584786E-2</v>
      </c>
      <c r="M124" s="343">
        <v>9.2659430987619251E-2</v>
      </c>
      <c r="N124" s="230">
        <v>16540118.001027999</v>
      </c>
      <c r="O124" s="225">
        <f t="shared" si="26"/>
        <v>9.0054400948031743E-2</v>
      </c>
      <c r="P124" s="225">
        <f t="shared" si="27"/>
        <v>9.1832252469014233E-2</v>
      </c>
      <c r="Q124" s="225">
        <f t="shared" si="28"/>
        <v>2.980180130004496E-2</v>
      </c>
      <c r="R124" s="225">
        <f t="shared" si="29"/>
        <v>4.1869316480840088E-3</v>
      </c>
      <c r="S124" s="225">
        <f t="shared" si="30"/>
        <v>8.328232477697097E-4</v>
      </c>
      <c r="T124" s="225">
        <f t="shared" si="31"/>
        <v>3.0211309604966335E-3</v>
      </c>
    </row>
    <row r="125" spans="1:20" x14ac:dyDescent="0.45">
      <c r="A125" s="2" t="s">
        <v>534</v>
      </c>
      <c r="B125" s="2">
        <v>10869</v>
      </c>
      <c r="C125" s="392">
        <v>12</v>
      </c>
      <c r="D125" s="112">
        <v>131</v>
      </c>
      <c r="E125" s="112" t="s">
        <v>534</v>
      </c>
      <c r="F125" s="341">
        <v>2.7529821372596031</v>
      </c>
      <c r="G125" s="341">
        <v>2.3809390223707396</v>
      </c>
      <c r="H125" s="341">
        <v>1.875469301096663</v>
      </c>
      <c r="I125" s="342">
        <v>1232280.897624</v>
      </c>
      <c r="J125" s="342">
        <v>1995976.391334</v>
      </c>
      <c r="K125" s="341">
        <v>0.26867226851431397</v>
      </c>
      <c r="L125" s="341">
        <v>0.3940984488158622</v>
      </c>
      <c r="M125" s="341">
        <v>0.16782201784266462</v>
      </c>
      <c r="N125" s="230">
        <v>2005497.1273139999</v>
      </c>
      <c r="O125" s="225">
        <f t="shared" si="26"/>
        <v>1.0883454269402012E-2</v>
      </c>
      <c r="P125" s="225">
        <f t="shared" si="27"/>
        <v>9.4126440624133726E-3</v>
      </c>
      <c r="Q125" s="225">
        <f t="shared" si="28"/>
        <v>7.4143540911134126E-3</v>
      </c>
      <c r="R125" s="225">
        <f t="shared" si="29"/>
        <v>1.0621508611540608E-3</v>
      </c>
      <c r="S125" s="225">
        <f t="shared" si="30"/>
        <v>1.5580022795205096E-3</v>
      </c>
      <c r="T125" s="225">
        <f t="shared" si="31"/>
        <v>6.6345626870196203E-4</v>
      </c>
    </row>
    <row r="126" spans="1:20" x14ac:dyDescent="0.45">
      <c r="A126" s="2" t="s">
        <v>561</v>
      </c>
      <c r="B126" s="2">
        <v>11314</v>
      </c>
      <c r="C126" s="392">
        <v>182</v>
      </c>
      <c r="D126" s="159">
        <v>104</v>
      </c>
      <c r="E126" s="159" t="s">
        <v>561</v>
      </c>
      <c r="F126" s="343">
        <v>2.6733272968651374</v>
      </c>
      <c r="G126" s="343">
        <v>0.24588762535088654</v>
      </c>
      <c r="H126" s="343">
        <v>7.2025849882761438E-3</v>
      </c>
      <c r="I126" s="344">
        <v>423861.243693</v>
      </c>
      <c r="J126" s="344">
        <v>313351.00576799997</v>
      </c>
      <c r="K126" s="343">
        <v>1.2571805034321129</v>
      </c>
      <c r="L126" s="343">
        <v>0</v>
      </c>
      <c r="M126" s="343">
        <v>0</v>
      </c>
      <c r="N126" s="230">
        <v>368289.118548</v>
      </c>
      <c r="O126" s="225">
        <f t="shared" si="26"/>
        <v>1.9408069528536807E-3</v>
      </c>
      <c r="P126" s="225">
        <f t="shared" si="27"/>
        <v>1.7851177948217993E-4</v>
      </c>
      <c r="Q126" s="225">
        <f t="shared" si="28"/>
        <v>5.228999471990609E-6</v>
      </c>
      <c r="R126" s="225">
        <f t="shared" si="29"/>
        <v>9.1269956541210754E-4</v>
      </c>
      <c r="S126" s="225">
        <f t="shared" si="30"/>
        <v>0</v>
      </c>
      <c r="T126" s="225">
        <f t="shared" si="31"/>
        <v>0</v>
      </c>
    </row>
    <row r="127" spans="1:20" x14ac:dyDescent="0.45">
      <c r="A127" s="2" t="s">
        <v>547</v>
      </c>
      <c r="B127" s="2">
        <v>11197</v>
      </c>
      <c r="C127" s="392">
        <v>147</v>
      </c>
      <c r="D127" s="112">
        <v>126</v>
      </c>
      <c r="E127" s="112" t="s">
        <v>547</v>
      </c>
      <c r="F127" s="341">
        <v>2.5558158732121528</v>
      </c>
      <c r="G127" s="341">
        <v>3.3072973355045949</v>
      </c>
      <c r="H127" s="341">
        <v>1.1692642701628773</v>
      </c>
      <c r="I127" s="342">
        <v>7531899.3475970002</v>
      </c>
      <c r="J127" s="342">
        <v>6789407.3102559997</v>
      </c>
      <c r="K127" s="341">
        <v>0.11414957037758673</v>
      </c>
      <c r="L127" s="341">
        <v>0</v>
      </c>
      <c r="M127" s="341">
        <v>0</v>
      </c>
      <c r="N127" s="230">
        <v>7278975.6039800001</v>
      </c>
      <c r="O127" s="225">
        <f t="shared" si="26"/>
        <v>3.6672553085739752E-2</v>
      </c>
      <c r="P127" s="225">
        <f t="shared" si="27"/>
        <v>4.7455310993973987E-2</v>
      </c>
      <c r="Q127" s="225">
        <f t="shared" si="28"/>
        <v>1.677738465757134E-2</v>
      </c>
      <c r="R127" s="225">
        <f t="shared" si="29"/>
        <v>1.6378942721430355E-3</v>
      </c>
      <c r="S127" s="225">
        <f t="shared" si="30"/>
        <v>0</v>
      </c>
      <c r="T127" s="225">
        <f t="shared" si="31"/>
        <v>0</v>
      </c>
    </row>
    <row r="128" spans="1:20" x14ac:dyDescent="0.45">
      <c r="A128" s="2" t="s">
        <v>553</v>
      </c>
      <c r="B128" s="2">
        <v>11223</v>
      </c>
      <c r="C128" s="392">
        <v>160</v>
      </c>
      <c r="D128" s="159">
        <v>133</v>
      </c>
      <c r="E128" s="159" t="s">
        <v>553</v>
      </c>
      <c r="F128" s="343">
        <v>2.4783762102693068</v>
      </c>
      <c r="G128" s="343">
        <v>3.4123224737024969</v>
      </c>
      <c r="H128" s="343">
        <v>2.4886607985147116</v>
      </c>
      <c r="I128" s="344">
        <v>12383538.400563</v>
      </c>
      <c r="J128" s="344">
        <v>9868571.194743</v>
      </c>
      <c r="K128" s="343">
        <v>0.19981378712191245</v>
      </c>
      <c r="L128" s="343">
        <v>3.8853640462866643E-2</v>
      </c>
      <c r="M128" s="343">
        <v>0.25813942049959498</v>
      </c>
      <c r="N128" s="230">
        <v>10483488.363298001</v>
      </c>
      <c r="O128" s="225">
        <f t="shared" si="26"/>
        <v>5.1217027337629874E-2</v>
      </c>
      <c r="P128" s="225">
        <f t="shared" si="27"/>
        <v>7.0517548020459217E-2</v>
      </c>
      <c r="Q128" s="225">
        <f t="shared" si="28"/>
        <v>5.1429564092598128E-2</v>
      </c>
      <c r="R128" s="225">
        <f t="shared" si="29"/>
        <v>4.1292634084581963E-3</v>
      </c>
      <c r="S128" s="225">
        <f t="shared" si="30"/>
        <v>8.0293216078637555E-4</v>
      </c>
      <c r="T128" s="225">
        <f t="shared" si="31"/>
        <v>5.3345951683465547E-3</v>
      </c>
    </row>
    <row r="129" spans="1:20" x14ac:dyDescent="0.45">
      <c r="A129" s="2" t="s">
        <v>567</v>
      </c>
      <c r="B129" s="2">
        <v>11378</v>
      </c>
      <c r="C129" s="392">
        <v>226</v>
      </c>
      <c r="D129" s="112">
        <v>132</v>
      </c>
      <c r="E129" s="112" t="s">
        <v>567</v>
      </c>
      <c r="F129" s="341">
        <v>2.2891161047481066</v>
      </c>
      <c r="G129" s="341">
        <v>1.3669423948849477</v>
      </c>
      <c r="H129" s="341">
        <v>0.92364420119853652</v>
      </c>
      <c r="I129" s="342">
        <v>3585520.3394439998</v>
      </c>
      <c r="J129" s="342">
        <v>3368558.896429</v>
      </c>
      <c r="K129" s="341">
        <v>0.12177197257102315</v>
      </c>
      <c r="L129" s="341">
        <v>0</v>
      </c>
      <c r="M129" s="341">
        <v>0.15084353605754383</v>
      </c>
      <c r="N129" s="230">
        <v>3561799.4170260001</v>
      </c>
      <c r="O129" s="225">
        <f t="shared" si="26"/>
        <v>1.6072321025448678E-2</v>
      </c>
      <c r="P129" s="225">
        <f t="shared" si="27"/>
        <v>9.5975634212333138E-3</v>
      </c>
      <c r="Q129" s="225">
        <f t="shared" si="28"/>
        <v>6.4850822045090352E-3</v>
      </c>
      <c r="R129" s="225">
        <f t="shared" si="29"/>
        <v>8.5498425833624545E-4</v>
      </c>
      <c r="S129" s="225">
        <f t="shared" si="30"/>
        <v>0</v>
      </c>
      <c r="T129" s="225">
        <f t="shared" si="31"/>
        <v>1.0591012535807868E-3</v>
      </c>
    </row>
    <row r="130" spans="1:20" x14ac:dyDescent="0.45">
      <c r="A130" s="2" t="s">
        <v>531</v>
      </c>
      <c r="B130" s="2">
        <v>10855</v>
      </c>
      <c r="C130" s="392">
        <v>8</v>
      </c>
      <c r="D130" s="159">
        <v>130</v>
      </c>
      <c r="E130" s="159" t="s">
        <v>531</v>
      </c>
      <c r="F130" s="343">
        <v>2.1686332548470606</v>
      </c>
      <c r="G130" s="343">
        <v>3.2194678962084087</v>
      </c>
      <c r="H130" s="343">
        <v>0.67240843762038005</v>
      </c>
      <c r="I130" s="344">
        <v>21344883.853689</v>
      </c>
      <c r="J130" s="344">
        <v>19574928.377999999</v>
      </c>
      <c r="K130" s="343">
        <v>0.11096871223076341</v>
      </c>
      <c r="L130" s="343">
        <v>0.11339108071611341</v>
      </c>
      <c r="M130" s="343">
        <v>0.10238762836492976</v>
      </c>
      <c r="N130" s="230">
        <v>19788351</v>
      </c>
      <c r="O130" s="225">
        <f t="shared" si="26"/>
        <v>8.4593508451306823E-2</v>
      </c>
      <c r="P130" s="225">
        <f t="shared" si="27"/>
        <v>0.12558420566405257</v>
      </c>
      <c r="Q130" s="225">
        <f t="shared" si="28"/>
        <v>2.6229141660276303E-2</v>
      </c>
      <c r="R130" s="225">
        <f t="shared" si="29"/>
        <v>4.3286400201336664E-3</v>
      </c>
      <c r="S130" s="225">
        <f t="shared" si="30"/>
        <v>4.423131169561367E-3</v>
      </c>
      <c r="T130" s="225">
        <f t="shared" si="31"/>
        <v>3.9939112277464243E-3</v>
      </c>
    </row>
    <row r="131" spans="1:20" x14ac:dyDescent="0.45">
      <c r="A131" s="2" t="s">
        <v>521</v>
      </c>
      <c r="B131" s="2">
        <v>10771</v>
      </c>
      <c r="C131" s="392">
        <v>49</v>
      </c>
      <c r="D131" s="112">
        <v>135</v>
      </c>
      <c r="E131" s="112" t="s">
        <v>521</v>
      </c>
      <c r="F131" s="341">
        <v>2.137795433716378</v>
      </c>
      <c r="G131" s="341">
        <v>1.2679080829535534</v>
      </c>
      <c r="H131" s="341">
        <v>1.2118707854741921</v>
      </c>
      <c r="I131" s="342">
        <v>1456855.3107149999</v>
      </c>
      <c r="J131" s="342">
        <v>1277446.8682619999</v>
      </c>
      <c r="K131" s="341">
        <v>8.2028026311729577E-2</v>
      </c>
      <c r="L131" s="341">
        <v>5.2153618221413019E-2</v>
      </c>
      <c r="M131" s="341">
        <v>9.5982063169061133E-2</v>
      </c>
      <c r="N131" s="230">
        <v>1313479.7038779999</v>
      </c>
      <c r="O131" s="225">
        <f t="shared" si="26"/>
        <v>5.5351683016692764E-3</v>
      </c>
      <c r="P131" s="225">
        <f t="shared" si="27"/>
        <v>3.2828607075815561E-3</v>
      </c>
      <c r="Q131" s="225">
        <f t="shared" si="28"/>
        <v>3.137769241940357E-3</v>
      </c>
      <c r="R131" s="225">
        <f t="shared" si="29"/>
        <v>2.1238651927507878E-4</v>
      </c>
      <c r="S131" s="225">
        <f t="shared" si="30"/>
        <v>1.3503586444409333E-4</v>
      </c>
      <c r="T131" s="225">
        <f t="shared" si="31"/>
        <v>2.4851623555890241E-4</v>
      </c>
    </row>
    <row r="132" spans="1:20" x14ac:dyDescent="0.45">
      <c r="A132" s="2" t="s">
        <v>566</v>
      </c>
      <c r="B132" s="2">
        <v>11341</v>
      </c>
      <c r="C132" s="392">
        <v>211</v>
      </c>
      <c r="D132" s="159">
        <v>139</v>
      </c>
      <c r="E132" s="159" t="s">
        <v>566</v>
      </c>
      <c r="F132" s="343">
        <v>2.0570972805455598</v>
      </c>
      <c r="G132" s="343">
        <v>4.1180908241822296</v>
      </c>
      <c r="H132" s="343">
        <v>3.7293880211915234</v>
      </c>
      <c r="I132" s="344">
        <v>14576022.085666999</v>
      </c>
      <c r="J132" s="344">
        <v>10681488.621060001</v>
      </c>
      <c r="K132" s="343">
        <v>0.19779751527757952</v>
      </c>
      <c r="L132" s="343">
        <v>0</v>
      </c>
      <c r="M132" s="343">
        <v>0.69077343409760672</v>
      </c>
      <c r="N132" s="230">
        <v>10477778.176186001</v>
      </c>
      <c r="O132" s="225">
        <f t="shared" si="26"/>
        <v>4.2487908087291172E-2</v>
      </c>
      <c r="P132" s="225">
        <f t="shared" si="27"/>
        <v>8.5056290768401779E-2</v>
      </c>
      <c r="Q132" s="225">
        <f t="shared" si="28"/>
        <v>7.702790576059039E-2</v>
      </c>
      <c r="R132" s="225">
        <f t="shared" si="29"/>
        <v>4.0853695780393804E-3</v>
      </c>
      <c r="S132" s="225">
        <f t="shared" si="30"/>
        <v>0</v>
      </c>
      <c r="T132" s="225">
        <f t="shared" si="31"/>
        <v>1.4267442990978946E-2</v>
      </c>
    </row>
    <row r="133" spans="1:20" x14ac:dyDescent="0.45">
      <c r="A133" s="2" t="s">
        <v>548</v>
      </c>
      <c r="B133" s="2">
        <v>11195</v>
      </c>
      <c r="C133" s="392">
        <v>148</v>
      </c>
      <c r="D133" s="112">
        <v>110</v>
      </c>
      <c r="E133" s="112" t="s">
        <v>548</v>
      </c>
      <c r="F133" s="341">
        <v>1.9748114272867581</v>
      </c>
      <c r="G133" s="341">
        <v>0.63217202380264548</v>
      </c>
      <c r="H133" s="341">
        <v>0.44483173205649262</v>
      </c>
      <c r="I133" s="342">
        <v>2748465.814247</v>
      </c>
      <c r="J133" s="342">
        <v>2647490.9181130002</v>
      </c>
      <c r="K133" s="341">
        <v>0.31383615011744764</v>
      </c>
      <c r="L133" s="341">
        <v>0</v>
      </c>
      <c r="M133" s="341">
        <v>3.3899951067176227E-2</v>
      </c>
      <c r="N133" s="230">
        <v>3016753.6310399999</v>
      </c>
      <c r="O133" s="225">
        <f t="shared" si="26"/>
        <v>1.1743749928295437E-2</v>
      </c>
      <c r="P133" s="225">
        <f t="shared" si="27"/>
        <v>3.7593818106485292E-3</v>
      </c>
      <c r="Q133" s="225">
        <f t="shared" si="28"/>
        <v>2.6453121291785016E-3</v>
      </c>
      <c r="R133" s="225">
        <f t="shared" si="29"/>
        <v>1.8663114941065771E-3</v>
      </c>
      <c r="S133" s="225">
        <f t="shared" si="30"/>
        <v>0</v>
      </c>
      <c r="T133" s="225">
        <f t="shared" si="31"/>
        <v>2.0159522191004649E-4</v>
      </c>
    </row>
    <row r="134" spans="1:20" x14ac:dyDescent="0.45">
      <c r="A134" s="2" t="s">
        <v>529</v>
      </c>
      <c r="B134" s="2">
        <v>10843</v>
      </c>
      <c r="C134" s="392">
        <v>4</v>
      </c>
      <c r="D134" s="159">
        <v>136</v>
      </c>
      <c r="E134" s="159" t="s">
        <v>529</v>
      </c>
      <c r="F134" s="343">
        <v>1.927821528733132</v>
      </c>
      <c r="G134" s="343">
        <v>1.2709912755098614</v>
      </c>
      <c r="H134" s="343">
        <v>0.8965755014287089</v>
      </c>
      <c r="I134" s="344">
        <v>3877384.2338950001</v>
      </c>
      <c r="J134" s="344">
        <v>3466726.4337789998</v>
      </c>
      <c r="K134" s="343">
        <v>3.4790953255527432E-2</v>
      </c>
      <c r="L134" s="343">
        <v>1.1826843090395178E-2</v>
      </c>
      <c r="M134" s="343">
        <v>8.6480915463527291E-2</v>
      </c>
      <c r="N134" s="230">
        <v>3406130.5233939998</v>
      </c>
      <c r="O134" s="225">
        <f t="shared" si="26"/>
        <v>1.2944027624509516E-2</v>
      </c>
      <c r="P134" s="225">
        <f t="shared" si="27"/>
        <v>8.5338533341940085E-3</v>
      </c>
      <c r="Q134" s="225">
        <f t="shared" si="28"/>
        <v>6.0199027166057753E-3</v>
      </c>
      <c r="R134" s="225">
        <f t="shared" si="29"/>
        <v>2.3359789965542301E-4</v>
      </c>
      <c r="S134" s="225">
        <f t="shared" si="30"/>
        <v>7.9409313253917121E-5</v>
      </c>
      <c r="T134" s="225">
        <f t="shared" si="31"/>
        <v>5.8066130192476406E-4</v>
      </c>
    </row>
    <row r="135" spans="1:20" x14ac:dyDescent="0.45">
      <c r="A135" s="2" t="s">
        <v>515</v>
      </c>
      <c r="B135" s="2">
        <v>10706</v>
      </c>
      <c r="C135" s="392">
        <v>27</v>
      </c>
      <c r="D135" s="112">
        <v>142</v>
      </c>
      <c r="E135" s="112" t="s">
        <v>515</v>
      </c>
      <c r="F135" s="341">
        <v>1.731776754722347</v>
      </c>
      <c r="G135" s="341">
        <v>1.5162098088442768</v>
      </c>
      <c r="H135" s="341">
        <v>0.95476481608531538</v>
      </c>
      <c r="I135" s="342">
        <v>29779892.004668001</v>
      </c>
      <c r="J135" s="342">
        <v>27881878.836036999</v>
      </c>
      <c r="K135" s="341">
        <v>0.11993247211186622</v>
      </c>
      <c r="L135" s="341">
        <v>0.10530756148545559</v>
      </c>
      <c r="M135" s="341">
        <v>4.8180044079424111E-2</v>
      </c>
      <c r="N135" s="230">
        <v>31998125.362925</v>
      </c>
      <c r="O135" s="225">
        <f t="shared" si="26"/>
        <v>0.10923398070723528</v>
      </c>
      <c r="P135" s="225">
        <f t="shared" si="27"/>
        <v>9.5636826488048374E-2</v>
      </c>
      <c r="Q135" s="225">
        <f t="shared" si="28"/>
        <v>6.0222982677078069E-2</v>
      </c>
      <c r="R135" s="225">
        <f t="shared" si="29"/>
        <v>7.5648903989007765E-3</v>
      </c>
      <c r="S135" s="225">
        <f t="shared" si="30"/>
        <v>6.6424059037982243E-3</v>
      </c>
      <c r="T135" s="225">
        <f t="shared" si="31"/>
        <v>3.0390164269697398E-3</v>
      </c>
    </row>
    <row r="136" spans="1:20" x14ac:dyDescent="0.45">
      <c r="A136" s="2" t="s">
        <v>520</v>
      </c>
      <c r="B136" s="2">
        <v>10764</v>
      </c>
      <c r="C136" s="392">
        <v>33</v>
      </c>
      <c r="D136" s="159">
        <v>119</v>
      </c>
      <c r="E136" s="159" t="s">
        <v>520</v>
      </c>
      <c r="F136" s="343">
        <v>1.5404568942837471</v>
      </c>
      <c r="G136" s="343">
        <v>0.25059633583200702</v>
      </c>
      <c r="H136" s="343">
        <v>0.24018424074395209</v>
      </c>
      <c r="I136" s="344">
        <v>1991848.7633229999</v>
      </c>
      <c r="J136" s="344">
        <v>1809897.8628760001</v>
      </c>
      <c r="K136" s="343">
        <v>0.39738335095010019</v>
      </c>
      <c r="L136" s="343">
        <v>1.4179668043383727E-3</v>
      </c>
      <c r="M136" s="343">
        <v>4.1089299088112395E-2</v>
      </c>
      <c r="N136" s="230">
        <v>1842356.0852719999</v>
      </c>
      <c r="O136" s="225">
        <f t="shared" si="26"/>
        <v>5.5945407612535136E-3</v>
      </c>
      <c r="P136" s="225">
        <f t="shared" si="27"/>
        <v>9.1010103602074516E-4</v>
      </c>
      <c r="Q136" s="225">
        <f t="shared" si="28"/>
        <v>8.7228700136886663E-4</v>
      </c>
      <c r="R136" s="225">
        <f t="shared" si="29"/>
        <v>1.44319348563631E-3</v>
      </c>
      <c r="S136" s="225">
        <f t="shared" si="30"/>
        <v>5.1496884556863188E-6</v>
      </c>
      <c r="T136" s="225">
        <f t="shared" si="31"/>
        <v>1.4922570014960722E-4</v>
      </c>
    </row>
    <row r="137" spans="1:20" x14ac:dyDescent="0.45">
      <c r="A137" s="2" t="s">
        <v>519</v>
      </c>
      <c r="B137" s="2">
        <v>10782</v>
      </c>
      <c r="C137" s="392">
        <v>45</v>
      </c>
      <c r="D137" s="112">
        <v>153</v>
      </c>
      <c r="E137" s="112" t="s">
        <v>519</v>
      </c>
      <c r="F137" s="341">
        <v>1.5227294339279716</v>
      </c>
      <c r="G137" s="341">
        <v>2.0487929443516943</v>
      </c>
      <c r="H137" s="341">
        <v>0.97708167760999787</v>
      </c>
      <c r="I137" s="342">
        <v>1668822.4994659999</v>
      </c>
      <c r="J137" s="342">
        <v>2016790.78156</v>
      </c>
      <c r="K137" s="341">
        <v>0.16396680643970493</v>
      </c>
      <c r="L137" s="341">
        <v>0.4155895171625687</v>
      </c>
      <c r="M137" s="341">
        <v>0.16101870376121588</v>
      </c>
      <c r="N137" s="230">
        <v>2358241.3265729998</v>
      </c>
      <c r="O137" s="225">
        <f t="shared" si="26"/>
        <v>7.0786804480233107E-3</v>
      </c>
      <c r="P137" s="225">
        <f t="shared" si="27"/>
        <v>9.5241808781614864E-3</v>
      </c>
      <c r="Q137" s="225">
        <f t="shared" si="28"/>
        <v>4.5421391439044523E-3</v>
      </c>
      <c r="R137" s="225">
        <f t="shared" si="29"/>
        <v>7.6222906119017349E-4</v>
      </c>
      <c r="S137" s="225">
        <f t="shared" si="30"/>
        <v>1.9319422899401826E-3</v>
      </c>
      <c r="T137" s="225">
        <f t="shared" si="31"/>
        <v>7.485242779739237E-4</v>
      </c>
    </row>
    <row r="138" spans="1:20" x14ac:dyDescent="0.45">
      <c r="A138" s="2" t="s">
        <v>552</v>
      </c>
      <c r="B138" s="2">
        <v>11234</v>
      </c>
      <c r="C138" s="392">
        <v>156</v>
      </c>
      <c r="D138" s="159">
        <v>140</v>
      </c>
      <c r="E138" s="159" t="s">
        <v>552</v>
      </c>
      <c r="F138" s="343">
        <v>1.4897666446853266</v>
      </c>
      <c r="G138" s="343">
        <v>1.6216227044748845</v>
      </c>
      <c r="H138" s="343">
        <v>0.39543154772811112</v>
      </c>
      <c r="I138" s="344">
        <v>6689133.5231149998</v>
      </c>
      <c r="J138" s="344">
        <v>6247050.5474349996</v>
      </c>
      <c r="K138" s="343">
        <v>4.5803065904308181E-2</v>
      </c>
      <c r="L138" s="343">
        <v>5.5499891726217249E-2</v>
      </c>
      <c r="M138" s="343">
        <v>4.229173954325121E-2</v>
      </c>
      <c r="N138" s="230">
        <v>6499426.5285740001</v>
      </c>
      <c r="O138" s="225">
        <f t="shared" si="26"/>
        <v>1.9086865103336403E-2</v>
      </c>
      <c r="P138" s="225">
        <f t="shared" si="27"/>
        <v>2.0776202715531596E-2</v>
      </c>
      <c r="Q138" s="225">
        <f t="shared" si="28"/>
        <v>5.0662623143131295E-3</v>
      </c>
      <c r="R138" s="225">
        <f t="shared" si="29"/>
        <v>5.8682810717608491E-4</v>
      </c>
      <c r="S138" s="225">
        <f t="shared" si="30"/>
        <v>7.1106367591673237E-4</v>
      </c>
      <c r="T138" s="225">
        <f t="shared" si="31"/>
        <v>5.4184105311203066E-4</v>
      </c>
    </row>
    <row r="139" spans="1:20" x14ac:dyDescent="0.45">
      <c r="A139" s="2" t="s">
        <v>559</v>
      </c>
      <c r="B139" s="2">
        <v>11297</v>
      </c>
      <c r="C139" s="392">
        <v>177</v>
      </c>
      <c r="D139" s="112">
        <v>106</v>
      </c>
      <c r="E139" s="112" t="s">
        <v>559</v>
      </c>
      <c r="F139" s="341">
        <v>1.4072011648515574</v>
      </c>
      <c r="G139" s="341">
        <v>0.99263061217285742</v>
      </c>
      <c r="H139" s="341">
        <v>0.14659781050180545</v>
      </c>
      <c r="I139" s="342">
        <v>5223189.0345510002</v>
      </c>
      <c r="J139" s="342">
        <v>5771985.7947389996</v>
      </c>
      <c r="K139" s="341">
        <v>0.5631819482076954</v>
      </c>
      <c r="L139" s="341">
        <v>0.42173018877173557</v>
      </c>
      <c r="M139" s="341">
        <v>0.10949948735883934</v>
      </c>
      <c r="N139" s="230">
        <v>6624322.3585750004</v>
      </c>
      <c r="O139" s="225">
        <f t="shared" si="26"/>
        <v>1.837549146066773E-2</v>
      </c>
      <c r="P139" s="225">
        <f t="shared" si="27"/>
        <v>1.2961952983817939E-2</v>
      </c>
      <c r="Q139" s="225">
        <f t="shared" si="28"/>
        <v>1.9143011548833362E-3</v>
      </c>
      <c r="R139" s="225">
        <f t="shared" si="29"/>
        <v>7.3541333951243496E-3</v>
      </c>
      <c r="S139" s="225">
        <f t="shared" si="30"/>
        <v>5.5070303209266425E-3</v>
      </c>
      <c r="T139" s="225">
        <f t="shared" si="31"/>
        <v>1.4298644324403321E-3</v>
      </c>
    </row>
    <row r="140" spans="1:20" x14ac:dyDescent="0.45">
      <c r="A140" s="2" t="s">
        <v>571</v>
      </c>
      <c r="B140" s="2">
        <v>11454</v>
      </c>
      <c r="C140" s="392">
        <v>244</v>
      </c>
      <c r="D140" s="159">
        <v>115</v>
      </c>
      <c r="E140" s="159" t="s">
        <v>639</v>
      </c>
      <c r="F140" s="343">
        <v>1.3979477956104274</v>
      </c>
      <c r="G140" s="343">
        <v>0.42481973056383393</v>
      </c>
      <c r="H140" s="343">
        <v>0.33353106068628185</v>
      </c>
      <c r="I140" s="344">
        <v>3542318.959549</v>
      </c>
      <c r="J140" s="344">
        <v>3142646.664659</v>
      </c>
      <c r="K140" s="343">
        <v>0.14961828720907511</v>
      </c>
      <c r="L140" s="343">
        <v>7.5512591975987614E-2</v>
      </c>
      <c r="M140" s="343">
        <v>0.1274952313915472</v>
      </c>
      <c r="N140" s="230">
        <v>3195280.1647199998</v>
      </c>
      <c r="O140" s="225">
        <f t="shared" si="26"/>
        <v>8.8052403708059231E-3</v>
      </c>
      <c r="P140" s="225">
        <f t="shared" si="27"/>
        <v>2.6758079619433705E-3</v>
      </c>
      <c r="Q140" s="225">
        <f t="shared" si="28"/>
        <v>2.100808892645507E-3</v>
      </c>
      <c r="R140" s="225">
        <f t="shared" si="29"/>
        <v>9.42399270474129E-4</v>
      </c>
      <c r="S140" s="225">
        <f t="shared" si="30"/>
        <v>4.7563043874669419E-4</v>
      </c>
      <c r="T140" s="225">
        <f t="shared" si="31"/>
        <v>8.0305299100521025E-4</v>
      </c>
    </row>
    <row r="141" spans="1:20" x14ac:dyDescent="0.45">
      <c r="A141" s="2" t="s">
        <v>528</v>
      </c>
      <c r="B141" s="2">
        <v>10835</v>
      </c>
      <c r="C141" s="392">
        <v>18</v>
      </c>
      <c r="D141" s="112">
        <v>146</v>
      </c>
      <c r="E141" s="112" t="s">
        <v>528</v>
      </c>
      <c r="F141" s="341">
        <v>1.3774530591796128</v>
      </c>
      <c r="G141" s="341">
        <v>2.8184937674497443</v>
      </c>
      <c r="H141" s="341">
        <v>0.74982159005873805</v>
      </c>
      <c r="I141" s="342">
        <v>3400278.5986870001</v>
      </c>
      <c r="J141" s="342">
        <v>3594505.3853310002</v>
      </c>
      <c r="K141" s="341">
        <v>7.5288983022807857E-2</v>
      </c>
      <c r="L141" s="341">
        <v>0.15153518161210983</v>
      </c>
      <c r="M141" s="341">
        <v>9.6917635567318902E-2</v>
      </c>
      <c r="N141" s="230">
        <v>3906875.2548929998</v>
      </c>
      <c r="O141" s="225">
        <f t="shared" si="26"/>
        <v>1.0608345886725398E-2</v>
      </c>
      <c r="P141" s="225">
        <f t="shared" si="27"/>
        <v>2.1706407028123577E-2</v>
      </c>
      <c r="Q141" s="225">
        <f t="shared" si="28"/>
        <v>5.7746917237346696E-3</v>
      </c>
      <c r="R141" s="225">
        <f t="shared" si="29"/>
        <v>5.7983215329415944E-4</v>
      </c>
      <c r="S141" s="225">
        <f t="shared" si="30"/>
        <v>1.1670362266329665E-3</v>
      </c>
      <c r="T141" s="225">
        <f t="shared" si="31"/>
        <v>7.4640351173495419E-4</v>
      </c>
    </row>
    <row r="142" spans="1:20" x14ac:dyDescent="0.45">
      <c r="A142" s="2" t="s">
        <v>538</v>
      </c>
      <c r="B142" s="2">
        <v>11095</v>
      </c>
      <c r="C142" s="392">
        <v>122</v>
      </c>
      <c r="D142" s="159">
        <v>147</v>
      </c>
      <c r="E142" s="159" t="s">
        <v>538</v>
      </c>
      <c r="F142" s="343">
        <v>1.3304341334923124</v>
      </c>
      <c r="G142" s="343">
        <v>5.9590533976046096</v>
      </c>
      <c r="H142" s="343">
        <v>1.582052070607785</v>
      </c>
      <c r="I142" s="344">
        <v>4048482.5502249999</v>
      </c>
      <c r="J142" s="344">
        <v>3417080.1905780002</v>
      </c>
      <c r="K142" s="343">
        <v>6.5033427702088323E-2</v>
      </c>
      <c r="L142" s="343">
        <v>1.0786200634345724</v>
      </c>
      <c r="M142" s="343">
        <v>0.20740619558697271</v>
      </c>
      <c r="N142" s="230">
        <v>3440990.7915980001</v>
      </c>
      <c r="O142" s="225">
        <f t="shared" si="26"/>
        <v>9.0243973232021681E-3</v>
      </c>
      <c r="P142" s="225">
        <f t="shared" si="27"/>
        <v>4.0420539564029884E-2</v>
      </c>
      <c r="Q142" s="225">
        <f t="shared" si="28"/>
        <v>1.0731133629053001E-2</v>
      </c>
      <c r="R142" s="225">
        <f t="shared" si="29"/>
        <v>4.4112479986727489E-4</v>
      </c>
      <c r="S142" s="225">
        <f t="shared" si="30"/>
        <v>7.3163306383760588E-3</v>
      </c>
      <c r="T142" s="225">
        <f t="shared" si="31"/>
        <v>1.4068459829405279E-3</v>
      </c>
    </row>
    <row r="143" spans="1:20" x14ac:dyDescent="0.45">
      <c r="A143" s="2" t="s">
        <v>511</v>
      </c>
      <c r="B143" s="2">
        <v>10596</v>
      </c>
      <c r="C143" s="392">
        <v>36</v>
      </c>
      <c r="D143" s="112">
        <v>151</v>
      </c>
      <c r="E143" s="112" t="s">
        <v>511</v>
      </c>
      <c r="F143" s="341">
        <v>1.2840476057125565</v>
      </c>
      <c r="G143" s="341">
        <v>1.8784417299438758</v>
      </c>
      <c r="H143" s="341">
        <v>1.0645071714170427</v>
      </c>
      <c r="I143" s="342">
        <v>8302826.5037519997</v>
      </c>
      <c r="J143" s="342">
        <v>6889515.1054400001</v>
      </c>
      <c r="K143" s="341">
        <v>7.7403537829045493E-2</v>
      </c>
      <c r="L143" s="341">
        <v>7.8166423651134936E-2</v>
      </c>
      <c r="M143" s="341">
        <v>0.12297028337780207</v>
      </c>
      <c r="N143" s="230">
        <v>6903625.7184990002</v>
      </c>
      <c r="O143" s="225">
        <f t="shared" si="26"/>
        <v>1.7474295774149426E-2</v>
      </c>
      <c r="P143" s="225">
        <f t="shared" si="27"/>
        <v>2.5563262792993518E-2</v>
      </c>
      <c r="Q143" s="225">
        <f t="shared" si="28"/>
        <v>1.4486622679944994E-2</v>
      </c>
      <c r="R143" s="225">
        <f t="shared" si="29"/>
        <v>1.0533661742546702E-3</v>
      </c>
      <c r="S143" s="225">
        <f t="shared" si="30"/>
        <v>1.0637481043620813E-3</v>
      </c>
      <c r="T143" s="225">
        <f t="shared" si="31"/>
        <v>1.6734730812275765E-3</v>
      </c>
    </row>
    <row r="144" spans="1:20" x14ac:dyDescent="0.45">
      <c r="A144" s="2" t="s">
        <v>543</v>
      </c>
      <c r="B144" s="2">
        <v>11173</v>
      </c>
      <c r="C144" s="392">
        <v>140</v>
      </c>
      <c r="D144" s="159">
        <v>121</v>
      </c>
      <c r="E144" s="159" t="s">
        <v>543</v>
      </c>
      <c r="F144" s="343">
        <v>1.2813230226374874</v>
      </c>
      <c r="G144" s="343">
        <v>6.8966330570669587E-2</v>
      </c>
      <c r="H144" s="343">
        <v>9.2941529222449498E-2</v>
      </c>
      <c r="I144" s="344">
        <v>1364406.908151</v>
      </c>
      <c r="J144" s="344">
        <v>1151454.2525849999</v>
      </c>
      <c r="K144" s="343">
        <v>0.20819032950956837</v>
      </c>
      <c r="L144" s="343">
        <v>3.7044453099543588E-3</v>
      </c>
      <c r="M144" s="343">
        <v>4.4416156237576318E-2</v>
      </c>
      <c r="N144" s="230">
        <v>1238669.35427</v>
      </c>
      <c r="O144" s="225">
        <f>$N144/$N$108*F144</f>
        <v>3.1632962972055333E-2</v>
      </c>
      <c r="P144" s="225">
        <f>$N144/$N$108*G144</f>
        <v>1.7026224790450369E-3</v>
      </c>
      <c r="Q144" s="225">
        <f>$N144/$N$108*H144</f>
        <v>2.2945158250635245E-3</v>
      </c>
      <c r="R144" s="225">
        <f>$N144/$N$108*K144</f>
        <v>5.1397476422144943E-3</v>
      </c>
      <c r="S144" s="225">
        <f>$N144/$N$108*L144</f>
        <v>9.1454363381827432E-5</v>
      </c>
      <c r="T144" s="225">
        <f>$N144/$N$108*M144</f>
        <v>1.0965342858916098E-3</v>
      </c>
    </row>
    <row r="145" spans="1:20" x14ac:dyDescent="0.45">
      <c r="A145" s="2" t="s">
        <v>526</v>
      </c>
      <c r="B145" s="2">
        <v>10825</v>
      </c>
      <c r="C145" s="392">
        <v>61</v>
      </c>
      <c r="D145" s="112">
        <v>148</v>
      </c>
      <c r="E145" s="112" t="s">
        <v>526</v>
      </c>
      <c r="F145" s="341">
        <v>1.2764730171076666</v>
      </c>
      <c r="G145" s="341">
        <v>5.998121183654298E-2</v>
      </c>
      <c r="H145" s="341">
        <v>0.22223787902510309</v>
      </c>
      <c r="I145" s="342">
        <v>443716.55994100001</v>
      </c>
      <c r="J145" s="342">
        <v>416462.91091699997</v>
      </c>
      <c r="K145" s="341">
        <v>3.3981265103467745E-2</v>
      </c>
      <c r="L145" s="341">
        <v>6.4005054091775676E-3</v>
      </c>
      <c r="M145" s="341">
        <v>7.5699362189747986E-3</v>
      </c>
      <c r="N145" s="230">
        <v>409058.45019599999</v>
      </c>
      <c r="O145" s="225">
        <f t="shared" ref="O145:O174" si="32">$N145/$N$179*F145</f>
        <v>1.0292913581804023E-3</v>
      </c>
      <c r="P145" s="225">
        <f t="shared" ref="P145:P174" si="33">$N145/$N$179*G145</f>
        <v>4.8366195108795098E-5</v>
      </c>
      <c r="Q145" s="225">
        <f t="shared" ref="Q145:Q174" si="34">$N145/$N$179*H145</f>
        <v>1.792027918139582E-4</v>
      </c>
      <c r="R145" s="225">
        <f t="shared" ref="R145:R174" si="35">$N145/$N$179*K145</f>
        <v>2.7400988538159169E-5</v>
      </c>
      <c r="S145" s="225">
        <f t="shared" ref="S145:S174" si="36">$N145/$N$179*L145</f>
        <v>5.161084345191226E-6</v>
      </c>
      <c r="T145" s="225">
        <f t="shared" ref="T145:T174" si="37">$N145/$N$179*M145</f>
        <v>6.1040616039205989E-6</v>
      </c>
    </row>
    <row r="146" spans="1:20" x14ac:dyDescent="0.45">
      <c r="A146" s="2" t="s">
        <v>545</v>
      </c>
      <c r="B146" s="2">
        <v>11183</v>
      </c>
      <c r="C146" s="392">
        <v>144</v>
      </c>
      <c r="D146" s="159">
        <v>152</v>
      </c>
      <c r="E146" s="159" t="s">
        <v>545</v>
      </c>
      <c r="F146" s="343">
        <v>1.269367001331495</v>
      </c>
      <c r="G146" s="343">
        <v>2.0439987173731802</v>
      </c>
      <c r="H146" s="343">
        <v>1.2422620406592702</v>
      </c>
      <c r="I146" s="344">
        <v>10340407.719632</v>
      </c>
      <c r="J146" s="344">
        <v>9719699.0934350006</v>
      </c>
      <c r="K146" s="343">
        <v>6.6825568696391988E-2</v>
      </c>
      <c r="L146" s="343">
        <v>0</v>
      </c>
      <c r="M146" s="343">
        <v>5.9247377974952699E-2</v>
      </c>
      <c r="N146" s="230">
        <v>10201988.660727</v>
      </c>
      <c r="O146" s="225">
        <f t="shared" si="32"/>
        <v>2.5527798295209746E-2</v>
      </c>
      <c r="P146" s="225">
        <f t="shared" si="33"/>
        <v>4.1106147330155378E-2</v>
      </c>
      <c r="Q146" s="225">
        <f t="shared" si="34"/>
        <v>2.4982699857867077E-2</v>
      </c>
      <c r="R146" s="225">
        <f t="shared" si="35"/>
        <v>1.3439057710297915E-3</v>
      </c>
      <c r="S146" s="225">
        <f t="shared" si="36"/>
        <v>0</v>
      </c>
      <c r="T146" s="225">
        <f t="shared" si="37"/>
        <v>1.1915034130225255E-3</v>
      </c>
    </row>
    <row r="147" spans="1:20" x14ac:dyDescent="0.45">
      <c r="A147" s="2" t="s">
        <v>557</v>
      </c>
      <c r="B147" s="2">
        <v>11280</v>
      </c>
      <c r="C147" s="392">
        <v>170</v>
      </c>
      <c r="D147" s="112">
        <v>144</v>
      </c>
      <c r="E147" s="112" t="s">
        <v>557</v>
      </c>
      <c r="F147" s="341">
        <v>1.2373346008795463</v>
      </c>
      <c r="G147" s="341">
        <v>4.1094186717899719</v>
      </c>
      <c r="H147" s="341">
        <v>1.3668749712580541</v>
      </c>
      <c r="I147" s="342">
        <v>2097185.5127739999</v>
      </c>
      <c r="J147" s="342">
        <v>2091315.0244199999</v>
      </c>
      <c r="K147" s="341">
        <v>3.7236357819711054E-2</v>
      </c>
      <c r="L147" s="341">
        <v>0.3424787549703241</v>
      </c>
      <c r="M147" s="341">
        <v>0.12782562119093555</v>
      </c>
      <c r="N147" s="230">
        <v>2529387.66921</v>
      </c>
      <c r="O147" s="225">
        <f t="shared" si="32"/>
        <v>6.1694134198133164E-3</v>
      </c>
      <c r="P147" s="225">
        <f t="shared" si="33"/>
        <v>2.0489771063826039E-2</v>
      </c>
      <c r="Q147" s="225">
        <f t="shared" si="34"/>
        <v>6.8153083126358876E-3</v>
      </c>
      <c r="R147" s="225">
        <f t="shared" si="35"/>
        <v>1.8566237901582744E-4</v>
      </c>
      <c r="S147" s="225">
        <f t="shared" si="36"/>
        <v>1.707616537525861E-3</v>
      </c>
      <c r="T147" s="225">
        <f t="shared" si="37"/>
        <v>6.3734506592699888E-4</v>
      </c>
    </row>
    <row r="148" spans="1:20" x14ac:dyDescent="0.45">
      <c r="A148" s="2" t="s">
        <v>563</v>
      </c>
      <c r="B148" s="2">
        <v>11309</v>
      </c>
      <c r="C148" s="392">
        <v>185</v>
      </c>
      <c r="D148" s="159">
        <v>112</v>
      </c>
      <c r="E148" s="159" t="s">
        <v>563</v>
      </c>
      <c r="F148" s="343">
        <v>1.197743248301552</v>
      </c>
      <c r="G148" s="343">
        <v>0.74598158156531214</v>
      </c>
      <c r="H148" s="343">
        <v>0.36947281161216877</v>
      </c>
      <c r="I148" s="344">
        <v>6885446.4592530001</v>
      </c>
      <c r="J148" s="344">
        <v>6694400.7786480002</v>
      </c>
      <c r="K148" s="343">
        <v>0.28466389039757567</v>
      </c>
      <c r="L148" s="343">
        <v>0.14435752627824422</v>
      </c>
      <c r="M148" s="343">
        <v>0.13340347288328422</v>
      </c>
      <c r="N148" s="230">
        <v>6682452.3949149996</v>
      </c>
      <c r="O148" s="225">
        <f t="shared" si="32"/>
        <v>1.577759936705507E-2</v>
      </c>
      <c r="P148" s="225">
        <f t="shared" si="33"/>
        <v>9.8266456904095734E-3</v>
      </c>
      <c r="Q148" s="225">
        <f t="shared" si="34"/>
        <v>4.8669813058036656E-3</v>
      </c>
      <c r="R148" s="225">
        <f t="shared" si="35"/>
        <v>3.7498126775743347E-3</v>
      </c>
      <c r="S148" s="225">
        <f t="shared" si="36"/>
        <v>1.9015888576011692E-3</v>
      </c>
      <c r="T148" s="225">
        <f t="shared" si="37"/>
        <v>1.7572936038762273E-3</v>
      </c>
    </row>
    <row r="149" spans="1:20" x14ac:dyDescent="0.45">
      <c r="A149" s="2" t="s">
        <v>572</v>
      </c>
      <c r="B149" s="2">
        <v>11477</v>
      </c>
      <c r="C149" s="392">
        <v>245</v>
      </c>
      <c r="D149" s="112">
        <v>156</v>
      </c>
      <c r="E149" s="112" t="s">
        <v>572</v>
      </c>
      <c r="F149" s="341">
        <v>1.1264795638495679</v>
      </c>
      <c r="G149" s="341">
        <v>0.76689437684940609</v>
      </c>
      <c r="H149" s="341">
        <v>1.0922680452581852</v>
      </c>
      <c r="I149" s="342">
        <v>7335357.0124890003</v>
      </c>
      <c r="J149" s="342">
        <v>6400430.96019</v>
      </c>
      <c r="K149" s="341">
        <v>3.9254620010901908E-2</v>
      </c>
      <c r="L149" s="341">
        <v>4.0759923841202056E-2</v>
      </c>
      <c r="M149" s="341">
        <v>9.4496390803549504E-2</v>
      </c>
      <c r="N149" s="230">
        <v>7083926.2041149996</v>
      </c>
      <c r="O149" s="225">
        <f t="shared" si="32"/>
        <v>1.5730360103425989E-2</v>
      </c>
      <c r="P149" s="225">
        <f t="shared" si="33"/>
        <v>1.070904887782289E-2</v>
      </c>
      <c r="Q149" s="225">
        <f t="shared" si="34"/>
        <v>1.5252624399736498E-2</v>
      </c>
      <c r="R149" s="225">
        <f t="shared" si="35"/>
        <v>5.481584649298613E-4</v>
      </c>
      <c r="S149" s="225">
        <f t="shared" si="36"/>
        <v>5.6917879417113808E-4</v>
      </c>
      <c r="T149" s="225">
        <f t="shared" si="37"/>
        <v>1.3195643343356829E-3</v>
      </c>
    </row>
    <row r="150" spans="1:20" x14ac:dyDescent="0.45">
      <c r="A150" s="2" t="s">
        <v>523</v>
      </c>
      <c r="B150" s="2">
        <v>10789</v>
      </c>
      <c r="C150" s="392">
        <v>43</v>
      </c>
      <c r="D150" s="159">
        <v>149</v>
      </c>
      <c r="E150" s="159" t="s">
        <v>523</v>
      </c>
      <c r="F150" s="343">
        <v>1.1009309686992035</v>
      </c>
      <c r="G150" s="343">
        <v>0.55501373017987399</v>
      </c>
      <c r="H150" s="343">
        <v>1.2368023278999609</v>
      </c>
      <c r="I150" s="344">
        <v>1274619.798561</v>
      </c>
      <c r="J150" s="344">
        <v>1196422.4276439999</v>
      </c>
      <c r="K150" s="343">
        <v>0.18064412840309466</v>
      </c>
      <c r="L150" s="343">
        <v>9.3333073480414988E-2</v>
      </c>
      <c r="M150" s="343">
        <v>9.5566610556995835E-2</v>
      </c>
      <c r="N150" s="230">
        <v>1747406.5992459999</v>
      </c>
      <c r="O150" s="225">
        <f t="shared" si="32"/>
        <v>3.792236194628425E-3</v>
      </c>
      <c r="P150" s="225">
        <f t="shared" si="33"/>
        <v>1.9117848584009731E-3</v>
      </c>
      <c r="Q150" s="225">
        <f t="shared" si="34"/>
        <v>4.2602548995461995E-3</v>
      </c>
      <c r="R150" s="225">
        <f t="shared" si="35"/>
        <v>6.2224174044874956E-4</v>
      </c>
      <c r="S150" s="225">
        <f t="shared" si="36"/>
        <v>3.2149250904127115E-4</v>
      </c>
      <c r="T150" s="225">
        <f t="shared" si="37"/>
        <v>3.2918608873397636E-4</v>
      </c>
    </row>
    <row r="151" spans="1:20" x14ac:dyDescent="0.45">
      <c r="A151" s="2" t="s">
        <v>525</v>
      </c>
      <c r="B151" s="2">
        <v>10801</v>
      </c>
      <c r="C151" s="392">
        <v>46</v>
      </c>
      <c r="D151" s="112">
        <v>154</v>
      </c>
      <c r="E151" s="112" t="s">
        <v>525</v>
      </c>
      <c r="F151" s="341">
        <v>1.0828421381197821</v>
      </c>
      <c r="G151" s="341">
        <v>5.4584169957120032</v>
      </c>
      <c r="H151" s="341">
        <v>0.92702719147396295</v>
      </c>
      <c r="I151" s="342">
        <v>2048259.9015009999</v>
      </c>
      <c r="J151" s="342">
        <v>1803188.236027</v>
      </c>
      <c r="K151" s="341">
        <v>7.1577048876221044E-2</v>
      </c>
      <c r="L151" s="341">
        <v>1.080077476555964</v>
      </c>
      <c r="M151" s="341">
        <v>0.14051483745271001</v>
      </c>
      <c r="N151" s="230">
        <v>1838378.7376069999</v>
      </c>
      <c r="O151" s="225">
        <f t="shared" si="32"/>
        <v>3.9241125500136548E-3</v>
      </c>
      <c r="P151" s="225">
        <f t="shared" si="33"/>
        <v>1.9780762016957932E-2</v>
      </c>
      <c r="Q151" s="225">
        <f t="shared" si="34"/>
        <v>3.3594546316634815E-3</v>
      </c>
      <c r="R151" s="225">
        <f t="shared" si="35"/>
        <v>2.5938812861108819E-4</v>
      </c>
      <c r="S151" s="225">
        <f t="shared" si="36"/>
        <v>3.9140936906091285E-3</v>
      </c>
      <c r="T151" s="225">
        <f t="shared" si="37"/>
        <v>5.0921183956577202E-4</v>
      </c>
    </row>
    <row r="152" spans="1:20" x14ac:dyDescent="0.45">
      <c r="A152" s="2" t="s">
        <v>544</v>
      </c>
      <c r="B152" s="2">
        <v>11182</v>
      </c>
      <c r="C152" s="392">
        <v>141</v>
      </c>
      <c r="D152" s="159">
        <v>155</v>
      </c>
      <c r="E152" s="159" t="s">
        <v>544</v>
      </c>
      <c r="F152" s="343">
        <v>1.026390037846777</v>
      </c>
      <c r="G152" s="343">
        <v>2.2338610091064117</v>
      </c>
      <c r="H152" s="343">
        <v>1.1122753341870926</v>
      </c>
      <c r="I152" s="344">
        <v>10764692.936234999</v>
      </c>
      <c r="J152" s="344">
        <v>9881286.9591710009</v>
      </c>
      <c r="K152" s="343">
        <v>3.3021906673539575E-2</v>
      </c>
      <c r="L152" s="343">
        <v>0.11474201700126135</v>
      </c>
      <c r="M152" s="343">
        <v>0.14953613254839346</v>
      </c>
      <c r="N152" s="230">
        <v>9762432.5377069991</v>
      </c>
      <c r="O152" s="225">
        <f t="shared" si="32"/>
        <v>1.9752032563982416E-2</v>
      </c>
      <c r="P152" s="225">
        <f t="shared" si="33"/>
        <v>4.2988818839127647E-2</v>
      </c>
      <c r="Q152" s="225">
        <f t="shared" si="34"/>
        <v>2.1404824492516739E-2</v>
      </c>
      <c r="R152" s="225">
        <f t="shared" si="35"/>
        <v>6.3547944922465432E-4</v>
      </c>
      <c r="S152" s="225">
        <f t="shared" si="36"/>
        <v>2.2081157968178492E-3</v>
      </c>
      <c r="T152" s="225">
        <f t="shared" si="37"/>
        <v>2.8776999490215125E-3</v>
      </c>
    </row>
    <row r="153" spans="1:20" x14ac:dyDescent="0.45">
      <c r="A153" s="2" t="s">
        <v>518</v>
      </c>
      <c r="B153" s="2">
        <v>10753</v>
      </c>
      <c r="C153" s="392">
        <v>60</v>
      </c>
      <c r="D153" s="112">
        <v>118</v>
      </c>
      <c r="E153" s="112" t="s">
        <v>518</v>
      </c>
      <c r="F153" s="341">
        <v>1.0248283741903388</v>
      </c>
      <c r="G153" s="341">
        <v>0.6789306328507092</v>
      </c>
      <c r="H153" s="341">
        <v>0.37496867549363966</v>
      </c>
      <c r="I153" s="342">
        <v>2463031.8066779999</v>
      </c>
      <c r="J153" s="342">
        <v>2076116.2577190001</v>
      </c>
      <c r="K153" s="341">
        <v>0.23517172810606471</v>
      </c>
      <c r="L153" s="341">
        <v>9.9167515600054046E-2</v>
      </c>
      <c r="M153" s="341">
        <v>0.14602475384264399</v>
      </c>
      <c r="N153" s="230">
        <v>1968354.752664</v>
      </c>
      <c r="O153" s="225">
        <f t="shared" si="32"/>
        <v>3.9764528141897747E-3</v>
      </c>
      <c r="P153" s="225">
        <f t="shared" si="33"/>
        <v>2.6343295069008624E-3</v>
      </c>
      <c r="Q153" s="225">
        <f t="shared" si="34"/>
        <v>1.4549218995597089E-3</v>
      </c>
      <c r="R153" s="225">
        <f t="shared" si="35"/>
        <v>9.1249354877009946E-4</v>
      </c>
      <c r="S153" s="225">
        <f t="shared" si="36"/>
        <v>3.8478144869435912E-4</v>
      </c>
      <c r="T153" s="225">
        <f t="shared" si="37"/>
        <v>5.6659296130212946E-4</v>
      </c>
    </row>
    <row r="154" spans="1:20" x14ac:dyDescent="0.45">
      <c r="A154" s="2" t="s">
        <v>542</v>
      </c>
      <c r="B154" s="2">
        <v>11149</v>
      </c>
      <c r="C154" s="392">
        <v>133</v>
      </c>
      <c r="D154" s="159">
        <v>109</v>
      </c>
      <c r="E154" s="159" t="s">
        <v>542</v>
      </c>
      <c r="F154" s="343">
        <v>1.0054437975580697</v>
      </c>
      <c r="G154" s="343">
        <v>0.86706394249634633</v>
      </c>
      <c r="H154" s="343">
        <v>0.25464074147357002</v>
      </c>
      <c r="I154" s="344">
        <v>5566805.677468</v>
      </c>
      <c r="J154" s="344">
        <v>5233694.9699360002</v>
      </c>
      <c r="K154" s="343">
        <v>0.19458748339805593</v>
      </c>
      <c r="L154" s="343">
        <v>0.12317779970724357</v>
      </c>
      <c r="M154" s="343">
        <v>0.14975500942055128</v>
      </c>
      <c r="N154" s="230">
        <v>5071415.0873459997</v>
      </c>
      <c r="O154" s="225">
        <f t="shared" si="32"/>
        <v>1.0051439818593185E-2</v>
      </c>
      <c r="P154" s="225">
        <f t="shared" si="33"/>
        <v>8.6680539061864525E-3</v>
      </c>
      <c r="Q154" s="225">
        <f t="shared" si="34"/>
        <v>2.5456480953981019E-3</v>
      </c>
      <c r="R154" s="225">
        <f t="shared" si="35"/>
        <v>1.9452945888943107E-3</v>
      </c>
      <c r="S154" s="225">
        <f t="shared" si="36"/>
        <v>1.2314106902355986E-3</v>
      </c>
      <c r="T154" s="225">
        <f t="shared" si="37"/>
        <v>1.4971035361492598E-3</v>
      </c>
    </row>
    <row r="155" spans="1:20" x14ac:dyDescent="0.45">
      <c r="A155" s="2" t="s">
        <v>516</v>
      </c>
      <c r="B155" s="2">
        <v>10719</v>
      </c>
      <c r="C155" s="392">
        <v>22</v>
      </c>
      <c r="D155" s="112">
        <v>162</v>
      </c>
      <c r="E155" s="112" t="s">
        <v>516</v>
      </c>
      <c r="F155" s="341">
        <v>0.98238669329213757</v>
      </c>
      <c r="G155" s="341">
        <v>0.42403940052304728</v>
      </c>
      <c r="H155" s="341">
        <v>0.4933693283698507</v>
      </c>
      <c r="I155" s="342">
        <v>24645999.708811998</v>
      </c>
      <c r="J155" s="342">
        <v>21261801.654063001</v>
      </c>
      <c r="K155" s="341">
        <v>4.2312867681651559E-2</v>
      </c>
      <c r="L155" s="341">
        <v>1.6795716425279088E-2</v>
      </c>
      <c r="M155" s="341">
        <v>8.0189276190706621E-2</v>
      </c>
      <c r="N155" s="230">
        <v>21493004.371679001</v>
      </c>
      <c r="O155" s="225">
        <f t="shared" si="32"/>
        <v>4.1621805677666282E-2</v>
      </c>
      <c r="P155" s="225">
        <f t="shared" si="33"/>
        <v>1.796572128750925E-2</v>
      </c>
      <c r="Q155" s="225">
        <f t="shared" si="34"/>
        <v>2.0903094934963732E-2</v>
      </c>
      <c r="R155" s="225">
        <f t="shared" si="35"/>
        <v>1.7927135702628944E-3</v>
      </c>
      <c r="S155" s="225">
        <f t="shared" si="36"/>
        <v>7.1160170434257739E-4</v>
      </c>
      <c r="T155" s="225">
        <f t="shared" si="37"/>
        <v>3.397463029407887E-3</v>
      </c>
    </row>
    <row r="156" spans="1:20" x14ac:dyDescent="0.45">
      <c r="A156" s="2" t="s">
        <v>550</v>
      </c>
      <c r="B156" s="2">
        <v>11220</v>
      </c>
      <c r="C156" s="392">
        <v>152</v>
      </c>
      <c r="D156" s="159">
        <v>166</v>
      </c>
      <c r="E156" s="159" t="s">
        <v>550</v>
      </c>
      <c r="F156" s="343">
        <v>0.93868027821196665</v>
      </c>
      <c r="G156" s="343">
        <v>1.4176784708828005</v>
      </c>
      <c r="H156" s="343">
        <v>0.93882453008757327</v>
      </c>
      <c r="I156" s="344">
        <v>1688667.8662310001</v>
      </c>
      <c r="J156" s="344">
        <v>1502236.6762890001</v>
      </c>
      <c r="K156" s="343">
        <v>8.5590381439746441E-2</v>
      </c>
      <c r="L156" s="343">
        <v>8.4686361417599776E-2</v>
      </c>
      <c r="M156" s="343">
        <v>0.11847395632232584</v>
      </c>
      <c r="N156" s="230">
        <v>1502091.206639</v>
      </c>
      <c r="O156" s="225">
        <f t="shared" si="32"/>
        <v>2.7794272824041145E-3</v>
      </c>
      <c r="P156" s="225">
        <f t="shared" si="33"/>
        <v>4.1977383685468488E-3</v>
      </c>
      <c r="Q156" s="225">
        <f t="shared" si="34"/>
        <v>2.7798544114361239E-3</v>
      </c>
      <c r="R156" s="225">
        <f t="shared" si="35"/>
        <v>2.5343266158542506E-4</v>
      </c>
      <c r="S156" s="225">
        <f t="shared" si="36"/>
        <v>2.5075586313581854E-4</v>
      </c>
      <c r="T156" s="225">
        <f t="shared" si="37"/>
        <v>3.5080075090516369E-4</v>
      </c>
    </row>
    <row r="157" spans="1:20" x14ac:dyDescent="0.45">
      <c r="A157" s="2" t="s">
        <v>509</v>
      </c>
      <c r="B157" s="2">
        <v>10589</v>
      </c>
      <c r="C157" s="392">
        <v>26</v>
      </c>
      <c r="D157" s="112">
        <v>157</v>
      </c>
      <c r="E157" s="112" t="s">
        <v>509</v>
      </c>
      <c r="F157" s="341">
        <v>0.93675607517340342</v>
      </c>
      <c r="G157" s="341">
        <v>1.1509200075876915</v>
      </c>
      <c r="H157" s="341">
        <v>0.41816592301792177</v>
      </c>
      <c r="I157" s="342">
        <v>3481344.2050100002</v>
      </c>
      <c r="J157" s="342">
        <v>3092791.3596160002</v>
      </c>
      <c r="K157" s="341">
        <v>1.4317957203846285E-2</v>
      </c>
      <c r="L157" s="341">
        <v>0.12356387505567079</v>
      </c>
      <c r="M157" s="341">
        <v>6.2565024915355746E-2</v>
      </c>
      <c r="N157" s="230">
        <v>3409194.4076410001</v>
      </c>
      <c r="O157" s="225">
        <f t="shared" si="32"/>
        <v>6.2953460039621547E-3</v>
      </c>
      <c r="P157" s="225">
        <f t="shared" si="33"/>
        <v>7.7346065455791771E-3</v>
      </c>
      <c r="Q157" s="225">
        <f t="shared" si="34"/>
        <v>2.8102290897624722E-3</v>
      </c>
      <c r="R157" s="225">
        <f t="shared" si="35"/>
        <v>9.622194833532265E-5</v>
      </c>
      <c r="S157" s="225">
        <f t="shared" si="36"/>
        <v>8.3039477157573031E-4</v>
      </c>
      <c r="T157" s="225">
        <f t="shared" si="37"/>
        <v>4.2046002158648206E-4</v>
      </c>
    </row>
    <row r="158" spans="1:20" x14ac:dyDescent="0.45">
      <c r="A158" s="2" t="s">
        <v>546</v>
      </c>
      <c r="B158" s="2">
        <v>11186</v>
      </c>
      <c r="C158" s="392">
        <v>142</v>
      </c>
      <c r="D158" s="159">
        <v>163</v>
      </c>
      <c r="E158" s="159" t="s">
        <v>546</v>
      </c>
      <c r="F158" s="343">
        <v>0.93497173322874971</v>
      </c>
      <c r="G158" s="343">
        <v>1.1366940110857036E-2</v>
      </c>
      <c r="H158" s="343">
        <v>5.7455319583200326E-2</v>
      </c>
      <c r="I158" s="344">
        <v>1520379</v>
      </c>
      <c r="J158" s="344">
        <v>1520379</v>
      </c>
      <c r="K158" s="343">
        <v>1.3881259143339743E-2</v>
      </c>
      <c r="L158" s="343">
        <v>0</v>
      </c>
      <c r="M158" s="343">
        <v>0</v>
      </c>
      <c r="N158" s="230">
        <v>464832</v>
      </c>
      <c r="O158" s="225">
        <f t="shared" si="32"/>
        <v>8.5671390997316826E-4</v>
      </c>
      <c r="P158" s="225">
        <f t="shared" si="33"/>
        <v>1.0415518844804075E-5</v>
      </c>
      <c r="Q158" s="225">
        <f t="shared" si="34"/>
        <v>5.2646266982745967E-5</v>
      </c>
      <c r="R158" s="225">
        <f t="shared" si="35"/>
        <v>1.271938752091859E-5</v>
      </c>
      <c r="S158" s="225">
        <f t="shared" si="36"/>
        <v>0</v>
      </c>
      <c r="T158" s="225">
        <f t="shared" si="37"/>
        <v>0</v>
      </c>
    </row>
    <row r="159" spans="1:20" x14ac:dyDescent="0.45">
      <c r="A159" s="2" t="s">
        <v>514</v>
      </c>
      <c r="B159" s="2">
        <v>10630</v>
      </c>
      <c r="C159" s="392">
        <v>19</v>
      </c>
      <c r="D159" s="112">
        <v>141</v>
      </c>
      <c r="E159" s="112" t="s">
        <v>514</v>
      </c>
      <c r="F159" s="341">
        <v>0.87232765306099314</v>
      </c>
      <c r="G159" s="341">
        <v>0.52935670334074914</v>
      </c>
      <c r="H159" s="341">
        <v>0.60699297742400071</v>
      </c>
      <c r="I159" s="342">
        <v>827394.84689699998</v>
      </c>
      <c r="J159" s="342">
        <v>665440.57597000001</v>
      </c>
      <c r="K159" s="341">
        <v>0.20674847443035405</v>
      </c>
      <c r="L159" s="341">
        <v>2.7078191910589491E-2</v>
      </c>
      <c r="M159" s="341">
        <v>0.2035693065774794</v>
      </c>
      <c r="N159" s="230">
        <v>649166.01365700003</v>
      </c>
      <c r="O159" s="225">
        <f t="shared" si="32"/>
        <v>1.1162892276973383E-3</v>
      </c>
      <c r="P159" s="225">
        <f t="shared" si="33"/>
        <v>6.7740049679169934E-4</v>
      </c>
      <c r="Q159" s="225">
        <f t="shared" si="34"/>
        <v>7.7674910294167794E-4</v>
      </c>
      <c r="R159" s="225">
        <f t="shared" si="35"/>
        <v>2.6456927513373912E-4</v>
      </c>
      <c r="S159" s="225">
        <f t="shared" si="36"/>
        <v>3.465107844425835E-5</v>
      </c>
      <c r="T159" s="225">
        <f t="shared" si="37"/>
        <v>2.6050099779006822E-4</v>
      </c>
    </row>
    <row r="160" spans="1:20" x14ac:dyDescent="0.45">
      <c r="A160" s="2" t="s">
        <v>513</v>
      </c>
      <c r="B160" s="2">
        <v>10616</v>
      </c>
      <c r="C160" s="392">
        <v>25</v>
      </c>
      <c r="D160" s="159">
        <v>165</v>
      </c>
      <c r="E160" s="159" t="s">
        <v>513</v>
      </c>
      <c r="F160" s="343">
        <v>0.84406011583197926</v>
      </c>
      <c r="G160" s="343">
        <v>2.1260545946991196</v>
      </c>
      <c r="H160" s="343">
        <v>1.2355061112813224</v>
      </c>
      <c r="I160" s="344">
        <v>19058886.439472001</v>
      </c>
      <c r="J160" s="344">
        <v>16400166.014040999</v>
      </c>
      <c r="K160" s="343">
        <v>4.1766641089022734E-2</v>
      </c>
      <c r="L160" s="343">
        <v>7.2972568817770062E-2</v>
      </c>
      <c r="M160" s="343">
        <v>0.13797929132612069</v>
      </c>
      <c r="N160" s="230">
        <v>16910060.683003999</v>
      </c>
      <c r="O160" s="225">
        <f t="shared" si="32"/>
        <v>2.8135838618624589E-2</v>
      </c>
      <c r="P160" s="225">
        <f t="shared" si="33"/>
        <v>7.0869749498680648E-2</v>
      </c>
      <c r="Q160" s="225">
        <f t="shared" si="34"/>
        <v>4.1184271010212659E-2</v>
      </c>
      <c r="R160" s="225">
        <f t="shared" si="35"/>
        <v>1.3922461816175717E-3</v>
      </c>
      <c r="S160" s="225">
        <f t="shared" si="36"/>
        <v>2.432462310838485E-3</v>
      </c>
      <c r="T160" s="225">
        <f t="shared" si="37"/>
        <v>4.5993916791546548E-3</v>
      </c>
    </row>
    <row r="161" spans="1:20" x14ac:dyDescent="0.45">
      <c r="A161" s="2" t="s">
        <v>562</v>
      </c>
      <c r="B161" s="2">
        <v>11312</v>
      </c>
      <c r="C161" s="392">
        <v>184</v>
      </c>
      <c r="D161" s="112">
        <v>138</v>
      </c>
      <c r="E161" s="112" t="s">
        <v>562</v>
      </c>
      <c r="F161" s="341">
        <v>0.82976757081816022</v>
      </c>
      <c r="G161" s="341">
        <v>0.60528117594541431</v>
      </c>
      <c r="H161" s="341">
        <v>0.30288285888642053</v>
      </c>
      <c r="I161" s="342">
        <v>5300306.5401529996</v>
      </c>
      <c r="J161" s="342">
        <v>5102298.0516419997</v>
      </c>
      <c r="K161" s="341">
        <v>0.38765589806815526</v>
      </c>
      <c r="L161" s="341">
        <v>0</v>
      </c>
      <c r="M161" s="341">
        <v>2.8891957938046137E-2</v>
      </c>
      <c r="N161" s="230">
        <v>4988142.0847650003</v>
      </c>
      <c r="O161" s="225">
        <f t="shared" si="32"/>
        <v>8.1589935972477112E-3</v>
      </c>
      <c r="P161" s="225">
        <f t="shared" si="33"/>
        <v>5.9516488866922079E-3</v>
      </c>
      <c r="Q161" s="225">
        <f t="shared" si="34"/>
        <v>2.9782066608529142E-3</v>
      </c>
      <c r="R161" s="225">
        <f t="shared" si="35"/>
        <v>3.8117686223320978E-3</v>
      </c>
      <c r="S161" s="225">
        <f t="shared" si="36"/>
        <v>0</v>
      </c>
      <c r="T161" s="225">
        <f t="shared" si="37"/>
        <v>2.8409076001371909E-4</v>
      </c>
    </row>
    <row r="162" spans="1:20" x14ac:dyDescent="0.45">
      <c r="A162" s="2" t="s">
        <v>527</v>
      </c>
      <c r="B162" s="2">
        <v>10830</v>
      </c>
      <c r="C162" s="392">
        <v>38</v>
      </c>
      <c r="D162" s="159">
        <v>164</v>
      </c>
      <c r="E162" s="159" t="s">
        <v>527</v>
      </c>
      <c r="F162" s="343">
        <v>0.8209249515781929</v>
      </c>
      <c r="G162" s="343">
        <v>2.2197216976566505</v>
      </c>
      <c r="H162" s="343">
        <v>0.90501393159207311</v>
      </c>
      <c r="I162" s="344">
        <v>2949028.511529</v>
      </c>
      <c r="J162" s="344">
        <v>2612813.1593960002</v>
      </c>
      <c r="K162" s="343">
        <v>3.2500924958698892E-2</v>
      </c>
      <c r="L162" s="343">
        <v>0.1217609488908705</v>
      </c>
      <c r="M162" s="343">
        <v>0.12131617970423005</v>
      </c>
      <c r="N162" s="230">
        <v>2953622.8492390001</v>
      </c>
      <c r="O162" s="225">
        <f t="shared" si="32"/>
        <v>4.7796909241859861E-3</v>
      </c>
      <c r="P162" s="225">
        <f t="shared" si="33"/>
        <v>1.292393857941793E-2</v>
      </c>
      <c r="Q162" s="225">
        <f t="shared" si="34"/>
        <v>5.269284197997103E-3</v>
      </c>
      <c r="R162" s="225">
        <f t="shared" si="35"/>
        <v>1.8923091051636329E-4</v>
      </c>
      <c r="S162" s="225">
        <f t="shared" si="36"/>
        <v>7.0893167665952474E-4</v>
      </c>
      <c r="T162" s="225">
        <f t="shared" si="37"/>
        <v>7.0634208641664553E-4</v>
      </c>
    </row>
    <row r="163" spans="1:20" x14ac:dyDescent="0.45">
      <c r="A163" s="2" t="s">
        <v>573</v>
      </c>
      <c r="B163" s="2">
        <v>11233</v>
      </c>
      <c r="C163" s="392">
        <v>264</v>
      </c>
      <c r="D163" s="112">
        <v>134</v>
      </c>
      <c r="E163" s="112" t="s">
        <v>573</v>
      </c>
      <c r="F163" s="341">
        <v>0.72061106861042135</v>
      </c>
      <c r="G163" s="341">
        <v>0.27427211271064283</v>
      </c>
      <c r="H163" s="341">
        <v>1.9647950916251947E-2</v>
      </c>
      <c r="I163" s="342">
        <v>4138574.2033560001</v>
      </c>
      <c r="J163" s="342">
        <v>3868612.5008009998</v>
      </c>
      <c r="K163" s="341">
        <v>0.15372814881002628</v>
      </c>
      <c r="L163" s="341">
        <v>0</v>
      </c>
      <c r="M163" s="341">
        <v>0</v>
      </c>
      <c r="N163" s="230">
        <v>4021169.4348180001</v>
      </c>
      <c r="O163" s="225">
        <f t="shared" si="32"/>
        <v>5.7120844610742986E-3</v>
      </c>
      <c r="P163" s="225">
        <f t="shared" si="33"/>
        <v>2.1740791133579664E-3</v>
      </c>
      <c r="Q163" s="225">
        <f t="shared" si="34"/>
        <v>1.5574386796069013E-4</v>
      </c>
      <c r="R163" s="225">
        <f t="shared" si="35"/>
        <v>1.2185604805387657E-3</v>
      </c>
      <c r="S163" s="225">
        <f t="shared" si="36"/>
        <v>0</v>
      </c>
      <c r="T163" s="225">
        <f t="shared" si="37"/>
        <v>0</v>
      </c>
    </row>
    <row r="164" spans="1:20" x14ac:dyDescent="0.45">
      <c r="A164" s="2" t="s">
        <v>537</v>
      </c>
      <c r="B164" s="2">
        <v>11087</v>
      </c>
      <c r="C164" s="392">
        <v>119</v>
      </c>
      <c r="D164" s="159">
        <v>145</v>
      </c>
      <c r="E164" s="159" t="s">
        <v>537</v>
      </c>
      <c r="F164" s="343">
        <v>0.58391997536751106</v>
      </c>
      <c r="G164" s="343">
        <v>0.61943421422511002</v>
      </c>
      <c r="H164" s="343">
        <v>0.52385524717746756</v>
      </c>
      <c r="I164" s="344">
        <v>1101812.755713</v>
      </c>
      <c r="J164" s="344">
        <v>907393.37151500001</v>
      </c>
      <c r="K164" s="343">
        <v>7.5641354686235965E-2</v>
      </c>
      <c r="L164" s="343">
        <v>5.7714691058613161E-2</v>
      </c>
      <c r="M164" s="343">
        <v>0.1755359999707462</v>
      </c>
      <c r="N164" s="230">
        <v>1072127.2054000001</v>
      </c>
      <c r="O164" s="225">
        <f t="shared" si="32"/>
        <v>1.2340733331135645E-3</v>
      </c>
      <c r="P164" s="225">
        <f t="shared" si="33"/>
        <v>1.3091301507749302E-3</v>
      </c>
      <c r="Q164" s="225">
        <f t="shared" si="34"/>
        <v>1.1071308025495184E-3</v>
      </c>
      <c r="R164" s="225">
        <f t="shared" si="35"/>
        <v>1.5986262268235862E-4</v>
      </c>
      <c r="S164" s="225">
        <f t="shared" si="36"/>
        <v>1.2197589424731512E-4</v>
      </c>
      <c r="T164" s="225">
        <f t="shared" si="37"/>
        <v>3.7098284988277891E-4</v>
      </c>
    </row>
    <row r="165" spans="1:20" x14ac:dyDescent="0.45">
      <c r="A165" s="2" t="s">
        <v>541</v>
      </c>
      <c r="B165" s="2">
        <v>11141</v>
      </c>
      <c r="C165" s="392">
        <v>129</v>
      </c>
      <c r="D165" s="112">
        <v>143</v>
      </c>
      <c r="E165" s="112" t="s">
        <v>541</v>
      </c>
      <c r="F165" s="341">
        <v>0.58234152272907469</v>
      </c>
      <c r="G165" s="341">
        <v>0.62816532713218043</v>
      </c>
      <c r="H165" s="341">
        <v>0.49181213150398828</v>
      </c>
      <c r="I165" s="342">
        <v>1104904.2355460001</v>
      </c>
      <c r="J165" s="342">
        <v>985129.55771800003</v>
      </c>
      <c r="K165" s="341">
        <v>0.11259850317712912</v>
      </c>
      <c r="L165" s="341">
        <v>9.1453038412229445E-2</v>
      </c>
      <c r="M165" s="341">
        <v>0.15817146367027635</v>
      </c>
      <c r="N165" s="230">
        <v>1107724.137775</v>
      </c>
      <c r="O165" s="225">
        <f t="shared" si="32"/>
        <v>1.2716005177172533E-3</v>
      </c>
      <c r="P165" s="225">
        <f t="shared" si="33"/>
        <v>1.3716613430722613E-3</v>
      </c>
      <c r="Q165" s="225">
        <f t="shared" si="34"/>
        <v>1.0739206060891688E-3</v>
      </c>
      <c r="R165" s="225">
        <f t="shared" si="35"/>
        <v>2.4587000814097469E-4</v>
      </c>
      <c r="S165" s="225">
        <f t="shared" si="36"/>
        <v>1.9969678694182645E-4</v>
      </c>
      <c r="T165" s="225">
        <f t="shared" si="37"/>
        <v>3.4538309091998605E-4</v>
      </c>
    </row>
    <row r="166" spans="1:20" x14ac:dyDescent="0.45">
      <c r="A166" s="2" t="s">
        <v>549</v>
      </c>
      <c r="B166" s="2">
        <v>11215</v>
      </c>
      <c r="C166" s="392">
        <v>149</v>
      </c>
      <c r="D166" s="159">
        <v>160</v>
      </c>
      <c r="E166" s="159" t="s">
        <v>549</v>
      </c>
      <c r="F166" s="343">
        <v>0.45130089497363857</v>
      </c>
      <c r="G166" s="343">
        <v>0.69618594646486465</v>
      </c>
      <c r="H166" s="343">
        <v>0.38193348663695847</v>
      </c>
      <c r="I166" s="344">
        <v>8045432.600234</v>
      </c>
      <c r="J166" s="344">
        <v>7325545.4977150001</v>
      </c>
      <c r="K166" s="343">
        <v>0.17019614475203296</v>
      </c>
      <c r="L166" s="343">
        <v>0.13134013166678471</v>
      </c>
      <c r="M166" s="343">
        <v>8.7289272787194297E-2</v>
      </c>
      <c r="N166" s="230">
        <v>8697992.8301560003</v>
      </c>
      <c r="O166" s="225">
        <f t="shared" si="32"/>
        <v>7.73796140352726E-3</v>
      </c>
      <c r="P166" s="225">
        <f t="shared" si="33"/>
        <v>1.1936736761264095E-2</v>
      </c>
      <c r="Q166" s="225">
        <f t="shared" si="34"/>
        <v>6.548594543522919E-3</v>
      </c>
      <c r="R166" s="225">
        <f t="shared" si="35"/>
        <v>2.9181666019015913E-3</v>
      </c>
      <c r="S166" s="225">
        <f t="shared" si="36"/>
        <v>2.2519451676051585E-3</v>
      </c>
      <c r="T166" s="225">
        <f t="shared" si="37"/>
        <v>1.4966534108218992E-3</v>
      </c>
    </row>
    <row r="167" spans="1:20" x14ac:dyDescent="0.45">
      <c r="A167" s="2" t="s">
        <v>536</v>
      </c>
      <c r="B167" s="2">
        <v>11055</v>
      </c>
      <c r="C167" s="392">
        <v>116</v>
      </c>
      <c r="D167" s="112">
        <v>150</v>
      </c>
      <c r="E167" s="112" t="s">
        <v>536</v>
      </c>
      <c r="F167" s="341">
        <v>0.44456754017401534</v>
      </c>
      <c r="G167" s="341">
        <v>0.57522235576722358</v>
      </c>
      <c r="H167" s="341">
        <v>0.27447769256484217</v>
      </c>
      <c r="I167" s="342">
        <v>14761753.257282</v>
      </c>
      <c r="J167" s="342">
        <v>13278338.291013001</v>
      </c>
      <c r="K167" s="341">
        <v>0.16580489873246221</v>
      </c>
      <c r="L167" s="341">
        <v>9.5886496349115568E-3</v>
      </c>
      <c r="M167" s="341">
        <v>0.10867999144861988</v>
      </c>
      <c r="N167" s="230">
        <v>13165758.318685001</v>
      </c>
      <c r="O167" s="225">
        <f t="shared" si="32"/>
        <v>1.1537851563827277E-2</v>
      </c>
      <c r="P167" s="225">
        <f t="shared" si="33"/>
        <v>1.4928733110922679E-2</v>
      </c>
      <c r="Q167" s="225">
        <f t="shared" si="34"/>
        <v>7.1235135006828577E-3</v>
      </c>
      <c r="R167" s="225">
        <f t="shared" si="35"/>
        <v>4.3031308794649102E-3</v>
      </c>
      <c r="S167" s="225">
        <f t="shared" si="36"/>
        <v>2.4885401246760335E-4</v>
      </c>
      <c r="T167" s="225">
        <f t="shared" si="37"/>
        <v>2.8205694207934563E-3</v>
      </c>
    </row>
    <row r="168" spans="1:20" x14ac:dyDescent="0.45">
      <c r="A168" s="2" t="s">
        <v>540</v>
      </c>
      <c r="B168" s="2">
        <v>11132</v>
      </c>
      <c r="C168" s="392">
        <v>126</v>
      </c>
      <c r="D168" s="159">
        <v>137</v>
      </c>
      <c r="E168" s="159" t="s">
        <v>540</v>
      </c>
      <c r="F168" s="343">
        <v>0.42100803056074321</v>
      </c>
      <c r="G168" s="343">
        <v>0.85289757427626345</v>
      </c>
      <c r="H168" s="343">
        <v>0.31248893599249766</v>
      </c>
      <c r="I168" s="344">
        <v>36031527.641556002</v>
      </c>
      <c r="J168" s="344">
        <v>28043491.159138002</v>
      </c>
      <c r="K168" s="343">
        <v>0.10329452616431574</v>
      </c>
      <c r="L168" s="343">
        <v>0.19141800858986871</v>
      </c>
      <c r="M168" s="343">
        <v>0.16503622126557885</v>
      </c>
      <c r="N168" s="230">
        <v>32243859.005525</v>
      </c>
      <c r="O168" s="225">
        <f t="shared" si="32"/>
        <v>2.6759544239276782E-2</v>
      </c>
      <c r="P168" s="225">
        <f t="shared" si="33"/>
        <v>5.4210724531831928E-2</v>
      </c>
      <c r="Q168" s="225">
        <f t="shared" si="34"/>
        <v>1.9862000009449442E-2</v>
      </c>
      <c r="R168" s="225">
        <f t="shared" si="35"/>
        <v>6.5654672640984993E-3</v>
      </c>
      <c r="S168" s="225">
        <f t="shared" si="36"/>
        <v>1.2166653121158964E-2</v>
      </c>
      <c r="T168" s="225">
        <f t="shared" si="37"/>
        <v>1.048980956053793E-2</v>
      </c>
    </row>
    <row r="169" spans="1:20" x14ac:dyDescent="0.45">
      <c r="A169" s="2" t="s">
        <v>560</v>
      </c>
      <c r="B169" s="2">
        <v>11308</v>
      </c>
      <c r="C169" s="392">
        <v>181</v>
      </c>
      <c r="D169" s="112">
        <v>159</v>
      </c>
      <c r="E169" s="112" t="s">
        <v>560</v>
      </c>
      <c r="F169" s="341">
        <v>0.33239452025318866</v>
      </c>
      <c r="G169" s="341">
        <v>0.42392104270511594</v>
      </c>
      <c r="H169" s="341">
        <v>0.2070576484269496</v>
      </c>
      <c r="I169" s="342">
        <v>3711267.6026030001</v>
      </c>
      <c r="J169" s="342">
        <v>3387215.2789830002</v>
      </c>
      <c r="K169" s="341">
        <v>9.4743566849185792E-2</v>
      </c>
      <c r="L169" s="341">
        <v>0</v>
      </c>
      <c r="M169" s="341">
        <v>9.5958296825215783E-2</v>
      </c>
      <c r="N169" s="230">
        <v>3577681.5933599998</v>
      </c>
      <c r="O169" s="225">
        <f t="shared" si="32"/>
        <v>2.3442118727065612E-3</v>
      </c>
      <c r="P169" s="225">
        <f t="shared" si="33"/>
        <v>2.9897025397486073E-3</v>
      </c>
      <c r="Q169" s="225">
        <f t="shared" si="34"/>
        <v>1.4602737656668693E-3</v>
      </c>
      <c r="R169" s="225">
        <f t="shared" si="35"/>
        <v>6.6817886799473648E-4</v>
      </c>
      <c r="S169" s="225">
        <f t="shared" si="36"/>
        <v>0</v>
      </c>
      <c r="T169" s="225">
        <f t="shared" si="37"/>
        <v>6.7674574939149664E-4</v>
      </c>
    </row>
    <row r="170" spans="1:20" x14ac:dyDescent="0.45">
      <c r="A170" s="2" t="s">
        <v>522</v>
      </c>
      <c r="B170" s="2">
        <v>10781</v>
      </c>
      <c r="C170" s="392">
        <v>51</v>
      </c>
      <c r="D170" s="159">
        <v>161</v>
      </c>
      <c r="E170" s="159" t="s">
        <v>522</v>
      </c>
      <c r="F170" s="343">
        <v>0.32543707684694606</v>
      </c>
      <c r="G170" s="343">
        <v>0.56530555173528907</v>
      </c>
      <c r="H170" s="343">
        <v>0.23954081130225544</v>
      </c>
      <c r="I170" s="344">
        <v>17775818.373454001</v>
      </c>
      <c r="J170" s="344">
        <v>16189452.336415</v>
      </c>
      <c r="K170" s="343">
        <v>0.1118848677517464</v>
      </c>
      <c r="L170" s="343">
        <v>3.4417728445041103E-2</v>
      </c>
      <c r="M170" s="343">
        <v>8.7165225744807881E-2</v>
      </c>
      <c r="N170" s="230">
        <v>16514590.551246</v>
      </c>
      <c r="O170" s="225">
        <f t="shared" si="32"/>
        <v>1.059439497386286E-2</v>
      </c>
      <c r="P170" s="225">
        <f t="shared" si="33"/>
        <v>1.840315908078843E-2</v>
      </c>
      <c r="Q170" s="225">
        <f t="shared" si="34"/>
        <v>7.7980972293737027E-3</v>
      </c>
      <c r="R170" s="225">
        <f t="shared" si="35"/>
        <v>3.6423399940931976E-3</v>
      </c>
      <c r="S170" s="225">
        <f t="shared" si="36"/>
        <v>1.120447039356272E-3</v>
      </c>
      <c r="T170" s="225">
        <f t="shared" si="37"/>
        <v>2.8376079286157102E-3</v>
      </c>
    </row>
    <row r="171" spans="1:20" x14ac:dyDescent="0.45">
      <c r="A171" s="2" t="s">
        <v>530</v>
      </c>
      <c r="B171" s="2">
        <v>10851</v>
      </c>
      <c r="C171" s="392">
        <v>9</v>
      </c>
      <c r="D171" s="112">
        <v>167</v>
      </c>
      <c r="E171" s="112" t="s">
        <v>530</v>
      </c>
      <c r="F171" s="341">
        <v>0.30180881232290985</v>
      </c>
      <c r="G171" s="341">
        <v>0.66201499516324847</v>
      </c>
      <c r="H171" s="341">
        <v>0.53535679691426219</v>
      </c>
      <c r="I171" s="342">
        <v>30425865.903275002</v>
      </c>
      <c r="J171" s="342">
        <v>25448531.147070002</v>
      </c>
      <c r="K171" s="341">
        <v>5.6400635714464249E-2</v>
      </c>
      <c r="L171" s="341">
        <v>5.120201814960517E-2</v>
      </c>
      <c r="M171" s="341">
        <v>9.7272210257654285E-2</v>
      </c>
      <c r="N171" s="230">
        <v>31722766.6602</v>
      </c>
      <c r="O171" s="225">
        <f t="shared" si="32"/>
        <v>1.8873145675614156E-2</v>
      </c>
      <c r="P171" s="225">
        <f t="shared" si="33"/>
        <v>4.1398080284644374E-2</v>
      </c>
      <c r="Q171" s="225">
        <f t="shared" si="34"/>
        <v>3.3477706428872503E-2</v>
      </c>
      <c r="R171" s="225">
        <f t="shared" si="35"/>
        <v>3.5269262214167921E-3</v>
      </c>
      <c r="S171" s="225">
        <f t="shared" si="36"/>
        <v>3.2018387401791071E-3</v>
      </c>
      <c r="T171" s="225">
        <f t="shared" si="37"/>
        <v>6.0827667033707868E-3</v>
      </c>
    </row>
    <row r="172" spans="1:20" x14ac:dyDescent="0.45">
      <c r="A172" s="2" t="s">
        <v>565</v>
      </c>
      <c r="B172" s="2">
        <v>11384</v>
      </c>
      <c r="C172" s="392">
        <v>209</v>
      </c>
      <c r="D172" s="159">
        <v>158</v>
      </c>
      <c r="E172" s="159" t="s">
        <v>565</v>
      </c>
      <c r="F172" s="343">
        <v>0.29538192327961049</v>
      </c>
      <c r="G172" s="343">
        <v>0.85271193428747494</v>
      </c>
      <c r="H172" s="343">
        <v>0.44858701738804851</v>
      </c>
      <c r="I172" s="344">
        <v>1896225.3727539999</v>
      </c>
      <c r="J172" s="344">
        <v>1872088.97163</v>
      </c>
      <c r="K172" s="343">
        <v>8.8791696762731798E-2</v>
      </c>
      <c r="L172" s="343">
        <v>0.34348664008992275</v>
      </c>
      <c r="M172" s="343">
        <v>0.27639119786838245</v>
      </c>
      <c r="N172" s="230">
        <v>2077223.14702</v>
      </c>
      <c r="O172" s="225">
        <f t="shared" si="32"/>
        <v>1.2095070005698862E-3</v>
      </c>
      <c r="P172" s="225">
        <f t="shared" si="33"/>
        <v>3.4916187237832306E-3</v>
      </c>
      <c r="Q172" s="225">
        <f t="shared" si="34"/>
        <v>1.8368393430156199E-3</v>
      </c>
      <c r="R172" s="225">
        <f t="shared" si="35"/>
        <v>3.6357735651054913E-4</v>
      </c>
      <c r="S172" s="225">
        <f t="shared" si="36"/>
        <v>1.4064824657456212E-3</v>
      </c>
      <c r="T172" s="225">
        <f t="shared" si="37"/>
        <v>1.1317452503728787E-3</v>
      </c>
    </row>
    <row r="173" spans="1:20" x14ac:dyDescent="0.45">
      <c r="A173" s="2" t="s">
        <v>512</v>
      </c>
      <c r="B173" s="2">
        <v>10600</v>
      </c>
      <c r="C173" s="392">
        <v>20</v>
      </c>
      <c r="D173" s="112">
        <v>168</v>
      </c>
      <c r="E173" s="112" t="s">
        <v>512</v>
      </c>
      <c r="F173" s="341">
        <v>0.29286639888446792</v>
      </c>
      <c r="G173" s="341">
        <v>0.46764084175014253</v>
      </c>
      <c r="H173" s="341">
        <v>0.33080413720657009</v>
      </c>
      <c r="I173" s="342">
        <v>15844982.544024</v>
      </c>
      <c r="J173" s="342">
        <v>13606805.123888999</v>
      </c>
      <c r="K173" s="341">
        <v>5.9543368455831004E-2</v>
      </c>
      <c r="L173" s="341">
        <v>2.9639800450301502E-2</v>
      </c>
      <c r="M173" s="341">
        <v>5.905417399711823E-2</v>
      </c>
      <c r="N173" s="230">
        <v>19261367.236928999</v>
      </c>
      <c r="O173" s="225">
        <f t="shared" si="32"/>
        <v>1.1119825645607411E-2</v>
      </c>
      <c r="P173" s="225">
        <f t="shared" si="33"/>
        <v>1.775582533480749E-2</v>
      </c>
      <c r="Q173" s="225">
        <f t="shared" si="34"/>
        <v>1.2560281215578324E-2</v>
      </c>
      <c r="R173" s="225">
        <f t="shared" si="35"/>
        <v>2.2607983643838764E-3</v>
      </c>
      <c r="S173" s="225">
        <f t="shared" si="36"/>
        <v>1.1253916954398295E-3</v>
      </c>
      <c r="T173" s="225">
        <f t="shared" si="37"/>
        <v>2.2422241711394365E-3</v>
      </c>
    </row>
    <row r="174" spans="1:20" x14ac:dyDescent="0.45">
      <c r="A174" s="2" t="s">
        <v>524</v>
      </c>
      <c r="B174" s="2">
        <v>10787</v>
      </c>
      <c r="C174" s="392">
        <v>54</v>
      </c>
      <c r="D174" s="159">
        <v>169</v>
      </c>
      <c r="E174" s="159" t="s">
        <v>524</v>
      </c>
      <c r="F174" s="343">
        <v>0</v>
      </c>
      <c r="G174" s="343">
        <v>0</v>
      </c>
      <c r="H174" s="343">
        <v>0</v>
      </c>
      <c r="I174" s="344">
        <v>14004313.102662001</v>
      </c>
      <c r="J174" s="344">
        <v>20508054.710756999</v>
      </c>
      <c r="K174" s="343">
        <v>0</v>
      </c>
      <c r="L174" s="343">
        <v>0</v>
      </c>
      <c r="M174" s="343">
        <v>0</v>
      </c>
      <c r="N174" s="230">
        <v>21624644.067384999</v>
      </c>
      <c r="O174" s="225">
        <f t="shared" si="32"/>
        <v>0</v>
      </c>
      <c r="P174" s="225">
        <f t="shared" si="33"/>
        <v>0</v>
      </c>
      <c r="Q174" s="225">
        <f t="shared" si="34"/>
        <v>0</v>
      </c>
      <c r="R174" s="225">
        <f t="shared" si="35"/>
        <v>0</v>
      </c>
      <c r="S174" s="225">
        <f t="shared" si="36"/>
        <v>0</v>
      </c>
      <c r="T174" s="225">
        <f t="shared" si="37"/>
        <v>0</v>
      </c>
    </row>
    <row r="175" spans="1:20" x14ac:dyDescent="0.45">
      <c r="B175" s="2">
        <v>11706</v>
      </c>
      <c r="C175" s="392">
        <v>296</v>
      </c>
      <c r="D175" s="112">
        <v>170</v>
      </c>
      <c r="E175" s="112" t="s">
        <v>640</v>
      </c>
      <c r="F175" s="341">
        <v>0</v>
      </c>
      <c r="G175" s="341">
        <v>0</v>
      </c>
      <c r="H175" s="341">
        <v>0</v>
      </c>
      <c r="I175" s="342">
        <v>1815256.3109559999</v>
      </c>
      <c r="J175" s="342">
        <v>1433592.428413</v>
      </c>
      <c r="K175" s="341">
        <v>0</v>
      </c>
      <c r="L175" s="341">
        <v>0</v>
      </c>
      <c r="M175" s="341">
        <v>0</v>
      </c>
      <c r="N175" s="230"/>
      <c r="O175" s="225"/>
      <c r="P175" s="225"/>
      <c r="Q175" s="225"/>
      <c r="R175" s="225"/>
      <c r="S175" s="225"/>
      <c r="T175" s="225"/>
    </row>
    <row r="176" spans="1:20" x14ac:dyDescent="0.45">
      <c r="C176" s="392"/>
      <c r="D176" s="159">
        <v>171</v>
      </c>
      <c r="E176" s="159" t="s">
        <v>620</v>
      </c>
      <c r="F176" s="343">
        <v>0</v>
      </c>
      <c r="G176" s="343">
        <v>0</v>
      </c>
      <c r="H176" s="343">
        <v>0</v>
      </c>
      <c r="I176" s="344">
        <v>0</v>
      </c>
      <c r="J176" s="344">
        <v>4512749</v>
      </c>
      <c r="K176" s="343"/>
      <c r="L176" s="343"/>
      <c r="M176" s="343"/>
      <c r="N176" s="230"/>
      <c r="O176" s="225"/>
      <c r="P176" s="225"/>
      <c r="Q176" s="225"/>
      <c r="R176" s="225"/>
      <c r="S176" s="225"/>
      <c r="T176" s="225"/>
    </row>
    <row r="177" spans="3:20" x14ac:dyDescent="0.45">
      <c r="C177" s="392"/>
      <c r="D177" s="112">
        <v>172</v>
      </c>
      <c r="E177" s="112" t="s">
        <v>627</v>
      </c>
      <c r="F177" s="341"/>
      <c r="G177" s="341"/>
      <c r="H177" s="341"/>
      <c r="I177" s="342">
        <v>0</v>
      </c>
      <c r="J177" s="342">
        <v>0</v>
      </c>
      <c r="K177" s="341"/>
      <c r="L177" s="341"/>
      <c r="M177" s="341"/>
      <c r="N177" s="230"/>
      <c r="O177" s="225"/>
      <c r="P177" s="225"/>
      <c r="Q177" s="225"/>
      <c r="R177" s="225"/>
      <c r="S177" s="225"/>
      <c r="T177" s="225"/>
    </row>
    <row r="178" spans="3:20" x14ac:dyDescent="0.45">
      <c r="C178" s="393"/>
      <c r="D178" s="159">
        <v>173</v>
      </c>
      <c r="E178" s="159" t="s">
        <v>633</v>
      </c>
      <c r="F178" s="343">
        <v>0</v>
      </c>
      <c r="G178" s="343">
        <v>0</v>
      </c>
      <c r="H178" s="343">
        <v>0</v>
      </c>
      <c r="I178" s="344">
        <v>179586756</v>
      </c>
      <c r="J178" s="344">
        <v>157953878</v>
      </c>
      <c r="K178" s="343">
        <v>0</v>
      </c>
      <c r="L178" s="343">
        <v>0</v>
      </c>
      <c r="M178" s="343">
        <v>0</v>
      </c>
      <c r="N178" s="230"/>
      <c r="O178" s="225"/>
      <c r="P178" s="225"/>
      <c r="Q178" s="225"/>
      <c r="R178" s="225"/>
      <c r="S178" s="225"/>
      <c r="T178" s="225"/>
    </row>
    <row r="179" spans="3:20" x14ac:dyDescent="0.45">
      <c r="C179" s="248"/>
      <c r="D179" s="324" t="s">
        <v>197</v>
      </c>
      <c r="E179" s="324"/>
      <c r="F179" s="228">
        <f>O179</f>
        <v>1.7311334835699335</v>
      </c>
      <c r="G179" s="228">
        <f t="shared" ref="G179:H180" si="38">P179</f>
        <v>1.8006956698921504</v>
      </c>
      <c r="H179" s="228">
        <f t="shared" si="38"/>
        <v>0.91267934856923894</v>
      </c>
      <c r="I179" s="161">
        <f>SUM(I109:I178)</f>
        <v>695162164.89089918</v>
      </c>
      <c r="J179" s="161">
        <f>SUM(J109:J178)</f>
        <v>633793262.8019619</v>
      </c>
      <c r="K179" s="228">
        <f>R179</f>
        <v>0.15532181842032777</v>
      </c>
      <c r="L179" s="228">
        <f t="shared" ref="L179:M180" si="39">S179</f>
        <v>0.10999529210751098</v>
      </c>
      <c r="M179" s="228">
        <f t="shared" si="39"/>
        <v>0.13027618421046436</v>
      </c>
      <c r="N179" s="230">
        <f>SUM(N109:N174)</f>
        <v>507292779.58589202</v>
      </c>
      <c r="O179" s="230">
        <f t="shared" ref="O179:T179" si="40">SUM(O109:O174)</f>
        <v>1.7311334835699335</v>
      </c>
      <c r="P179" s="230">
        <f t="shared" si="40"/>
        <v>1.8006956698921504</v>
      </c>
      <c r="Q179" s="230">
        <f t="shared" si="40"/>
        <v>0.91267934856923894</v>
      </c>
      <c r="R179" s="230">
        <f t="shared" si="40"/>
        <v>0.15532181842032777</v>
      </c>
      <c r="S179" s="230">
        <f t="shared" si="40"/>
        <v>0.10999529210751098</v>
      </c>
      <c r="T179" s="230">
        <f t="shared" si="40"/>
        <v>0.13027618421046436</v>
      </c>
    </row>
    <row r="180" spans="3:20" ht="19.5" x14ac:dyDescent="0.5">
      <c r="C180" s="248"/>
      <c r="D180" s="436" t="s">
        <v>163</v>
      </c>
      <c r="E180" s="436"/>
      <c r="F180" s="291">
        <f>O180</f>
        <v>0.47176850888450589</v>
      </c>
      <c r="G180" s="291">
        <f t="shared" si="38"/>
        <v>1.8813685227817563</v>
      </c>
      <c r="H180" s="291">
        <f t="shared" si="38"/>
        <v>1.1715462479519592</v>
      </c>
      <c r="I180" s="111">
        <f>I179+I108+I86</f>
        <v>1014918784.3753402</v>
      </c>
      <c r="J180" s="111">
        <f>J179+J108+J86</f>
        <v>873951234.58378875</v>
      </c>
      <c r="K180" s="292">
        <f>R180</f>
        <v>4.4624348428833019E-2</v>
      </c>
      <c r="L180" s="292">
        <f t="shared" si="39"/>
        <v>0.15977342606951955</v>
      </c>
      <c r="M180" s="292">
        <f t="shared" si="39"/>
        <v>9.5504268761318942E-2</v>
      </c>
      <c r="N180" s="230">
        <f>N179+N108+N86</f>
        <v>2933706110.4840355</v>
      </c>
      <c r="O180" s="226">
        <f>($N86*F86+$N108*F108+$N179*F179)/$N$180</f>
        <v>0.47176850888450589</v>
      </c>
      <c r="P180" s="226">
        <f>($N86*G86+$N108*G108+$N179*G179)/$N$180</f>
        <v>1.8813685227817563</v>
      </c>
      <c r="Q180" s="226">
        <f>($N86*H86+$N108*H108+$N179*H179)/$N$180</f>
        <v>1.1715462479519592</v>
      </c>
      <c r="R180" s="226">
        <f>($N86*K86+$N108*K108+$N179*K179)/$N$180</f>
        <v>4.4624348428833019E-2</v>
      </c>
      <c r="S180" s="226">
        <f>($N86*L86+$N108*L108+$N179*L179)/$N$180</f>
        <v>0.15977342606951955</v>
      </c>
      <c r="T180" s="226">
        <f>($N86*M86+$N108*M108+$N179*M179)/$N$180</f>
        <v>9.5504268761318942E-2</v>
      </c>
    </row>
    <row r="183" spans="3:20" x14ac:dyDescent="0.45">
      <c r="H183" s="70"/>
      <c r="I183" s="52"/>
    </row>
    <row r="184" spans="3:20" x14ac:dyDescent="0.45">
      <c r="H184" s="70"/>
      <c r="I184" s="9"/>
    </row>
    <row r="185" spans="3:20" x14ac:dyDescent="0.45">
      <c r="H185" s="70"/>
      <c r="I185" s="9"/>
    </row>
  </sheetData>
  <sortState ref="A109:T177">
    <sortCondition descending="1" ref="F109:F177"/>
  </sortState>
  <mergeCells count="7">
    <mergeCell ref="D1:I1"/>
    <mergeCell ref="F2:G2"/>
    <mergeCell ref="I2:J2"/>
    <mergeCell ref="C2:C3"/>
    <mergeCell ref="D180:E180"/>
    <mergeCell ref="D2:D3"/>
    <mergeCell ref="E2:E3"/>
  </mergeCells>
  <printOptions horizontalCentered="1"/>
  <pageMargins left="0.25" right="0.25" top="0.75" bottom="0.75" header="0.3" footer="0.3"/>
  <pageSetup paperSize="9" scale="78" fitToHeight="0" orientation="portrait" r:id="rId1"/>
  <rowBreaks count="4" manualBreakCount="4">
    <brk id="41" min="3" max="12" man="1"/>
    <brk id="79" min="3" max="12" man="1"/>
    <brk id="121" min="3" max="12" man="1"/>
    <brk id="157"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9"/>
  <sheetViews>
    <sheetView rightToLeft="1" view="pageBreakPreview" zoomScale="40" zoomScaleNormal="51" zoomScaleSheetLayoutView="40" workbookViewId="0">
      <pane ySplit="4" topLeftCell="A27" activePane="bottomLeft" state="frozen"/>
      <selection activeCell="B1" sqref="B1"/>
      <selection pane="bottomLeft" activeCell="J55" sqref="J55"/>
    </sheetView>
  </sheetViews>
  <sheetFormatPr defaultColWidth="9" defaultRowHeight="33.75" x14ac:dyDescent="0.25"/>
  <cols>
    <col min="1" max="2" width="9" style="33" hidden="1" customWidth="1"/>
    <col min="3" max="3" width="7.42578125" style="28" hidden="1" customWidth="1"/>
    <col min="4" max="4" width="7.42578125" style="319"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20" customWidth="1"/>
    <col min="11" max="11" width="27.42578125" style="320"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22" hidden="1" customWidth="1"/>
    <col min="23" max="23" width="20.5703125" style="322" hidden="1" customWidth="1"/>
    <col min="24" max="24" width="20.42578125" style="303"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7" width="9" style="33" hidden="1" customWidth="1"/>
    <col min="38" max="47" width="9" style="33" customWidth="1"/>
    <col min="48" max="16384" width="9" style="33"/>
  </cols>
  <sheetData>
    <row r="1" spans="1:38" s="34" customFormat="1" ht="45" x14ac:dyDescent="0.25">
      <c r="C1" s="449" t="s">
        <v>296</v>
      </c>
      <c r="D1" s="450"/>
      <c r="E1" s="450"/>
      <c r="F1" s="450"/>
      <c r="G1" s="450"/>
      <c r="H1" s="450"/>
      <c r="I1" s="450"/>
      <c r="J1" s="450"/>
      <c r="K1" s="308" t="s">
        <v>635</v>
      </c>
      <c r="L1" s="308" t="s">
        <v>314</v>
      </c>
      <c r="M1" s="308" t="s">
        <v>309</v>
      </c>
      <c r="N1" s="309"/>
      <c r="O1" s="451" t="s">
        <v>252</v>
      </c>
      <c r="P1" s="452"/>
      <c r="Q1" s="308" t="s">
        <v>635</v>
      </c>
      <c r="R1" s="451" t="s">
        <v>253</v>
      </c>
      <c r="S1" s="452"/>
      <c r="T1" s="308" t="s">
        <v>635</v>
      </c>
      <c r="U1" s="448" t="s">
        <v>283</v>
      </c>
      <c r="V1" s="448"/>
      <c r="W1" s="448"/>
      <c r="X1" s="35"/>
    </row>
    <row r="2" spans="1:38" s="34" customFormat="1" ht="49.15" customHeight="1" x14ac:dyDescent="0.25">
      <c r="C2" s="137"/>
      <c r="D2" s="310"/>
      <c r="E2" s="137"/>
      <c r="F2" s="137"/>
      <c r="G2" s="137"/>
      <c r="H2" s="137"/>
      <c r="I2" s="137"/>
      <c r="J2" s="137"/>
      <c r="K2" s="137"/>
      <c r="L2" s="137"/>
      <c r="M2" s="137"/>
      <c r="N2" s="137"/>
      <c r="O2" s="310"/>
      <c r="P2" s="137"/>
      <c r="Q2" s="311"/>
      <c r="R2" s="137"/>
      <c r="S2" s="137"/>
      <c r="T2" s="137"/>
      <c r="U2" s="448"/>
      <c r="V2" s="448"/>
      <c r="W2" s="448"/>
      <c r="X2" s="35"/>
    </row>
    <row r="3" spans="1:38" s="34" customFormat="1" ht="67.5" x14ac:dyDescent="0.85">
      <c r="C3" s="442" t="s">
        <v>162</v>
      </c>
      <c r="D3" s="442" t="s">
        <v>0</v>
      </c>
      <c r="E3" s="444" t="s">
        <v>1</v>
      </c>
      <c r="F3" s="444" t="s">
        <v>2</v>
      </c>
      <c r="G3" s="443" t="s">
        <v>4</v>
      </c>
      <c r="H3" s="444" t="s">
        <v>590</v>
      </c>
      <c r="I3" s="307" t="s">
        <v>256</v>
      </c>
      <c r="J3" s="312" t="s">
        <v>256</v>
      </c>
      <c r="K3" s="453" t="s">
        <v>589</v>
      </c>
      <c r="L3" s="444" t="s">
        <v>6</v>
      </c>
      <c r="M3" s="444" t="s">
        <v>7</v>
      </c>
      <c r="N3" s="440" t="s">
        <v>8</v>
      </c>
      <c r="O3" s="440" t="s">
        <v>239</v>
      </c>
      <c r="P3" s="440" t="s">
        <v>240</v>
      </c>
      <c r="Q3" s="440" t="s">
        <v>63</v>
      </c>
      <c r="R3" s="440" t="s">
        <v>239</v>
      </c>
      <c r="S3" s="440" t="s">
        <v>240</v>
      </c>
      <c r="T3" s="440" t="s">
        <v>63</v>
      </c>
      <c r="U3" s="446" t="s">
        <v>172</v>
      </c>
      <c r="V3" s="446" t="s">
        <v>393</v>
      </c>
      <c r="W3" s="446" t="s">
        <v>171</v>
      </c>
      <c r="X3" s="440" t="s">
        <v>394</v>
      </c>
      <c r="AB3" s="440" t="s">
        <v>172</v>
      </c>
      <c r="AC3" s="440" t="s">
        <v>393</v>
      </c>
      <c r="AD3" s="440" t="s">
        <v>171</v>
      </c>
    </row>
    <row r="4" spans="1:38" s="35" customFormat="1" ht="33.75" customHeight="1" x14ac:dyDescent="0.25">
      <c r="C4" s="442"/>
      <c r="D4" s="442"/>
      <c r="E4" s="445"/>
      <c r="F4" s="445"/>
      <c r="G4" s="443"/>
      <c r="H4" s="445"/>
      <c r="I4" s="313" t="s">
        <v>595</v>
      </c>
      <c r="J4" s="314" t="s">
        <v>635</v>
      </c>
      <c r="K4" s="454"/>
      <c r="L4" s="445"/>
      <c r="M4" s="445"/>
      <c r="N4" s="441"/>
      <c r="O4" s="441"/>
      <c r="P4" s="441"/>
      <c r="Q4" s="441"/>
      <c r="R4" s="441"/>
      <c r="S4" s="441"/>
      <c r="T4" s="441"/>
      <c r="U4" s="447"/>
      <c r="V4" s="447"/>
      <c r="W4" s="447"/>
      <c r="X4" s="441"/>
      <c r="AB4" s="441"/>
      <c r="AC4" s="441"/>
      <c r="AD4" s="441"/>
      <c r="AI4" s="35" t="s">
        <v>24</v>
      </c>
    </row>
    <row r="5" spans="1:38" s="35" customFormat="1" ht="33.75" customHeight="1" x14ac:dyDescent="0.85">
      <c r="A5" s="156">
        <v>120</v>
      </c>
      <c r="B5" s="156">
        <v>11091</v>
      </c>
      <c r="C5" s="315">
        <v>120</v>
      </c>
      <c r="D5" s="154">
        <v>1</v>
      </c>
      <c r="E5" s="351" t="s">
        <v>641</v>
      </c>
      <c r="F5" s="352" t="s">
        <v>40</v>
      </c>
      <c r="G5" s="155" t="s">
        <v>103</v>
      </c>
      <c r="H5" s="353">
        <v>95.633333333333326</v>
      </c>
      <c r="I5" s="354">
        <v>126010.29672</v>
      </c>
      <c r="J5" s="355">
        <v>173732</v>
      </c>
      <c r="K5" s="356">
        <v>0.16925617445230723</v>
      </c>
      <c r="L5" s="353">
        <v>127171</v>
      </c>
      <c r="M5" s="353">
        <v>1000000</v>
      </c>
      <c r="N5" s="353">
        <v>1366127</v>
      </c>
      <c r="O5" s="353">
        <v>26045632.642910998</v>
      </c>
      <c r="P5" s="353">
        <v>26126982.692309</v>
      </c>
      <c r="Q5" s="353">
        <f t="shared" ref="Q5" si="0">O5-P5</f>
        <v>-81350.049398001283</v>
      </c>
      <c r="R5" s="353">
        <v>802309.73741599999</v>
      </c>
      <c r="S5" s="353">
        <v>768550.68996800005</v>
      </c>
      <c r="T5" s="353">
        <f t="shared" ref="T5" si="1">R5-S5</f>
        <v>33759.047447999939</v>
      </c>
      <c r="U5" s="357" t="e">
        <f>VLOOKUP(B5,#REF!,13,0)</f>
        <v>#REF!</v>
      </c>
      <c r="V5" s="357" t="e">
        <f>VLOOKUP(B5,#REF!,14,0)</f>
        <v>#REF!</v>
      </c>
      <c r="W5" s="357" t="e">
        <f>VLOOKUP(B5,#REF!,15,0)</f>
        <v>#REF!</v>
      </c>
      <c r="X5" s="302">
        <v>11091</v>
      </c>
      <c r="Y5" s="156"/>
      <c r="Z5" s="156"/>
      <c r="AA5" s="156"/>
      <c r="AB5" s="238" t="e">
        <f t="shared" ref="AB5:AB49" si="2">$J5/$J$55*$U5</f>
        <v>#REF!</v>
      </c>
      <c r="AC5" s="238" t="e">
        <f t="shared" ref="AC5:AC49" si="3">$J5/$J$55*$V5</f>
        <v>#REF!</v>
      </c>
      <c r="AD5" s="238" t="e">
        <f t="shared" ref="AD5:AD49" si="4">$J5/$J$55*$W5</f>
        <v>#REF!</v>
      </c>
      <c r="AE5" s="156"/>
      <c r="AF5" s="156"/>
      <c r="AG5" s="156"/>
      <c r="AH5" s="156"/>
      <c r="AI5" s="304">
        <v>70913</v>
      </c>
      <c r="AJ5" s="156"/>
    </row>
    <row r="6" spans="1:38" s="156" customFormat="1" ht="31.5" customHeight="1" x14ac:dyDescent="0.85">
      <c r="A6" s="316">
        <v>127</v>
      </c>
      <c r="B6" s="156">
        <v>11130</v>
      </c>
      <c r="C6" s="152">
        <v>127</v>
      </c>
      <c r="D6" s="359">
        <v>2</v>
      </c>
      <c r="E6" s="360" t="s">
        <v>642</v>
      </c>
      <c r="F6" s="361" t="s">
        <v>24</v>
      </c>
      <c r="G6" s="362" t="s">
        <v>104</v>
      </c>
      <c r="H6" s="363">
        <v>90.433333333333337</v>
      </c>
      <c r="I6" s="359">
        <v>42586215.585185997</v>
      </c>
      <c r="J6" s="364">
        <v>88188979</v>
      </c>
      <c r="K6" s="365">
        <v>0.65101044248099826</v>
      </c>
      <c r="L6" s="363">
        <v>14037826</v>
      </c>
      <c r="M6" s="363">
        <v>0</v>
      </c>
      <c r="N6" s="363">
        <v>6282239</v>
      </c>
      <c r="O6" s="363">
        <v>74996619.773779005</v>
      </c>
      <c r="P6" s="363">
        <v>66844307.347176999</v>
      </c>
      <c r="Q6" s="363">
        <f t="shared" ref="Q6:Q50" si="5">O6-P6</f>
        <v>8152312.426602006</v>
      </c>
      <c r="R6" s="363">
        <v>29061053.387239002</v>
      </c>
      <c r="S6" s="363">
        <v>5239600.3106349995</v>
      </c>
      <c r="T6" s="363">
        <f t="shared" ref="T6:T50" si="6">R6-S6</f>
        <v>23821453.076604001</v>
      </c>
      <c r="U6" s="366" t="e">
        <f>VLOOKUP(B6,#REF!,13,0)</f>
        <v>#REF!</v>
      </c>
      <c r="V6" s="366" t="e">
        <f>VLOOKUP(B6,#REF!,14,0)</f>
        <v>#REF!</v>
      </c>
      <c r="W6" s="366" t="e">
        <f>VLOOKUP(B6,#REF!,15,0)</f>
        <v>#REF!</v>
      </c>
      <c r="X6" s="302">
        <v>11130</v>
      </c>
      <c r="Y6" s="316"/>
      <c r="Z6" s="316"/>
      <c r="AA6" s="316"/>
      <c r="AB6" s="238" t="e">
        <f t="shared" si="2"/>
        <v>#REF!</v>
      </c>
      <c r="AC6" s="238" t="e">
        <f t="shared" si="3"/>
        <v>#REF!</v>
      </c>
      <c r="AD6" s="238" t="e">
        <f t="shared" si="4"/>
        <v>#REF!</v>
      </c>
      <c r="AE6" s="316"/>
      <c r="AF6" s="316"/>
      <c r="AG6" s="316"/>
      <c r="AH6" s="316"/>
      <c r="AI6" s="304">
        <v>14560853</v>
      </c>
      <c r="AJ6" s="316"/>
      <c r="AL6" s="35"/>
    </row>
    <row r="7" spans="1:38" s="316" customFormat="1" ht="36.75" x14ac:dyDescent="0.85">
      <c r="A7" s="156">
        <v>171</v>
      </c>
      <c r="B7" s="156">
        <v>11281</v>
      </c>
      <c r="C7" s="315">
        <v>171</v>
      </c>
      <c r="D7" s="154">
        <v>3</v>
      </c>
      <c r="E7" s="351" t="s">
        <v>643</v>
      </c>
      <c r="F7" s="352" t="s">
        <v>318</v>
      </c>
      <c r="G7" s="155" t="s">
        <v>159</v>
      </c>
      <c r="H7" s="353">
        <v>71.733333333333334</v>
      </c>
      <c r="I7" s="354">
        <v>174961.62613399999</v>
      </c>
      <c r="J7" s="355">
        <v>1065401</v>
      </c>
      <c r="K7" s="356">
        <v>0.16841662779816668</v>
      </c>
      <c r="L7" s="353">
        <v>133008</v>
      </c>
      <c r="M7" s="353">
        <v>200000</v>
      </c>
      <c r="N7" s="353">
        <v>8010050</v>
      </c>
      <c r="O7" s="353">
        <v>10232072.203514</v>
      </c>
      <c r="P7" s="353">
        <v>10168360.331320001</v>
      </c>
      <c r="Q7" s="353">
        <f t="shared" si="5"/>
        <v>63711.872193999588</v>
      </c>
      <c r="R7" s="353">
        <v>2460604.4676470002</v>
      </c>
      <c r="S7" s="353">
        <v>2536235.2938620001</v>
      </c>
      <c r="T7" s="353">
        <f t="shared" si="6"/>
        <v>-75630.826214999892</v>
      </c>
      <c r="U7" s="357" t="e">
        <f>VLOOKUP(B7,#REF!,13,0)</f>
        <v>#REF!</v>
      </c>
      <c r="V7" s="357" t="e">
        <f>VLOOKUP(B7,#REF!,14,0)</f>
        <v>#REF!</v>
      </c>
      <c r="W7" s="357" t="e">
        <f>VLOOKUP(B7,#REF!,15,0)</f>
        <v>#REF!</v>
      </c>
      <c r="X7" s="302">
        <v>11281</v>
      </c>
      <c r="Y7" s="156"/>
      <c r="Z7" s="156"/>
      <c r="AA7" s="156"/>
      <c r="AB7" s="238" t="e">
        <f t="shared" si="2"/>
        <v>#REF!</v>
      </c>
      <c r="AC7" s="238" t="e">
        <f t="shared" si="3"/>
        <v>#REF!</v>
      </c>
      <c r="AD7" s="238" t="e">
        <f t="shared" si="4"/>
        <v>#REF!</v>
      </c>
      <c r="AE7" s="156"/>
      <c r="AF7" s="156"/>
      <c r="AG7" s="156"/>
      <c r="AH7" s="156"/>
      <c r="AI7" s="304">
        <v>36309</v>
      </c>
      <c r="AJ7" s="156"/>
      <c r="AL7" s="35"/>
    </row>
    <row r="8" spans="1:38" s="156" customFormat="1" ht="31.5" customHeight="1" x14ac:dyDescent="0.85">
      <c r="A8" s="316">
        <v>186</v>
      </c>
      <c r="B8" s="156">
        <v>11287</v>
      </c>
      <c r="C8" s="152">
        <v>186</v>
      </c>
      <c r="D8" s="359">
        <v>4</v>
      </c>
      <c r="E8" s="360" t="s">
        <v>644</v>
      </c>
      <c r="F8" s="361" t="s">
        <v>246</v>
      </c>
      <c r="G8" s="362" t="s">
        <v>184</v>
      </c>
      <c r="H8" s="363">
        <v>71.066666666666663</v>
      </c>
      <c r="I8" s="359">
        <v>136806</v>
      </c>
      <c r="J8" s="364">
        <v>5384236</v>
      </c>
      <c r="K8" s="365">
        <v>0.97758811015733471</v>
      </c>
      <c r="L8" s="363">
        <v>1674419</v>
      </c>
      <c r="M8" s="363">
        <v>2000000</v>
      </c>
      <c r="N8" s="363">
        <v>3665044</v>
      </c>
      <c r="O8" s="363">
        <v>0</v>
      </c>
      <c r="P8" s="363">
        <v>0</v>
      </c>
      <c r="Q8" s="363">
        <f t="shared" si="5"/>
        <v>0</v>
      </c>
      <c r="R8" s="363">
        <v>0</v>
      </c>
      <c r="S8" s="363">
        <v>0</v>
      </c>
      <c r="T8" s="363">
        <f t="shared" si="6"/>
        <v>0</v>
      </c>
      <c r="U8" s="366" t="e">
        <f>VLOOKUP(B8,#REF!,13,0)</f>
        <v>#REF!</v>
      </c>
      <c r="V8" s="366" t="e">
        <f>VLOOKUP(B8,#REF!,14,0)</f>
        <v>#REF!</v>
      </c>
      <c r="W8" s="366" t="e">
        <f>VLOOKUP(B8,#REF!,15,0)</f>
        <v>#REF!</v>
      </c>
      <c r="X8" s="302">
        <v>11287</v>
      </c>
      <c r="Y8" s="316"/>
      <c r="Z8" s="316"/>
      <c r="AA8" s="316"/>
      <c r="AB8" s="238" t="e">
        <f t="shared" si="2"/>
        <v>#REF!</v>
      </c>
      <c r="AC8" s="238" t="e">
        <f t="shared" si="3"/>
        <v>#REF!</v>
      </c>
      <c r="AD8" s="238" t="e">
        <f t="shared" si="4"/>
        <v>#REF!</v>
      </c>
      <c r="AE8" s="316"/>
      <c r="AF8" s="316"/>
      <c r="AG8" s="316"/>
      <c r="AH8" s="316"/>
      <c r="AI8" s="304">
        <v>736566</v>
      </c>
      <c r="AJ8" s="316"/>
      <c r="AL8" s="35"/>
    </row>
    <row r="9" spans="1:38" s="316" customFormat="1" ht="36.75" x14ac:dyDescent="0.85">
      <c r="A9" s="316">
        <v>176</v>
      </c>
      <c r="B9" s="156">
        <v>11286</v>
      </c>
      <c r="C9" s="152">
        <v>176</v>
      </c>
      <c r="D9" s="154">
        <v>5</v>
      </c>
      <c r="E9" s="351" t="s">
        <v>645</v>
      </c>
      <c r="F9" s="352" t="s">
        <v>247</v>
      </c>
      <c r="G9" s="155" t="s">
        <v>183</v>
      </c>
      <c r="H9" s="353">
        <v>70.933333333333337</v>
      </c>
      <c r="I9" s="354">
        <v>155809</v>
      </c>
      <c r="J9" s="355">
        <v>10271753</v>
      </c>
      <c r="K9" s="356">
        <v>0.84</v>
      </c>
      <c r="L9" s="353">
        <v>2945594</v>
      </c>
      <c r="M9" s="353">
        <v>12000000</v>
      </c>
      <c r="N9" s="353">
        <v>3487158</v>
      </c>
      <c r="O9" s="353">
        <v>9019236.2565090004</v>
      </c>
      <c r="P9" s="353">
        <v>7295549.7806930002</v>
      </c>
      <c r="Q9" s="353">
        <f t="shared" si="5"/>
        <v>1723686.4758160003</v>
      </c>
      <c r="R9" s="353">
        <v>2287900.4324469999</v>
      </c>
      <c r="S9" s="353">
        <v>961150.32268400001</v>
      </c>
      <c r="T9" s="353">
        <f t="shared" si="6"/>
        <v>1326750.1097629999</v>
      </c>
      <c r="U9" s="357" t="e">
        <f>VLOOKUP(B9,#REF!,13,0)</f>
        <v>#REF!</v>
      </c>
      <c r="V9" s="357" t="e">
        <f>VLOOKUP(B9,#REF!,14,0)</f>
        <v>#REF!</v>
      </c>
      <c r="W9" s="357" t="e">
        <f>VLOOKUP(B9,#REF!,15,0)</f>
        <v>#REF!</v>
      </c>
      <c r="X9" s="302">
        <v>11286</v>
      </c>
      <c r="AB9" s="238" t="e">
        <f t="shared" si="2"/>
        <v>#REF!</v>
      </c>
      <c r="AC9" s="238" t="e">
        <f t="shared" si="3"/>
        <v>#REF!</v>
      </c>
      <c r="AD9" s="238" t="e">
        <f t="shared" si="4"/>
        <v>#REF!</v>
      </c>
      <c r="AI9" s="304">
        <v>469636</v>
      </c>
      <c r="AL9" s="35"/>
    </row>
    <row r="10" spans="1:38" s="156" customFormat="1" ht="31.5" customHeight="1" x14ac:dyDescent="0.85">
      <c r="A10" s="156">
        <v>187</v>
      </c>
      <c r="B10" s="156">
        <v>11295</v>
      </c>
      <c r="C10" s="315">
        <v>187</v>
      </c>
      <c r="D10" s="359">
        <v>6</v>
      </c>
      <c r="E10" s="360" t="s">
        <v>646</v>
      </c>
      <c r="F10" s="361" t="s">
        <v>248</v>
      </c>
      <c r="G10" s="362" t="s">
        <v>182</v>
      </c>
      <c r="H10" s="363">
        <v>69.833333333333329</v>
      </c>
      <c r="I10" s="359">
        <v>5103287.2914450001</v>
      </c>
      <c r="J10" s="364">
        <v>19611428</v>
      </c>
      <c r="K10" s="365">
        <v>0.96697020371367071</v>
      </c>
      <c r="L10" s="363">
        <v>1411977</v>
      </c>
      <c r="M10" s="363">
        <v>5000000</v>
      </c>
      <c r="N10" s="363">
        <v>13889340</v>
      </c>
      <c r="O10" s="363">
        <v>979977.58841700002</v>
      </c>
      <c r="P10" s="363">
        <v>1693853.5585169999</v>
      </c>
      <c r="Q10" s="363">
        <f t="shared" si="5"/>
        <v>-713875.97009999992</v>
      </c>
      <c r="R10" s="363">
        <v>531597.77513099997</v>
      </c>
      <c r="S10" s="363">
        <v>211121.75435900001</v>
      </c>
      <c r="T10" s="363">
        <f t="shared" si="6"/>
        <v>320476.02077199996</v>
      </c>
      <c r="U10" s="366" t="e">
        <f>VLOOKUP(B10,#REF!,13,0)</f>
        <v>#REF!</v>
      </c>
      <c r="V10" s="366" t="e">
        <f>VLOOKUP(B10,#REF!,14,0)</f>
        <v>#REF!</v>
      </c>
      <c r="W10" s="366" t="e">
        <f>VLOOKUP(B10,#REF!,15,0)</f>
        <v>#REF!</v>
      </c>
      <c r="X10" s="302">
        <v>11295</v>
      </c>
      <c r="AB10" s="238" t="e">
        <f t="shared" si="2"/>
        <v>#REF!</v>
      </c>
      <c r="AC10" s="238" t="e">
        <f t="shared" si="3"/>
        <v>#REF!</v>
      </c>
      <c r="AD10" s="238" t="e">
        <f t="shared" si="4"/>
        <v>#REF!</v>
      </c>
      <c r="AI10" s="304">
        <v>2915069</v>
      </c>
      <c r="AL10" s="35"/>
    </row>
    <row r="11" spans="1:38" s="316" customFormat="1" ht="36.75" x14ac:dyDescent="0.85">
      <c r="A11" s="316">
        <v>188</v>
      </c>
      <c r="B11" s="156">
        <v>11306</v>
      </c>
      <c r="C11" s="152">
        <v>188</v>
      </c>
      <c r="D11" s="154">
        <v>7</v>
      </c>
      <c r="E11" s="351" t="s">
        <v>647</v>
      </c>
      <c r="F11" s="352" t="s">
        <v>323</v>
      </c>
      <c r="G11" s="155" t="s">
        <v>181</v>
      </c>
      <c r="H11" s="353">
        <v>67.166666666666671</v>
      </c>
      <c r="I11" s="354">
        <v>236752</v>
      </c>
      <c r="J11" s="355">
        <v>260959</v>
      </c>
      <c r="K11" s="356">
        <v>6.0550555475954601E-2</v>
      </c>
      <c r="L11" s="353">
        <v>237545</v>
      </c>
      <c r="M11" s="353">
        <v>2000000</v>
      </c>
      <c r="N11" s="353">
        <v>1098567</v>
      </c>
      <c r="O11" s="353">
        <v>175843.10837999999</v>
      </c>
      <c r="P11" s="353">
        <v>175545.66136599999</v>
      </c>
      <c r="Q11" s="353">
        <f t="shared" si="5"/>
        <v>297.44701400000486</v>
      </c>
      <c r="R11" s="353">
        <v>30507.783661000001</v>
      </c>
      <c r="S11" s="353">
        <v>19112</v>
      </c>
      <c r="T11" s="353">
        <f t="shared" si="6"/>
        <v>11395.783661000001</v>
      </c>
      <c r="U11" s="357" t="e">
        <f>VLOOKUP(B11,#REF!,13,0)</f>
        <v>#REF!</v>
      </c>
      <c r="V11" s="357" t="e">
        <f>VLOOKUP(B11,#REF!,14,0)</f>
        <v>#REF!</v>
      </c>
      <c r="W11" s="357" t="e">
        <f>VLOOKUP(B11,#REF!,15,0)</f>
        <v>#REF!</v>
      </c>
      <c r="X11" s="302">
        <v>11306</v>
      </c>
      <c r="AB11" s="238" t="e">
        <f t="shared" si="2"/>
        <v>#REF!</v>
      </c>
      <c r="AC11" s="238" t="e">
        <f t="shared" si="3"/>
        <v>#REF!</v>
      </c>
      <c r="AD11" s="238" t="e">
        <f t="shared" si="4"/>
        <v>#REF!</v>
      </c>
      <c r="AI11" s="304">
        <v>7079</v>
      </c>
      <c r="AL11" s="35"/>
    </row>
    <row r="12" spans="1:38" s="156" customFormat="1" ht="31.5" customHeight="1" x14ac:dyDescent="0.85">
      <c r="A12" s="156">
        <v>189</v>
      </c>
      <c r="B12" s="156">
        <v>11318</v>
      </c>
      <c r="C12" s="315">
        <v>189</v>
      </c>
      <c r="D12" s="359">
        <v>8</v>
      </c>
      <c r="E12" s="360" t="s">
        <v>648</v>
      </c>
      <c r="F12" s="361" t="s">
        <v>289</v>
      </c>
      <c r="G12" s="362" t="s">
        <v>180</v>
      </c>
      <c r="H12" s="363">
        <v>65.566666666666663</v>
      </c>
      <c r="I12" s="359">
        <v>253987.81917800001</v>
      </c>
      <c r="J12" s="364">
        <v>630837</v>
      </c>
      <c r="K12" s="365">
        <v>0.98916616107324362</v>
      </c>
      <c r="L12" s="363">
        <v>84020</v>
      </c>
      <c r="M12" s="363">
        <v>500000</v>
      </c>
      <c r="N12" s="363">
        <v>7508177</v>
      </c>
      <c r="O12" s="363">
        <v>1799225.548555</v>
      </c>
      <c r="P12" s="363">
        <v>1692423.1696919999</v>
      </c>
      <c r="Q12" s="363">
        <f t="shared" si="5"/>
        <v>106802.37886300008</v>
      </c>
      <c r="R12" s="363">
        <v>381345.62754700001</v>
      </c>
      <c r="S12" s="363">
        <v>357897.32020999998</v>
      </c>
      <c r="T12" s="363">
        <f t="shared" si="6"/>
        <v>23448.307337000035</v>
      </c>
      <c r="U12" s="366" t="e">
        <f>VLOOKUP(B12,#REF!,13,0)</f>
        <v>#REF!</v>
      </c>
      <c r="V12" s="366" t="e">
        <f>VLOOKUP(B12,#REF!,14,0)</f>
        <v>#REF!</v>
      </c>
      <c r="W12" s="366" t="e">
        <f>VLOOKUP(B12,#REF!,15,0)</f>
        <v>#REF!</v>
      </c>
      <c r="X12" s="302">
        <v>11318</v>
      </c>
      <c r="AB12" s="238" t="e">
        <f t="shared" si="2"/>
        <v>#REF!</v>
      </c>
      <c r="AC12" s="238" t="e">
        <f t="shared" si="3"/>
        <v>#REF!</v>
      </c>
      <c r="AD12" s="238" t="e">
        <f t="shared" si="4"/>
        <v>#REF!</v>
      </c>
      <c r="AI12" s="304">
        <v>154236</v>
      </c>
      <c r="AL12" s="35"/>
    </row>
    <row r="13" spans="1:38" s="316" customFormat="1" ht="36.75" x14ac:dyDescent="0.85">
      <c r="A13" s="316">
        <v>190</v>
      </c>
      <c r="B13" s="156">
        <v>11316</v>
      </c>
      <c r="C13" s="152">
        <v>190</v>
      </c>
      <c r="D13" s="154">
        <v>9</v>
      </c>
      <c r="E13" s="351" t="s">
        <v>649</v>
      </c>
      <c r="F13" s="352" t="s">
        <v>307</v>
      </c>
      <c r="G13" s="155" t="s">
        <v>179</v>
      </c>
      <c r="H13" s="353">
        <v>64.8</v>
      </c>
      <c r="I13" s="354">
        <v>360238.35078699997</v>
      </c>
      <c r="J13" s="355">
        <v>447672</v>
      </c>
      <c r="K13" s="356">
        <v>0.97</v>
      </c>
      <c r="L13" s="353">
        <v>70107</v>
      </c>
      <c r="M13" s="353">
        <v>600000</v>
      </c>
      <c r="N13" s="353">
        <v>6385553</v>
      </c>
      <c r="O13" s="353">
        <v>3866481.8582310001</v>
      </c>
      <c r="P13" s="353">
        <v>3712579.416863</v>
      </c>
      <c r="Q13" s="353">
        <f t="shared" si="5"/>
        <v>153902.44136800012</v>
      </c>
      <c r="R13" s="353">
        <v>683995.01437600004</v>
      </c>
      <c r="S13" s="353">
        <v>525392.31595399999</v>
      </c>
      <c r="T13" s="353">
        <f t="shared" si="6"/>
        <v>158602.69842200004</v>
      </c>
      <c r="U13" s="357" t="e">
        <f>VLOOKUP(B13,#REF!,13,0)</f>
        <v>#REF!</v>
      </c>
      <c r="V13" s="357" t="e">
        <f>VLOOKUP(B13,#REF!,14,0)</f>
        <v>#REF!</v>
      </c>
      <c r="W13" s="357" t="e">
        <f>VLOOKUP(B13,#REF!,15,0)</f>
        <v>#REF!</v>
      </c>
      <c r="X13" s="302">
        <v>11316</v>
      </c>
      <c r="AB13" s="238" t="e">
        <f t="shared" si="2"/>
        <v>#REF!</v>
      </c>
      <c r="AC13" s="238" t="e">
        <f t="shared" si="3"/>
        <v>#REF!</v>
      </c>
      <c r="AD13" s="238" t="e">
        <f t="shared" si="4"/>
        <v>#REF!</v>
      </c>
      <c r="AI13" s="304">
        <v>120930</v>
      </c>
      <c r="AL13" s="35"/>
    </row>
    <row r="14" spans="1:38" s="156" customFormat="1" ht="31.5" customHeight="1" x14ac:dyDescent="0.85">
      <c r="A14" s="156">
        <v>192</v>
      </c>
      <c r="B14" s="156">
        <v>11324</v>
      </c>
      <c r="C14" s="315">
        <v>192</v>
      </c>
      <c r="D14" s="359">
        <v>10</v>
      </c>
      <c r="E14" s="360" t="s">
        <v>650</v>
      </c>
      <c r="F14" s="361" t="s">
        <v>249</v>
      </c>
      <c r="G14" s="362" t="s">
        <v>188</v>
      </c>
      <c r="H14" s="363">
        <v>63.433333333333337</v>
      </c>
      <c r="I14" s="359">
        <v>301701.967596</v>
      </c>
      <c r="J14" s="364">
        <v>564183</v>
      </c>
      <c r="K14" s="365">
        <v>0.81051115717913003</v>
      </c>
      <c r="L14" s="363">
        <v>50002</v>
      </c>
      <c r="M14" s="363">
        <v>500000</v>
      </c>
      <c r="N14" s="363">
        <v>11283207</v>
      </c>
      <c r="O14" s="363">
        <v>4381830.0526050003</v>
      </c>
      <c r="P14" s="363">
        <v>4502177.371266</v>
      </c>
      <c r="Q14" s="363">
        <f t="shared" si="5"/>
        <v>-120347.31866099965</v>
      </c>
      <c r="R14" s="363">
        <v>1027902.606519</v>
      </c>
      <c r="S14" s="363">
        <v>1186762.192115</v>
      </c>
      <c r="T14" s="363">
        <f t="shared" si="6"/>
        <v>-158859.58559599996</v>
      </c>
      <c r="U14" s="366" t="e">
        <f>VLOOKUP(B14,#REF!,13,0)</f>
        <v>#REF!</v>
      </c>
      <c r="V14" s="366" t="e">
        <f>VLOOKUP(B14,#REF!,14,0)</f>
        <v>#REF!</v>
      </c>
      <c r="W14" s="366" t="e">
        <f>VLOOKUP(B14,#REF!,15,0)</f>
        <v>#REF!</v>
      </c>
      <c r="X14" s="302">
        <v>11324</v>
      </c>
      <c r="AB14" s="238" t="e">
        <f t="shared" si="2"/>
        <v>#REF!</v>
      </c>
      <c r="AC14" s="238" t="e">
        <f t="shared" si="3"/>
        <v>#REF!</v>
      </c>
      <c r="AD14" s="238" t="e">
        <f t="shared" si="4"/>
        <v>#REF!</v>
      </c>
      <c r="AI14" s="304">
        <v>152317</v>
      </c>
      <c r="AL14" s="35"/>
    </row>
    <row r="15" spans="1:38" s="316" customFormat="1" ht="36.75" x14ac:dyDescent="0.85">
      <c r="A15" s="316">
        <v>193</v>
      </c>
      <c r="B15" s="156">
        <v>11329</v>
      </c>
      <c r="C15" s="152">
        <v>193</v>
      </c>
      <c r="D15" s="154">
        <v>11</v>
      </c>
      <c r="E15" s="351" t="s">
        <v>651</v>
      </c>
      <c r="F15" s="352" t="s">
        <v>323</v>
      </c>
      <c r="G15" s="155" t="s">
        <v>195</v>
      </c>
      <c r="H15" s="353">
        <v>63.2</v>
      </c>
      <c r="I15" s="354">
        <v>327863.87650999997</v>
      </c>
      <c r="J15" s="355">
        <v>591731</v>
      </c>
      <c r="K15" s="356">
        <v>0.99201070967403804</v>
      </c>
      <c r="L15" s="353">
        <v>96453</v>
      </c>
      <c r="M15" s="353">
        <v>800000</v>
      </c>
      <c r="N15" s="353">
        <v>6134911</v>
      </c>
      <c r="O15" s="353">
        <v>1099725.5717130001</v>
      </c>
      <c r="P15" s="353">
        <v>944253.29569900001</v>
      </c>
      <c r="Q15" s="353">
        <f t="shared" si="5"/>
        <v>155472.27601400006</v>
      </c>
      <c r="R15" s="353">
        <v>102352.218228</v>
      </c>
      <c r="S15" s="353">
        <v>44656.394235</v>
      </c>
      <c r="T15" s="353">
        <f t="shared" si="6"/>
        <v>57695.823992999998</v>
      </c>
      <c r="U15" s="357" t="e">
        <f>VLOOKUP(B15,#REF!,13,0)</f>
        <v>#REF!</v>
      </c>
      <c r="V15" s="357" t="e">
        <f>VLOOKUP(B15,#REF!,14,0)</f>
        <v>#REF!</v>
      </c>
      <c r="W15" s="357" t="e">
        <f>VLOOKUP(B15,#REF!,15,0)</f>
        <v>#REF!</v>
      </c>
      <c r="X15" s="302">
        <v>11329</v>
      </c>
      <c r="AB15" s="238" t="e">
        <f t="shared" si="2"/>
        <v>#REF!</v>
      </c>
      <c r="AC15" s="238" t="e">
        <f t="shared" si="3"/>
        <v>#REF!</v>
      </c>
      <c r="AD15" s="238" t="e">
        <f t="shared" si="4"/>
        <v>#REF!</v>
      </c>
      <c r="AI15" s="304">
        <v>248847</v>
      </c>
      <c r="AL15" s="35"/>
    </row>
    <row r="16" spans="1:38" s="156" customFormat="1" ht="31.5" customHeight="1" x14ac:dyDescent="0.85">
      <c r="A16" s="156">
        <v>199</v>
      </c>
      <c r="B16" s="156">
        <v>11339</v>
      </c>
      <c r="C16" s="315">
        <v>199</v>
      </c>
      <c r="D16" s="359">
        <v>12</v>
      </c>
      <c r="E16" s="360" t="s">
        <v>652</v>
      </c>
      <c r="F16" s="361" t="s">
        <v>190</v>
      </c>
      <c r="G16" s="362" t="s">
        <v>199</v>
      </c>
      <c r="H16" s="363">
        <v>62.2</v>
      </c>
      <c r="I16" s="359">
        <v>2137378.1269860002</v>
      </c>
      <c r="J16" s="364">
        <v>5165266</v>
      </c>
      <c r="K16" s="365">
        <v>0.69795504613034087</v>
      </c>
      <c r="L16" s="363">
        <v>1335704</v>
      </c>
      <c r="M16" s="363">
        <v>2000000</v>
      </c>
      <c r="N16" s="363">
        <v>3867074</v>
      </c>
      <c r="O16" s="363">
        <v>4506259.9103070004</v>
      </c>
      <c r="P16" s="363">
        <v>4758538.0419420004</v>
      </c>
      <c r="Q16" s="363">
        <f t="shared" si="5"/>
        <v>-252278.131635</v>
      </c>
      <c r="R16" s="363">
        <v>632416.50371199998</v>
      </c>
      <c r="S16" s="363">
        <v>506731.27635499998</v>
      </c>
      <c r="T16" s="363">
        <f t="shared" si="6"/>
        <v>125685.227357</v>
      </c>
      <c r="U16" s="366" t="e">
        <f>VLOOKUP(B16,#REF!,13,0)</f>
        <v>#REF!</v>
      </c>
      <c r="V16" s="366" t="e">
        <f>VLOOKUP(B16,#REF!,14,0)</f>
        <v>#REF!</v>
      </c>
      <c r="W16" s="366" t="e">
        <f>VLOOKUP(B16,#REF!,15,0)</f>
        <v>#REF!</v>
      </c>
      <c r="X16" s="302">
        <v>11339</v>
      </c>
      <c r="AB16" s="238" t="e">
        <f t="shared" si="2"/>
        <v>#REF!</v>
      </c>
      <c r="AC16" s="238" t="e">
        <f t="shared" si="3"/>
        <v>#REF!</v>
      </c>
      <c r="AD16" s="238" t="e">
        <f t="shared" si="4"/>
        <v>#REF!</v>
      </c>
      <c r="AI16" s="304">
        <v>428271</v>
      </c>
      <c r="AL16" s="35"/>
    </row>
    <row r="17" spans="1:38" s="316" customFormat="1" ht="36.75" x14ac:dyDescent="0.85">
      <c r="A17" s="316">
        <v>200</v>
      </c>
      <c r="B17" s="156">
        <v>11346</v>
      </c>
      <c r="C17" s="152">
        <v>200</v>
      </c>
      <c r="D17" s="154">
        <v>13</v>
      </c>
      <c r="E17" s="351" t="s">
        <v>653</v>
      </c>
      <c r="F17" s="352" t="s">
        <v>250</v>
      </c>
      <c r="G17" s="155" t="s">
        <v>200</v>
      </c>
      <c r="H17" s="353">
        <v>61.266666666666666</v>
      </c>
      <c r="I17" s="354">
        <v>1414590</v>
      </c>
      <c r="J17" s="355">
        <v>2736300</v>
      </c>
      <c r="K17" s="356">
        <v>0.97806421472451577</v>
      </c>
      <c r="L17" s="353">
        <v>200000</v>
      </c>
      <c r="M17" s="353">
        <v>2000000</v>
      </c>
      <c r="N17" s="353">
        <v>13681498</v>
      </c>
      <c r="O17" s="353">
        <v>6954589.0907899998</v>
      </c>
      <c r="P17" s="353">
        <v>6816943.5772780003</v>
      </c>
      <c r="Q17" s="353">
        <f t="shared" si="5"/>
        <v>137645.51351199951</v>
      </c>
      <c r="R17" s="353">
        <v>1187182.497091</v>
      </c>
      <c r="S17" s="353">
        <v>1070066.652942</v>
      </c>
      <c r="T17" s="353">
        <f t="shared" si="6"/>
        <v>117115.84414900001</v>
      </c>
      <c r="U17" s="357" t="e">
        <f>VLOOKUP(B17,#REF!,13,0)</f>
        <v>#REF!</v>
      </c>
      <c r="V17" s="357" t="e">
        <f>VLOOKUP(B17,#REF!,14,0)</f>
        <v>#REF!</v>
      </c>
      <c r="W17" s="357" t="e">
        <f>VLOOKUP(B17,#REF!,15,0)</f>
        <v>#REF!</v>
      </c>
      <c r="X17" s="302">
        <v>11346</v>
      </c>
      <c r="AB17" s="238" t="e">
        <f t="shared" si="2"/>
        <v>#REF!</v>
      </c>
      <c r="AC17" s="238" t="e">
        <f t="shared" si="3"/>
        <v>#REF!</v>
      </c>
      <c r="AD17" s="238" t="e">
        <f t="shared" si="4"/>
        <v>#REF!</v>
      </c>
      <c r="AI17" s="304">
        <v>599620</v>
      </c>
      <c r="AL17" s="35"/>
    </row>
    <row r="18" spans="1:38" s="156" customFormat="1" ht="31.5" customHeight="1" x14ac:dyDescent="0.85">
      <c r="A18" s="316">
        <v>202</v>
      </c>
      <c r="B18" s="156">
        <v>11365</v>
      </c>
      <c r="C18" s="152">
        <v>202</v>
      </c>
      <c r="D18" s="359">
        <v>14</v>
      </c>
      <c r="E18" s="360" t="s">
        <v>654</v>
      </c>
      <c r="F18" s="361" t="s">
        <v>71</v>
      </c>
      <c r="G18" s="362" t="s">
        <v>206</v>
      </c>
      <c r="H18" s="363">
        <v>60.333333333333329</v>
      </c>
      <c r="I18" s="359">
        <v>705451.64483899996</v>
      </c>
      <c r="J18" s="364">
        <v>2600177</v>
      </c>
      <c r="K18" s="365">
        <v>0.88471136355542257</v>
      </c>
      <c r="L18" s="363">
        <v>199758</v>
      </c>
      <c r="M18" s="363">
        <v>700000</v>
      </c>
      <c r="N18" s="363">
        <v>13016636</v>
      </c>
      <c r="O18" s="363">
        <v>733368.59010100004</v>
      </c>
      <c r="P18" s="363">
        <v>843398.53633100004</v>
      </c>
      <c r="Q18" s="363">
        <f t="shared" si="5"/>
        <v>-110029.94623</v>
      </c>
      <c r="R18" s="363">
        <v>139371.618544</v>
      </c>
      <c r="S18" s="363">
        <v>184711.27914999999</v>
      </c>
      <c r="T18" s="363">
        <f t="shared" si="6"/>
        <v>-45339.66060599999</v>
      </c>
      <c r="U18" s="366" t="e">
        <f>VLOOKUP(B18,#REF!,13,0)</f>
        <v>#REF!</v>
      </c>
      <c r="V18" s="366" t="e">
        <f>VLOOKUP(B18,#REF!,14,0)</f>
        <v>#REF!</v>
      </c>
      <c r="W18" s="366" t="e">
        <f>VLOOKUP(B18,#REF!,15,0)</f>
        <v>#REF!</v>
      </c>
      <c r="X18" s="302">
        <v>11365</v>
      </c>
      <c r="Y18" s="316"/>
      <c r="Z18" s="316"/>
      <c r="AA18" s="316"/>
      <c r="AB18" s="238" t="e">
        <f t="shared" si="2"/>
        <v>#REF!</v>
      </c>
      <c r="AC18" s="238" t="e">
        <f t="shared" si="3"/>
        <v>#REF!</v>
      </c>
      <c r="AD18" s="238" t="e">
        <f t="shared" si="4"/>
        <v>#REF!</v>
      </c>
      <c r="AE18" s="316"/>
      <c r="AF18" s="316"/>
      <c r="AG18" s="316"/>
      <c r="AH18" s="316"/>
      <c r="AI18" s="304">
        <v>309707</v>
      </c>
      <c r="AJ18" s="316"/>
      <c r="AL18" s="35"/>
    </row>
    <row r="19" spans="1:38" s="316" customFormat="1" ht="36.75" x14ac:dyDescent="0.85">
      <c r="A19" s="156">
        <v>203</v>
      </c>
      <c r="B19" s="156">
        <v>11364</v>
      </c>
      <c r="C19" s="315">
        <v>203</v>
      </c>
      <c r="D19" s="154">
        <v>15</v>
      </c>
      <c r="E19" s="351" t="s">
        <v>655</v>
      </c>
      <c r="F19" s="352" t="s">
        <v>207</v>
      </c>
      <c r="G19" s="155" t="s">
        <v>205</v>
      </c>
      <c r="H19" s="353">
        <v>60.2</v>
      </c>
      <c r="I19" s="354">
        <v>8954677.5744969994</v>
      </c>
      <c r="J19" s="355">
        <v>48889213</v>
      </c>
      <c r="K19" s="356">
        <v>0.99995791010068702</v>
      </c>
      <c r="L19" s="353">
        <v>3642461</v>
      </c>
      <c r="M19" s="353">
        <v>4500000</v>
      </c>
      <c r="N19" s="353">
        <v>13422027</v>
      </c>
      <c r="O19" s="353">
        <v>17901049.034008</v>
      </c>
      <c r="P19" s="353">
        <v>10849241.016705001</v>
      </c>
      <c r="Q19" s="353">
        <f t="shared" si="5"/>
        <v>7051808.0173029993</v>
      </c>
      <c r="R19" s="353">
        <v>6070976.3301379997</v>
      </c>
      <c r="S19" s="353">
        <v>239199.34383999999</v>
      </c>
      <c r="T19" s="353">
        <f t="shared" si="6"/>
        <v>5831776.9862979995</v>
      </c>
      <c r="U19" s="357">
        <v>0</v>
      </c>
      <c r="V19" s="357">
        <v>0</v>
      </c>
      <c r="W19" s="357">
        <v>0</v>
      </c>
      <c r="X19" s="302">
        <v>11364</v>
      </c>
      <c r="Y19" s="156"/>
      <c r="Z19" s="156"/>
      <c r="AA19" s="156"/>
      <c r="AB19" s="238">
        <f t="shared" si="2"/>
        <v>0</v>
      </c>
      <c r="AC19" s="238">
        <f t="shared" si="3"/>
        <v>0</v>
      </c>
      <c r="AD19" s="238">
        <f t="shared" si="4"/>
        <v>0</v>
      </c>
      <c r="AE19" s="156"/>
      <c r="AF19" s="156"/>
      <c r="AG19" s="156"/>
      <c r="AH19" s="156"/>
      <c r="AI19" s="304">
        <v>6162983</v>
      </c>
      <c r="AJ19" s="156"/>
      <c r="AL19" s="35"/>
    </row>
    <row r="20" spans="1:38" s="156" customFormat="1" ht="31.5" customHeight="1" x14ac:dyDescent="0.85">
      <c r="A20" s="156">
        <v>206</v>
      </c>
      <c r="B20" s="156">
        <v>11359</v>
      </c>
      <c r="C20" s="315">
        <v>206</v>
      </c>
      <c r="D20" s="359">
        <v>16</v>
      </c>
      <c r="E20" s="360" t="s">
        <v>656</v>
      </c>
      <c r="F20" s="361" t="s">
        <v>155</v>
      </c>
      <c r="G20" s="362" t="s">
        <v>205</v>
      </c>
      <c r="H20" s="363">
        <v>60.2</v>
      </c>
      <c r="I20" s="359">
        <v>2063201.4174299999</v>
      </c>
      <c r="J20" s="364">
        <v>3184018</v>
      </c>
      <c r="K20" s="365">
        <v>0.89433751497374692</v>
      </c>
      <c r="L20" s="363">
        <v>659230</v>
      </c>
      <c r="M20" s="363">
        <v>1344000</v>
      </c>
      <c r="N20" s="363">
        <v>4832856</v>
      </c>
      <c r="O20" s="363">
        <v>2390292.605039</v>
      </c>
      <c r="P20" s="363">
        <v>3185153.7192080002</v>
      </c>
      <c r="Q20" s="363">
        <f t="shared" si="5"/>
        <v>-794861.11416900018</v>
      </c>
      <c r="R20" s="363">
        <v>466166.81091100001</v>
      </c>
      <c r="S20" s="363">
        <v>331209.26510399999</v>
      </c>
      <c r="T20" s="363">
        <f t="shared" si="6"/>
        <v>134957.54580700002</v>
      </c>
      <c r="U20" s="366" t="e">
        <f>VLOOKUP(B20,#REF!,13,0)</f>
        <v>#REF!</v>
      </c>
      <c r="V20" s="366" t="e">
        <f>VLOOKUP(B20,#REF!,14,0)</f>
        <v>#REF!</v>
      </c>
      <c r="W20" s="366" t="e">
        <f>VLOOKUP(B20,#REF!,15,0)</f>
        <v>#REF!</v>
      </c>
      <c r="X20" s="302">
        <v>11359</v>
      </c>
      <c r="AB20" s="238" t="e">
        <f t="shared" si="2"/>
        <v>#REF!</v>
      </c>
      <c r="AC20" s="238" t="e">
        <f t="shared" si="3"/>
        <v>#REF!</v>
      </c>
      <c r="AD20" s="238" t="e">
        <f t="shared" si="4"/>
        <v>#REF!</v>
      </c>
      <c r="AI20" s="304">
        <v>1148694</v>
      </c>
      <c r="AL20" s="35"/>
    </row>
    <row r="21" spans="1:38" s="316" customFormat="1" ht="36.75" x14ac:dyDescent="0.85">
      <c r="A21" s="316">
        <v>216</v>
      </c>
      <c r="B21" s="156">
        <v>11386</v>
      </c>
      <c r="C21" s="152">
        <v>216</v>
      </c>
      <c r="D21" s="154">
        <v>17</v>
      </c>
      <c r="E21" s="351" t="s">
        <v>657</v>
      </c>
      <c r="F21" s="352" t="s">
        <v>289</v>
      </c>
      <c r="G21" s="155" t="s">
        <v>224</v>
      </c>
      <c r="H21" s="353">
        <v>57.1</v>
      </c>
      <c r="I21" s="354">
        <v>829173.82858199999</v>
      </c>
      <c r="J21" s="355">
        <v>963389</v>
      </c>
      <c r="K21" s="356">
        <v>7.3693243153936119E-2</v>
      </c>
      <c r="L21" s="353">
        <v>800396</v>
      </c>
      <c r="M21" s="353">
        <v>1000000</v>
      </c>
      <c r="N21" s="353">
        <v>1203640</v>
      </c>
      <c r="O21" s="353">
        <v>103629.89979</v>
      </c>
      <c r="P21" s="353">
        <v>79043.570256999999</v>
      </c>
      <c r="Q21" s="353">
        <f t="shared" si="5"/>
        <v>24586.329532999996</v>
      </c>
      <c r="R21" s="353">
        <v>12781.391584999999</v>
      </c>
      <c r="S21" s="353">
        <v>21455.675061000002</v>
      </c>
      <c r="T21" s="353">
        <f t="shared" si="6"/>
        <v>-8674.2834760000023</v>
      </c>
      <c r="U21" s="357" t="e">
        <f>VLOOKUP(B21,#REF!,13,0)</f>
        <v>#REF!</v>
      </c>
      <c r="V21" s="357" t="e">
        <f>VLOOKUP(B21,#REF!,14,0)</f>
        <v>#REF!</v>
      </c>
      <c r="W21" s="357" t="e">
        <f>VLOOKUP(B21,#REF!,15,0)</f>
        <v>#REF!</v>
      </c>
      <c r="X21" s="302">
        <v>11386</v>
      </c>
      <c r="AB21" s="238" t="e">
        <f t="shared" si="2"/>
        <v>#REF!</v>
      </c>
      <c r="AC21" s="238" t="e">
        <f t="shared" si="3"/>
        <v>#REF!</v>
      </c>
      <c r="AD21" s="238" t="e">
        <f t="shared" si="4"/>
        <v>#REF!</v>
      </c>
      <c r="AI21" s="304">
        <v>0</v>
      </c>
      <c r="AL21" s="35"/>
    </row>
    <row r="22" spans="1:38" s="156" customFormat="1" ht="31.5" customHeight="1" x14ac:dyDescent="0.85">
      <c r="A22" s="316">
        <v>221</v>
      </c>
      <c r="B22" s="156">
        <v>11410</v>
      </c>
      <c r="C22" s="152">
        <v>221</v>
      </c>
      <c r="D22" s="359">
        <v>18</v>
      </c>
      <c r="E22" s="360" t="s">
        <v>658</v>
      </c>
      <c r="F22" s="361" t="s">
        <v>21</v>
      </c>
      <c r="G22" s="362" t="s">
        <v>241</v>
      </c>
      <c r="H22" s="363">
        <v>53.6</v>
      </c>
      <c r="I22" s="359">
        <v>13417529</v>
      </c>
      <c r="J22" s="364">
        <v>42752136</v>
      </c>
      <c r="K22" s="365">
        <v>0.95098456470881776</v>
      </c>
      <c r="L22" s="363">
        <v>4979801</v>
      </c>
      <c r="M22" s="363">
        <v>5000000</v>
      </c>
      <c r="N22" s="363">
        <v>8586924</v>
      </c>
      <c r="O22" s="363">
        <v>11030404.135145999</v>
      </c>
      <c r="P22" s="363">
        <v>6976139.0229320005</v>
      </c>
      <c r="Q22" s="363">
        <f t="shared" si="5"/>
        <v>4054265.112213999</v>
      </c>
      <c r="R22" s="363">
        <v>738498.57798399997</v>
      </c>
      <c r="S22" s="363">
        <v>230916.07900900001</v>
      </c>
      <c r="T22" s="363">
        <f t="shared" si="6"/>
        <v>507582.49897499999</v>
      </c>
      <c r="U22" s="366" t="e">
        <f>VLOOKUP(B22,#REF!,13,0)</f>
        <v>#REF!</v>
      </c>
      <c r="V22" s="366" t="e">
        <f>VLOOKUP(B22,#REF!,14,0)</f>
        <v>#REF!</v>
      </c>
      <c r="W22" s="366" t="e">
        <f>VLOOKUP(B22,#REF!,15,0)</f>
        <v>#REF!</v>
      </c>
      <c r="X22" s="302">
        <v>11410</v>
      </c>
      <c r="Y22" s="316"/>
      <c r="Z22" s="316"/>
      <c r="AA22" s="316"/>
      <c r="AB22" s="238" t="e">
        <f t="shared" si="2"/>
        <v>#REF!</v>
      </c>
      <c r="AC22" s="238" t="e">
        <f t="shared" si="3"/>
        <v>#REF!</v>
      </c>
      <c r="AD22" s="238" t="e">
        <f t="shared" si="4"/>
        <v>#REF!</v>
      </c>
      <c r="AE22" s="316"/>
      <c r="AF22" s="316"/>
      <c r="AG22" s="316"/>
      <c r="AH22" s="316"/>
      <c r="AI22" s="304">
        <v>4107121</v>
      </c>
      <c r="AJ22" s="316"/>
      <c r="AL22" s="35"/>
    </row>
    <row r="23" spans="1:38" s="316" customFormat="1" ht="36.75" x14ac:dyDescent="0.85">
      <c r="A23" s="156">
        <v>222</v>
      </c>
      <c r="B23" s="156">
        <v>11407</v>
      </c>
      <c r="C23" s="315">
        <v>222</v>
      </c>
      <c r="D23" s="154">
        <v>19</v>
      </c>
      <c r="E23" s="351" t="s">
        <v>659</v>
      </c>
      <c r="F23" s="352" t="s">
        <v>331</v>
      </c>
      <c r="G23" s="155" t="s">
        <v>241</v>
      </c>
      <c r="H23" s="353">
        <v>53.6</v>
      </c>
      <c r="I23" s="354">
        <v>97536</v>
      </c>
      <c r="J23" s="355">
        <v>279124</v>
      </c>
      <c r="K23" s="356">
        <v>0.49317741578765589</v>
      </c>
      <c r="L23" s="353">
        <v>103080</v>
      </c>
      <c r="M23" s="353">
        <v>250000</v>
      </c>
      <c r="N23" s="353">
        <v>2707841</v>
      </c>
      <c r="O23" s="353">
        <v>6259098.1939319996</v>
      </c>
      <c r="P23" s="353">
        <v>6191289.2229040004</v>
      </c>
      <c r="Q23" s="353">
        <f t="shared" si="5"/>
        <v>67808.971027999185</v>
      </c>
      <c r="R23" s="353">
        <v>1559738.6806979999</v>
      </c>
      <c r="S23" s="353">
        <v>1489053.466942</v>
      </c>
      <c r="T23" s="353">
        <f t="shared" si="6"/>
        <v>70685.213755999925</v>
      </c>
      <c r="U23" s="357" t="e">
        <f>VLOOKUP(B23,#REF!,13,0)</f>
        <v>#REF!</v>
      </c>
      <c r="V23" s="357" t="e">
        <f>VLOOKUP(B23,#REF!,14,0)</f>
        <v>#REF!</v>
      </c>
      <c r="W23" s="357" t="e">
        <f>VLOOKUP(B23,#REF!,15,0)</f>
        <v>#REF!</v>
      </c>
      <c r="X23" s="302">
        <v>11407</v>
      </c>
      <c r="Y23" s="156"/>
      <c r="Z23" s="156"/>
      <c r="AA23" s="156"/>
      <c r="AB23" s="238" t="e">
        <f t="shared" si="2"/>
        <v>#REF!</v>
      </c>
      <c r="AC23" s="238" t="e">
        <f t="shared" si="3"/>
        <v>#REF!</v>
      </c>
      <c r="AD23" s="238" t="e">
        <f t="shared" si="4"/>
        <v>#REF!</v>
      </c>
      <c r="AE23" s="156"/>
      <c r="AF23" s="156"/>
      <c r="AG23" s="156"/>
      <c r="AH23" s="156"/>
      <c r="AI23" s="304">
        <v>53575</v>
      </c>
      <c r="AJ23" s="156"/>
      <c r="AL23" s="35"/>
    </row>
    <row r="24" spans="1:38" s="156" customFormat="1" ht="31.5" customHeight="1" x14ac:dyDescent="0.85">
      <c r="A24" s="156">
        <v>228</v>
      </c>
      <c r="B24" s="156">
        <v>11397</v>
      </c>
      <c r="C24" s="315">
        <v>228</v>
      </c>
      <c r="D24" s="359">
        <v>20</v>
      </c>
      <c r="E24" s="360" t="s">
        <v>660</v>
      </c>
      <c r="F24" s="361" t="s">
        <v>213</v>
      </c>
      <c r="G24" s="362" t="s">
        <v>245</v>
      </c>
      <c r="H24" s="363">
        <v>51.966666666666669</v>
      </c>
      <c r="I24" s="359">
        <v>936649.54977000004</v>
      </c>
      <c r="J24" s="364">
        <v>3013314</v>
      </c>
      <c r="K24" s="365">
        <v>0.73201856780140073</v>
      </c>
      <c r="L24" s="363">
        <v>284910</v>
      </c>
      <c r="M24" s="363">
        <v>1000000</v>
      </c>
      <c r="N24" s="363">
        <v>10576370</v>
      </c>
      <c r="O24" s="363">
        <v>550058.94056100002</v>
      </c>
      <c r="P24" s="363">
        <v>810570.85045300005</v>
      </c>
      <c r="Q24" s="363">
        <f t="shared" si="5"/>
        <v>-260511.90989200003</v>
      </c>
      <c r="R24" s="363">
        <v>0</v>
      </c>
      <c r="S24" s="363">
        <v>0</v>
      </c>
      <c r="T24" s="363">
        <f t="shared" si="6"/>
        <v>0</v>
      </c>
      <c r="U24" s="366" t="e">
        <f>VLOOKUP(B24,#REF!,13,0)</f>
        <v>#REF!</v>
      </c>
      <c r="V24" s="366" t="e">
        <f>VLOOKUP(B24,#REF!,14,0)</f>
        <v>#REF!</v>
      </c>
      <c r="W24" s="366" t="e">
        <f>VLOOKUP(B24,#REF!,15,0)</f>
        <v>#REF!</v>
      </c>
      <c r="X24" s="302">
        <v>11397</v>
      </c>
      <c r="AB24" s="238" t="e">
        <f t="shared" si="2"/>
        <v>#REF!</v>
      </c>
      <c r="AC24" s="238" t="e">
        <f t="shared" si="3"/>
        <v>#REF!</v>
      </c>
      <c r="AD24" s="238" t="e">
        <f t="shared" si="4"/>
        <v>#REF!</v>
      </c>
      <c r="AI24" s="304">
        <v>476565</v>
      </c>
      <c r="AL24" s="35"/>
    </row>
    <row r="25" spans="1:38" s="316" customFormat="1" ht="36.75" x14ac:dyDescent="0.85">
      <c r="A25" s="316">
        <v>229</v>
      </c>
      <c r="B25" s="156">
        <v>11435</v>
      </c>
      <c r="C25" s="152">
        <v>229</v>
      </c>
      <c r="D25" s="154">
        <v>21</v>
      </c>
      <c r="E25" s="351" t="s">
        <v>661</v>
      </c>
      <c r="F25" s="352" t="s">
        <v>263</v>
      </c>
      <c r="G25" s="155" t="s">
        <v>258</v>
      </c>
      <c r="H25" s="353">
        <v>50.033333333333331</v>
      </c>
      <c r="I25" s="354">
        <v>2684684.3983860002</v>
      </c>
      <c r="J25" s="355">
        <v>19342032</v>
      </c>
      <c r="K25" s="356">
        <v>0.94404533577416172</v>
      </c>
      <c r="L25" s="353">
        <v>595515</v>
      </c>
      <c r="M25" s="353">
        <v>2500000</v>
      </c>
      <c r="N25" s="353">
        <v>32479504</v>
      </c>
      <c r="O25" s="353">
        <v>3714949.3906020001</v>
      </c>
      <c r="P25" s="353">
        <v>2376578.3450719998</v>
      </c>
      <c r="Q25" s="353">
        <f t="shared" si="5"/>
        <v>1338371.0455300002</v>
      </c>
      <c r="R25" s="353">
        <v>1165763.016966</v>
      </c>
      <c r="S25" s="353">
        <v>483796.78161000001</v>
      </c>
      <c r="T25" s="353">
        <f t="shared" si="6"/>
        <v>681966.23535600002</v>
      </c>
      <c r="U25" s="357" t="e">
        <f>VLOOKUP(B25,#REF!,13,0)</f>
        <v>#REF!</v>
      </c>
      <c r="V25" s="357" t="e">
        <f>VLOOKUP(B25,#REF!,14,0)</f>
        <v>#REF!</v>
      </c>
      <c r="W25" s="357" t="e">
        <f>VLOOKUP(B25,#REF!,15,0)</f>
        <v>#REF!</v>
      </c>
      <c r="X25" s="302">
        <v>11435</v>
      </c>
      <c r="AB25" s="238" t="e">
        <f t="shared" si="2"/>
        <v>#REF!</v>
      </c>
      <c r="AC25" s="238" t="e">
        <f t="shared" si="3"/>
        <v>#REF!</v>
      </c>
      <c r="AD25" s="238" t="e">
        <f t="shared" si="4"/>
        <v>#REF!</v>
      </c>
      <c r="AI25" s="304">
        <v>990023</v>
      </c>
      <c r="AL25" s="35"/>
    </row>
    <row r="26" spans="1:38" s="156" customFormat="1" ht="31.5" customHeight="1" x14ac:dyDescent="0.85">
      <c r="A26" s="156">
        <v>232</v>
      </c>
      <c r="B26" s="156">
        <v>11443</v>
      </c>
      <c r="C26" s="315">
        <v>232</v>
      </c>
      <c r="D26" s="359">
        <v>22</v>
      </c>
      <c r="E26" s="360" t="s">
        <v>662</v>
      </c>
      <c r="F26" s="361" t="s">
        <v>44</v>
      </c>
      <c r="G26" s="362" t="s">
        <v>262</v>
      </c>
      <c r="H26" s="363">
        <v>48.666666666666671</v>
      </c>
      <c r="I26" s="359">
        <v>120391.12815600001</v>
      </c>
      <c r="J26" s="364">
        <v>697756</v>
      </c>
      <c r="K26" s="365">
        <v>0.99642901181983989</v>
      </c>
      <c r="L26" s="363">
        <v>88523</v>
      </c>
      <c r="M26" s="363">
        <v>500000</v>
      </c>
      <c r="N26" s="363">
        <v>7882200</v>
      </c>
      <c r="O26" s="363">
        <v>699140.18390199996</v>
      </c>
      <c r="P26" s="363">
        <v>219529.49872900001</v>
      </c>
      <c r="Q26" s="363">
        <f t="shared" si="5"/>
        <v>479610.68517299998</v>
      </c>
      <c r="R26" s="363">
        <v>198944.676152</v>
      </c>
      <c r="S26" s="363">
        <v>9019.7939999999999</v>
      </c>
      <c r="T26" s="363">
        <f t="shared" si="6"/>
        <v>189924.88215200001</v>
      </c>
      <c r="U26" s="366" t="e">
        <f>VLOOKUP(B26,#REF!,13,0)</f>
        <v>#REF!</v>
      </c>
      <c r="V26" s="366" t="e">
        <f>VLOOKUP(B26,#REF!,14,0)</f>
        <v>#REF!</v>
      </c>
      <c r="W26" s="366" t="e">
        <f>VLOOKUP(B26,#REF!,15,0)</f>
        <v>#REF!</v>
      </c>
      <c r="X26" s="302">
        <v>11443</v>
      </c>
      <c r="AB26" s="238" t="e">
        <f t="shared" si="2"/>
        <v>#REF!</v>
      </c>
      <c r="AC26" s="238" t="e">
        <f t="shared" si="3"/>
        <v>#REF!</v>
      </c>
      <c r="AD26" s="238" t="e">
        <f t="shared" si="4"/>
        <v>#REF!</v>
      </c>
      <c r="AI26" s="304">
        <v>15586</v>
      </c>
      <c r="AL26" s="35"/>
    </row>
    <row r="27" spans="1:38" s="316" customFormat="1" ht="36.75" x14ac:dyDescent="0.85">
      <c r="A27" s="156">
        <v>234</v>
      </c>
      <c r="B27" s="156">
        <v>11447</v>
      </c>
      <c r="C27" s="315">
        <v>234</v>
      </c>
      <c r="D27" s="154">
        <v>23</v>
      </c>
      <c r="E27" s="351" t="s">
        <v>663</v>
      </c>
      <c r="F27" s="352" t="s">
        <v>307</v>
      </c>
      <c r="G27" s="155" t="s">
        <v>266</v>
      </c>
      <c r="H27" s="353">
        <v>47.766666666666666</v>
      </c>
      <c r="I27" s="354">
        <v>580076.59637000004</v>
      </c>
      <c r="J27" s="355">
        <v>3229008</v>
      </c>
      <c r="K27" s="356">
        <v>0</v>
      </c>
      <c r="L27" s="353">
        <v>236141</v>
      </c>
      <c r="M27" s="353">
        <v>1000000</v>
      </c>
      <c r="N27" s="353">
        <v>13674066</v>
      </c>
      <c r="O27" s="353">
        <v>2987680.7506050002</v>
      </c>
      <c r="P27" s="353">
        <v>2433704.651637</v>
      </c>
      <c r="Q27" s="353">
        <f t="shared" si="5"/>
        <v>553976.09896800015</v>
      </c>
      <c r="R27" s="353">
        <v>1335430.004251</v>
      </c>
      <c r="S27" s="353">
        <v>418115.65707000002</v>
      </c>
      <c r="T27" s="353">
        <f t="shared" si="6"/>
        <v>917314.34718100005</v>
      </c>
      <c r="U27" s="357" t="e">
        <f>VLOOKUP(B27,#REF!,13,0)</f>
        <v>#REF!</v>
      </c>
      <c r="V27" s="357" t="e">
        <f>VLOOKUP(B27,#REF!,14,0)</f>
        <v>#REF!</v>
      </c>
      <c r="W27" s="357" t="e">
        <f>VLOOKUP(B27,#REF!,15,0)</f>
        <v>#REF!</v>
      </c>
      <c r="X27" s="302">
        <v>11447</v>
      </c>
      <c r="Y27" s="156"/>
      <c r="Z27" s="156"/>
      <c r="AA27" s="156"/>
      <c r="AB27" s="238" t="e">
        <f t="shared" si="2"/>
        <v>#REF!</v>
      </c>
      <c r="AC27" s="238" t="e">
        <f t="shared" si="3"/>
        <v>#REF!</v>
      </c>
      <c r="AD27" s="238" t="e">
        <f t="shared" si="4"/>
        <v>#REF!</v>
      </c>
      <c r="AE27" s="156"/>
      <c r="AF27" s="156"/>
      <c r="AG27" s="156"/>
      <c r="AH27" s="156"/>
      <c r="AI27" s="304">
        <v>150111</v>
      </c>
      <c r="AJ27" s="156"/>
      <c r="AL27" s="35"/>
    </row>
    <row r="28" spans="1:38" s="156" customFormat="1" ht="31.5" customHeight="1" x14ac:dyDescent="0.85">
      <c r="A28" s="316">
        <v>236</v>
      </c>
      <c r="B28" s="156">
        <v>11446</v>
      </c>
      <c r="C28" s="152">
        <v>236</v>
      </c>
      <c r="D28" s="359">
        <v>24</v>
      </c>
      <c r="E28" s="360" t="s">
        <v>664</v>
      </c>
      <c r="F28" s="361" t="s">
        <v>43</v>
      </c>
      <c r="G28" s="362" t="s">
        <v>268</v>
      </c>
      <c r="H28" s="363">
        <v>46.433333333333337</v>
      </c>
      <c r="I28" s="359">
        <v>3958249.0804300001</v>
      </c>
      <c r="J28" s="364">
        <v>7348449</v>
      </c>
      <c r="K28" s="365">
        <v>0.65188244891206393</v>
      </c>
      <c r="L28" s="363">
        <v>147334</v>
      </c>
      <c r="M28" s="363">
        <v>500000</v>
      </c>
      <c r="N28" s="363">
        <v>49876123</v>
      </c>
      <c r="O28" s="363">
        <v>8401951.9072050005</v>
      </c>
      <c r="P28" s="363">
        <v>15120830.127738001</v>
      </c>
      <c r="Q28" s="363">
        <f t="shared" si="5"/>
        <v>-6718878.2205330003</v>
      </c>
      <c r="R28" s="363">
        <v>2695109.7850230001</v>
      </c>
      <c r="S28" s="363">
        <v>2775176.3677389999</v>
      </c>
      <c r="T28" s="363">
        <f t="shared" si="6"/>
        <v>-80066.582715999801</v>
      </c>
      <c r="U28" s="366">
        <v>6.45</v>
      </c>
      <c r="V28" s="366">
        <v>20.079999999999998</v>
      </c>
      <c r="W28" s="366">
        <v>133.28</v>
      </c>
      <c r="X28" s="302">
        <v>11446</v>
      </c>
      <c r="Y28" s="316"/>
      <c r="Z28" s="316"/>
      <c r="AA28" s="316"/>
      <c r="AB28" s="238">
        <f t="shared" si="2"/>
        <v>0.13512039414135482</v>
      </c>
      <c r="AC28" s="238">
        <f t="shared" si="3"/>
        <v>0.42065387819510147</v>
      </c>
      <c r="AD28" s="238">
        <f t="shared" si="4"/>
        <v>2.79206916762167</v>
      </c>
      <c r="AE28" s="316"/>
      <c r="AF28" s="316"/>
      <c r="AG28" s="316"/>
      <c r="AH28" s="316"/>
      <c r="AI28" s="304">
        <v>2845307</v>
      </c>
      <c r="AJ28" s="316"/>
      <c r="AL28" s="35"/>
    </row>
    <row r="29" spans="1:38" s="316" customFormat="1" ht="36.75" x14ac:dyDescent="0.85">
      <c r="A29" s="316">
        <v>251</v>
      </c>
      <c r="B29" s="156">
        <v>11512</v>
      </c>
      <c r="C29" s="152">
        <v>251</v>
      </c>
      <c r="D29" s="154">
        <v>25</v>
      </c>
      <c r="E29" s="351" t="s">
        <v>665</v>
      </c>
      <c r="F29" s="352" t="s">
        <v>307</v>
      </c>
      <c r="G29" s="155" t="s">
        <v>297</v>
      </c>
      <c r="H29" s="353">
        <v>38</v>
      </c>
      <c r="I29" s="354">
        <v>1830720.7603490001</v>
      </c>
      <c r="J29" s="355">
        <v>4344691</v>
      </c>
      <c r="K29" s="356">
        <v>0.84467039140218958</v>
      </c>
      <c r="L29" s="353">
        <v>514032</v>
      </c>
      <c r="M29" s="353">
        <v>2150000</v>
      </c>
      <c r="N29" s="353">
        <v>8452180</v>
      </c>
      <c r="O29" s="353">
        <v>13424331.607192</v>
      </c>
      <c r="P29" s="353">
        <v>17170596.215229001</v>
      </c>
      <c r="Q29" s="353">
        <f t="shared" si="5"/>
        <v>-3746264.6080370005</v>
      </c>
      <c r="R29" s="353">
        <v>2728763.2701750002</v>
      </c>
      <c r="S29" s="353">
        <v>2365082.4442850002</v>
      </c>
      <c r="T29" s="353">
        <f t="shared" si="6"/>
        <v>363680.82588999998</v>
      </c>
      <c r="U29" s="357">
        <v>13.44</v>
      </c>
      <c r="V29" s="357">
        <v>20.87</v>
      </c>
      <c r="W29" s="357">
        <v>54.58</v>
      </c>
      <c r="X29" s="302">
        <v>11512</v>
      </c>
      <c r="AB29" s="238">
        <f t="shared" si="2"/>
        <v>0.16646528066964869</v>
      </c>
      <c r="AC29" s="238">
        <f t="shared" si="3"/>
        <v>0.25849184580175361</v>
      </c>
      <c r="AD29" s="238">
        <f t="shared" si="4"/>
        <v>0.6760174865289752</v>
      </c>
      <c r="AI29" s="304">
        <v>2836508</v>
      </c>
      <c r="AL29" s="35"/>
    </row>
    <row r="30" spans="1:38" s="156" customFormat="1" ht="31.5" customHeight="1" x14ac:dyDescent="0.85">
      <c r="A30" s="156">
        <v>252</v>
      </c>
      <c r="B30" s="156">
        <v>11511</v>
      </c>
      <c r="C30" s="315">
        <v>252</v>
      </c>
      <c r="D30" s="359">
        <v>26</v>
      </c>
      <c r="E30" s="360" t="s">
        <v>666</v>
      </c>
      <c r="F30" s="361" t="s">
        <v>38</v>
      </c>
      <c r="G30" s="362" t="s">
        <v>297</v>
      </c>
      <c r="H30" s="363">
        <v>38</v>
      </c>
      <c r="I30" s="359">
        <v>1973269.305065</v>
      </c>
      <c r="J30" s="364">
        <v>3425145</v>
      </c>
      <c r="K30" s="365">
        <v>0.70221485869941769</v>
      </c>
      <c r="L30" s="363">
        <v>1460143</v>
      </c>
      <c r="M30" s="363">
        <v>1500000</v>
      </c>
      <c r="N30" s="363">
        <v>2579443</v>
      </c>
      <c r="O30" s="363">
        <v>15278843.872036001</v>
      </c>
      <c r="P30" s="363">
        <v>14429506.237832</v>
      </c>
      <c r="Q30" s="363">
        <f t="shared" si="5"/>
        <v>849337.63420400023</v>
      </c>
      <c r="R30" s="363">
        <v>2693103.822313</v>
      </c>
      <c r="S30" s="363">
        <v>1886973.287609</v>
      </c>
      <c r="T30" s="363">
        <f t="shared" si="6"/>
        <v>806130.53470399999</v>
      </c>
      <c r="U30" s="366" t="e">
        <f>VLOOKUP(B30,#REF!,13,0)</f>
        <v>#REF!</v>
      </c>
      <c r="V30" s="366" t="e">
        <f>VLOOKUP(B30,#REF!,14,0)</f>
        <v>#REF!</v>
      </c>
      <c r="W30" s="366" t="e">
        <f>VLOOKUP(B30,#REF!,15,0)</f>
        <v>#REF!</v>
      </c>
      <c r="X30" s="302">
        <v>11511</v>
      </c>
      <c r="AB30" s="238" t="e">
        <f t="shared" si="2"/>
        <v>#REF!</v>
      </c>
      <c r="AC30" s="238" t="e">
        <f t="shared" si="3"/>
        <v>#REF!</v>
      </c>
      <c r="AD30" s="238" t="e">
        <f t="shared" si="4"/>
        <v>#REF!</v>
      </c>
      <c r="AI30" s="304">
        <v>886340</v>
      </c>
      <c r="AL30" s="35"/>
    </row>
    <row r="31" spans="1:38" s="316" customFormat="1" ht="36.75" x14ac:dyDescent="0.85">
      <c r="A31" s="316">
        <v>256</v>
      </c>
      <c r="B31" s="156">
        <v>11525</v>
      </c>
      <c r="C31" s="152">
        <v>256</v>
      </c>
      <c r="D31" s="154">
        <v>27</v>
      </c>
      <c r="E31" s="351" t="s">
        <v>667</v>
      </c>
      <c r="F31" s="352" t="s">
        <v>307</v>
      </c>
      <c r="G31" s="155" t="s">
        <v>302</v>
      </c>
      <c r="H31" s="353">
        <v>35</v>
      </c>
      <c r="I31" s="354">
        <v>1913221.884901</v>
      </c>
      <c r="J31" s="355">
        <v>4314643</v>
      </c>
      <c r="K31" s="356">
        <v>0.77997969453483651</v>
      </c>
      <c r="L31" s="353">
        <v>1974648</v>
      </c>
      <c r="M31" s="353">
        <v>2000000</v>
      </c>
      <c r="N31" s="353">
        <v>2185021</v>
      </c>
      <c r="O31" s="353">
        <v>10511844.673509</v>
      </c>
      <c r="P31" s="353">
        <v>10351234.181483001</v>
      </c>
      <c r="Q31" s="353">
        <f t="shared" si="5"/>
        <v>160610.49202599935</v>
      </c>
      <c r="R31" s="353">
        <v>1481308.55574</v>
      </c>
      <c r="S31" s="353">
        <v>1216612.962788</v>
      </c>
      <c r="T31" s="353">
        <f t="shared" si="6"/>
        <v>264695.59295199998</v>
      </c>
      <c r="U31" s="357">
        <v>9.25</v>
      </c>
      <c r="V31" s="357">
        <v>14.2</v>
      </c>
      <c r="W31" s="357">
        <v>70.09</v>
      </c>
      <c r="X31" s="302">
        <v>11525</v>
      </c>
      <c r="AB31" s="238">
        <f t="shared" si="2"/>
        <v>0.11377637807383599</v>
      </c>
      <c r="AC31" s="238">
        <f t="shared" si="3"/>
        <v>0.17466211552956443</v>
      </c>
      <c r="AD31" s="238">
        <f t="shared" si="4"/>
        <v>0.86211744207515295</v>
      </c>
      <c r="AI31" s="304">
        <v>585171</v>
      </c>
      <c r="AL31" s="35"/>
    </row>
    <row r="32" spans="1:38" s="156" customFormat="1" ht="31.5" customHeight="1" x14ac:dyDescent="0.85">
      <c r="A32" s="316">
        <v>258</v>
      </c>
      <c r="B32" s="156">
        <v>11538</v>
      </c>
      <c r="C32" s="152">
        <v>258</v>
      </c>
      <c r="D32" s="359">
        <v>28</v>
      </c>
      <c r="E32" s="360" t="s">
        <v>668</v>
      </c>
      <c r="F32" s="361" t="s">
        <v>323</v>
      </c>
      <c r="G32" s="362" t="s">
        <v>308</v>
      </c>
      <c r="H32" s="363">
        <v>34</v>
      </c>
      <c r="I32" s="359">
        <v>1050682.6117750001</v>
      </c>
      <c r="J32" s="364">
        <v>2208416</v>
      </c>
      <c r="K32" s="365">
        <v>0.93161277165949796</v>
      </c>
      <c r="L32" s="363">
        <v>377196</v>
      </c>
      <c r="M32" s="363">
        <v>1000000</v>
      </c>
      <c r="N32" s="363">
        <v>6213419</v>
      </c>
      <c r="O32" s="363">
        <v>7828015.7417869996</v>
      </c>
      <c r="P32" s="363">
        <v>7520367.8163299998</v>
      </c>
      <c r="Q32" s="363">
        <f t="shared" si="5"/>
        <v>307647.9254569998</v>
      </c>
      <c r="R32" s="363">
        <v>514471.95122799999</v>
      </c>
      <c r="S32" s="363">
        <v>515450.883646</v>
      </c>
      <c r="T32" s="363">
        <f t="shared" si="6"/>
        <v>-978.93241800001124</v>
      </c>
      <c r="U32" s="366" t="e">
        <f>VLOOKUP(B32,#REF!,13,0)</f>
        <v>#REF!</v>
      </c>
      <c r="V32" s="366" t="e">
        <f>VLOOKUP(B32,#REF!,14,0)</f>
        <v>#REF!</v>
      </c>
      <c r="W32" s="366" t="e">
        <f>VLOOKUP(B32,#REF!,15,0)</f>
        <v>#REF!</v>
      </c>
      <c r="X32" s="302">
        <v>11538</v>
      </c>
      <c r="Y32" s="316"/>
      <c r="Z32" s="316"/>
      <c r="AA32" s="316"/>
      <c r="AB32" s="238" t="e">
        <f t="shared" si="2"/>
        <v>#REF!</v>
      </c>
      <c r="AC32" s="238" t="e">
        <f t="shared" si="3"/>
        <v>#REF!</v>
      </c>
      <c r="AD32" s="238" t="e">
        <f t="shared" si="4"/>
        <v>#REF!</v>
      </c>
      <c r="AE32" s="316"/>
      <c r="AF32" s="316"/>
      <c r="AG32" s="316"/>
      <c r="AH32" s="316"/>
      <c r="AI32" s="304">
        <v>467806</v>
      </c>
      <c r="AJ32" s="316"/>
      <c r="AL32" s="35"/>
    </row>
    <row r="33" spans="1:38" s="316" customFormat="1" ht="36.75" x14ac:dyDescent="0.85">
      <c r="A33" s="156">
        <v>257</v>
      </c>
      <c r="B33" s="156">
        <v>11534</v>
      </c>
      <c r="C33" s="315">
        <v>257</v>
      </c>
      <c r="D33" s="154">
        <v>29</v>
      </c>
      <c r="E33" s="351" t="s">
        <v>669</v>
      </c>
      <c r="F33" s="352" t="s">
        <v>31</v>
      </c>
      <c r="G33" s="155" t="s">
        <v>308</v>
      </c>
      <c r="H33" s="353">
        <v>34</v>
      </c>
      <c r="I33" s="354">
        <v>1265153.7298079999</v>
      </c>
      <c r="J33" s="355">
        <v>7683961</v>
      </c>
      <c r="K33" s="356">
        <v>0.93319907708670879</v>
      </c>
      <c r="L33" s="353">
        <v>772805</v>
      </c>
      <c r="M33" s="353">
        <v>5000000</v>
      </c>
      <c r="N33" s="353">
        <v>9942949</v>
      </c>
      <c r="O33" s="353">
        <v>0</v>
      </c>
      <c r="P33" s="353">
        <v>0</v>
      </c>
      <c r="Q33" s="353">
        <v>0</v>
      </c>
      <c r="R33" s="353">
        <v>0</v>
      </c>
      <c r="S33" s="353">
        <v>0</v>
      </c>
      <c r="T33" s="353">
        <v>0</v>
      </c>
      <c r="U33" s="357" t="e">
        <f>VLOOKUP(B33,#REF!,13,0)</f>
        <v>#REF!</v>
      </c>
      <c r="V33" s="357" t="e">
        <f>VLOOKUP(B33,#REF!,14,0)</f>
        <v>#REF!</v>
      </c>
      <c r="W33" s="357" t="e">
        <f>VLOOKUP(B33,#REF!,15,0)</f>
        <v>#REF!</v>
      </c>
      <c r="X33" s="302">
        <v>11534</v>
      </c>
      <c r="Y33" s="156"/>
      <c r="Z33" s="156"/>
      <c r="AA33" s="156"/>
      <c r="AB33" s="238" t="e">
        <f t="shared" si="2"/>
        <v>#REF!</v>
      </c>
      <c r="AC33" s="238" t="e">
        <f t="shared" si="3"/>
        <v>#REF!</v>
      </c>
      <c r="AD33" s="238" t="e">
        <f t="shared" si="4"/>
        <v>#REF!</v>
      </c>
      <c r="AE33" s="156"/>
      <c r="AF33" s="156"/>
      <c r="AG33" s="156"/>
      <c r="AH33" s="156"/>
      <c r="AI33" s="304">
        <v>1268413</v>
      </c>
      <c r="AJ33" s="156"/>
      <c r="AL33" s="35"/>
    </row>
    <row r="34" spans="1:38" s="156" customFormat="1" ht="31.5" customHeight="1" x14ac:dyDescent="0.85">
      <c r="A34" s="156">
        <v>260</v>
      </c>
      <c r="B34" s="156">
        <v>11553</v>
      </c>
      <c r="C34" s="315">
        <v>260</v>
      </c>
      <c r="D34" s="359">
        <v>30</v>
      </c>
      <c r="E34" s="360" t="s">
        <v>670</v>
      </c>
      <c r="F34" s="361" t="s">
        <v>316</v>
      </c>
      <c r="G34" s="362" t="s">
        <v>317</v>
      </c>
      <c r="H34" s="363">
        <v>31</v>
      </c>
      <c r="I34" s="359">
        <v>1361953.132344</v>
      </c>
      <c r="J34" s="364">
        <v>2650359</v>
      </c>
      <c r="K34" s="365">
        <v>0.75698148730158465</v>
      </c>
      <c r="L34" s="363">
        <v>1032695</v>
      </c>
      <c r="M34" s="363">
        <v>1500000</v>
      </c>
      <c r="N34" s="363">
        <v>2566449</v>
      </c>
      <c r="O34" s="363">
        <v>1501006.7619090001</v>
      </c>
      <c r="P34" s="363">
        <v>1413663.894142</v>
      </c>
      <c r="Q34" s="363">
        <f t="shared" si="5"/>
        <v>87342.867767000105</v>
      </c>
      <c r="R34" s="363">
        <v>374483.74909900001</v>
      </c>
      <c r="S34" s="363">
        <v>154736.78799499999</v>
      </c>
      <c r="T34" s="363">
        <f t="shared" si="6"/>
        <v>219746.96110400002</v>
      </c>
      <c r="U34" s="366" t="e">
        <f>VLOOKUP(B34,#REF!,13,0)</f>
        <v>#REF!</v>
      </c>
      <c r="V34" s="366" t="e">
        <f>VLOOKUP(B34,#REF!,14,0)</f>
        <v>#REF!</v>
      </c>
      <c r="W34" s="366" t="e">
        <f>VLOOKUP(B34,#REF!,15,0)</f>
        <v>#REF!</v>
      </c>
      <c r="X34" s="302">
        <v>11553</v>
      </c>
      <c r="AB34" s="238" t="e">
        <f t="shared" si="2"/>
        <v>#REF!</v>
      </c>
      <c r="AC34" s="238" t="e">
        <f t="shared" si="3"/>
        <v>#REF!</v>
      </c>
      <c r="AD34" s="238" t="e">
        <f t="shared" si="4"/>
        <v>#REF!</v>
      </c>
      <c r="AI34" s="304">
        <v>707113</v>
      </c>
      <c r="AL34" s="35"/>
    </row>
    <row r="35" spans="1:38" s="316" customFormat="1" ht="36.75" x14ac:dyDescent="0.85">
      <c r="A35" s="316">
        <v>265</v>
      </c>
      <c r="B35" s="156">
        <v>11583</v>
      </c>
      <c r="C35" s="152">
        <v>265</v>
      </c>
      <c r="D35" s="154">
        <v>31</v>
      </c>
      <c r="E35" s="351" t="s">
        <v>671</v>
      </c>
      <c r="F35" s="352" t="s">
        <v>288</v>
      </c>
      <c r="G35" s="155" t="s">
        <v>324</v>
      </c>
      <c r="H35" s="353">
        <v>26</v>
      </c>
      <c r="I35" s="354">
        <v>123094.648321</v>
      </c>
      <c r="J35" s="355">
        <v>147897</v>
      </c>
      <c r="K35" s="356">
        <v>0.88534327742535912</v>
      </c>
      <c r="L35" s="353">
        <v>5001611</v>
      </c>
      <c r="M35" s="353">
        <v>50000000</v>
      </c>
      <c r="N35" s="353">
        <v>29570</v>
      </c>
      <c r="O35" s="353">
        <v>478018.76315499999</v>
      </c>
      <c r="P35" s="353">
        <v>441800.462329</v>
      </c>
      <c r="Q35" s="353">
        <f t="shared" si="5"/>
        <v>36218.300825999992</v>
      </c>
      <c r="R35" s="353">
        <v>104359.61071199999</v>
      </c>
      <c r="S35" s="353">
        <v>51136.648354999998</v>
      </c>
      <c r="T35" s="353">
        <f t="shared" si="6"/>
        <v>53222.962356999997</v>
      </c>
      <c r="U35" s="357" t="e">
        <f>VLOOKUP(B35,#REF!,13,0)</f>
        <v>#REF!</v>
      </c>
      <c r="V35" s="357" t="e">
        <f>VLOOKUP(B35,#REF!,14,0)</f>
        <v>#REF!</v>
      </c>
      <c r="W35" s="357" t="e">
        <f>VLOOKUP(B35,#REF!,15,0)</f>
        <v>#REF!</v>
      </c>
      <c r="X35" s="302">
        <v>11583</v>
      </c>
      <c r="AB35" s="238" t="e">
        <f t="shared" si="2"/>
        <v>#REF!</v>
      </c>
      <c r="AC35" s="238" t="e">
        <f t="shared" si="3"/>
        <v>#REF!</v>
      </c>
      <c r="AD35" s="238" t="e">
        <f t="shared" si="4"/>
        <v>#REF!</v>
      </c>
      <c r="AI35" s="304">
        <v>43607</v>
      </c>
      <c r="AL35" s="35"/>
    </row>
    <row r="36" spans="1:38" s="156" customFormat="1" ht="31.5" customHeight="1" x14ac:dyDescent="0.85">
      <c r="A36" s="156">
        <v>266</v>
      </c>
      <c r="B36" s="156">
        <v>11595</v>
      </c>
      <c r="C36" s="315">
        <v>266</v>
      </c>
      <c r="D36" s="359">
        <v>32</v>
      </c>
      <c r="E36" s="360" t="s">
        <v>672</v>
      </c>
      <c r="F36" s="361" t="s">
        <v>71</v>
      </c>
      <c r="G36" s="362" t="s">
        <v>325</v>
      </c>
      <c r="H36" s="363">
        <v>25</v>
      </c>
      <c r="I36" s="359">
        <v>371002.438662</v>
      </c>
      <c r="J36" s="364">
        <v>536755</v>
      </c>
      <c r="K36" s="365">
        <v>0.86577178126750509</v>
      </c>
      <c r="L36" s="363">
        <v>246642</v>
      </c>
      <c r="M36" s="363">
        <v>500000</v>
      </c>
      <c r="N36" s="363">
        <v>2231622</v>
      </c>
      <c r="O36" s="363">
        <v>3965750.8462180002</v>
      </c>
      <c r="P36" s="363">
        <v>3876052.3384690001</v>
      </c>
      <c r="Q36" s="363">
        <f t="shared" si="5"/>
        <v>89698.507749000099</v>
      </c>
      <c r="R36" s="363">
        <v>545813.18405000004</v>
      </c>
      <c r="S36" s="363">
        <v>523685.50355299999</v>
      </c>
      <c r="T36" s="363">
        <f t="shared" si="6"/>
        <v>22127.680497000052</v>
      </c>
      <c r="U36" s="366">
        <v>0</v>
      </c>
      <c r="V36" s="366">
        <v>0</v>
      </c>
      <c r="W36" s="366">
        <v>0</v>
      </c>
      <c r="X36" s="302">
        <v>11595</v>
      </c>
      <c r="AB36" s="238">
        <f t="shared" si="2"/>
        <v>0</v>
      </c>
      <c r="AC36" s="238">
        <f t="shared" si="3"/>
        <v>0</v>
      </c>
      <c r="AD36" s="238">
        <f t="shared" si="4"/>
        <v>0</v>
      </c>
      <c r="AI36" s="304">
        <v>22557</v>
      </c>
      <c r="AL36" s="35"/>
    </row>
    <row r="37" spans="1:38" s="316" customFormat="1" ht="36.75" x14ac:dyDescent="0.85">
      <c r="A37" s="156">
        <v>274</v>
      </c>
      <c r="B37" s="156">
        <v>0</v>
      </c>
      <c r="C37" s="315">
        <v>274</v>
      </c>
      <c r="D37" s="154">
        <v>33</v>
      </c>
      <c r="E37" s="351" t="s">
        <v>673</v>
      </c>
      <c r="F37" s="352" t="s">
        <v>24</v>
      </c>
      <c r="G37" s="155" t="s">
        <v>384</v>
      </c>
      <c r="H37" s="353">
        <v>20</v>
      </c>
      <c r="I37" s="354">
        <v>0</v>
      </c>
      <c r="J37" s="355">
        <v>0</v>
      </c>
      <c r="K37" s="356">
        <v>0</v>
      </c>
      <c r="L37" s="353">
        <v>0</v>
      </c>
      <c r="M37" s="353">
        <v>0</v>
      </c>
      <c r="N37" s="353">
        <v>0</v>
      </c>
      <c r="O37" s="353">
        <v>0</v>
      </c>
      <c r="P37" s="353">
        <v>0</v>
      </c>
      <c r="Q37" s="353">
        <v>0</v>
      </c>
      <c r="R37" s="353">
        <v>0</v>
      </c>
      <c r="S37" s="353">
        <v>0</v>
      </c>
      <c r="T37" s="353">
        <v>0</v>
      </c>
      <c r="U37" s="357">
        <v>0</v>
      </c>
      <c r="V37" s="357">
        <v>0</v>
      </c>
      <c r="W37" s="357">
        <v>0</v>
      </c>
      <c r="X37" s="302">
        <v>11514</v>
      </c>
      <c r="Y37" s="156"/>
      <c r="Z37" s="156"/>
      <c r="AA37" s="156"/>
      <c r="AB37" s="238">
        <f t="shared" si="2"/>
        <v>0</v>
      </c>
      <c r="AC37" s="238">
        <f t="shared" si="3"/>
        <v>0</v>
      </c>
      <c r="AD37" s="238">
        <f t="shared" si="4"/>
        <v>0</v>
      </c>
      <c r="AE37" s="156"/>
      <c r="AF37" s="156"/>
      <c r="AG37" s="156"/>
      <c r="AH37" s="156"/>
      <c r="AI37" s="304"/>
      <c r="AJ37" s="156"/>
      <c r="AL37" s="35"/>
    </row>
    <row r="38" spans="1:38" s="156" customFormat="1" ht="31.5" customHeight="1" x14ac:dyDescent="0.85">
      <c r="A38" s="316">
        <v>267</v>
      </c>
      <c r="B38" s="156">
        <v>11607</v>
      </c>
      <c r="C38" s="152">
        <v>267</v>
      </c>
      <c r="D38" s="359">
        <v>34</v>
      </c>
      <c r="E38" s="360" t="s">
        <v>674</v>
      </c>
      <c r="F38" s="361" t="s">
        <v>330</v>
      </c>
      <c r="G38" s="362" t="s">
        <v>329</v>
      </c>
      <c r="H38" s="363">
        <v>22</v>
      </c>
      <c r="I38" s="359">
        <v>721544.97583600006</v>
      </c>
      <c r="J38" s="364">
        <v>2876760</v>
      </c>
      <c r="K38" s="365">
        <v>0.94483206694073307</v>
      </c>
      <c r="L38" s="363">
        <v>507626</v>
      </c>
      <c r="M38" s="363">
        <v>500000</v>
      </c>
      <c r="N38" s="363">
        <v>5667086</v>
      </c>
      <c r="O38" s="363">
        <v>3637758.8403349998</v>
      </c>
      <c r="P38" s="363">
        <v>2255501.7011529999</v>
      </c>
      <c r="Q38" s="363">
        <f t="shared" si="5"/>
        <v>1382257.139182</v>
      </c>
      <c r="R38" s="363">
        <v>2359195.8059399999</v>
      </c>
      <c r="S38" s="363">
        <v>700608.28532300005</v>
      </c>
      <c r="T38" s="363">
        <f t="shared" si="6"/>
        <v>1658587.5206169998</v>
      </c>
      <c r="U38" s="366" t="e">
        <f>VLOOKUP(B38,#REF!,13,0)</f>
        <v>#REF!</v>
      </c>
      <c r="V38" s="366" t="e">
        <f>VLOOKUP(B38,#REF!,14,0)</f>
        <v>#REF!</v>
      </c>
      <c r="W38" s="366" t="e">
        <f>VLOOKUP(B38,#REF!,15,0)</f>
        <v>#REF!</v>
      </c>
      <c r="X38" s="302">
        <v>11607</v>
      </c>
      <c r="Y38" s="316"/>
      <c r="Z38" s="316"/>
      <c r="AA38" s="316"/>
      <c r="AB38" s="238" t="e">
        <f t="shared" si="2"/>
        <v>#REF!</v>
      </c>
      <c r="AC38" s="238" t="e">
        <f t="shared" si="3"/>
        <v>#REF!</v>
      </c>
      <c r="AD38" s="238" t="e">
        <f t="shared" si="4"/>
        <v>#REF!</v>
      </c>
      <c r="AE38" s="316"/>
      <c r="AF38" s="316"/>
      <c r="AG38" s="316"/>
      <c r="AH38" s="316"/>
      <c r="AI38" s="304">
        <v>289337</v>
      </c>
      <c r="AJ38" s="316"/>
      <c r="AL38" s="35"/>
    </row>
    <row r="39" spans="1:38" s="316" customFormat="1" ht="36.75" x14ac:dyDescent="0.85">
      <c r="A39" s="156">
        <v>269</v>
      </c>
      <c r="B39" s="156">
        <v>11615</v>
      </c>
      <c r="C39" s="315">
        <v>269</v>
      </c>
      <c r="D39" s="154">
        <v>35</v>
      </c>
      <c r="E39" s="351" t="s">
        <v>675</v>
      </c>
      <c r="F39" s="352" t="s">
        <v>215</v>
      </c>
      <c r="G39" s="155" t="s">
        <v>339</v>
      </c>
      <c r="H39" s="353">
        <v>21</v>
      </c>
      <c r="I39" s="354">
        <v>915885.20765400003</v>
      </c>
      <c r="J39" s="355">
        <v>1376709</v>
      </c>
      <c r="K39" s="356">
        <v>0.87930305294202915</v>
      </c>
      <c r="L39" s="353">
        <v>1016795</v>
      </c>
      <c r="M39" s="353">
        <v>1280000</v>
      </c>
      <c r="N39" s="353">
        <v>2090383</v>
      </c>
      <c r="O39" s="353">
        <v>8223239.1947919996</v>
      </c>
      <c r="P39" s="353">
        <v>7435754.9951590002</v>
      </c>
      <c r="Q39" s="353">
        <f t="shared" si="5"/>
        <v>787484.19963299949</v>
      </c>
      <c r="R39" s="353">
        <v>1254385.0980239999</v>
      </c>
      <c r="S39" s="353">
        <v>988077.31952599995</v>
      </c>
      <c r="T39" s="353">
        <f t="shared" si="6"/>
        <v>266307.778498</v>
      </c>
      <c r="U39" s="357" t="e">
        <f>VLOOKUP(B39,#REF!,13,0)</f>
        <v>#REF!</v>
      </c>
      <c r="V39" s="357" t="e">
        <f>VLOOKUP(B39,#REF!,14,0)</f>
        <v>#REF!</v>
      </c>
      <c r="W39" s="357" t="e">
        <f>VLOOKUP(B39,#REF!,15,0)</f>
        <v>#REF!</v>
      </c>
      <c r="X39" s="302">
        <v>11615</v>
      </c>
      <c r="Y39" s="156"/>
      <c r="Z39" s="156"/>
      <c r="AA39" s="156"/>
      <c r="AB39" s="238" t="e">
        <f t="shared" si="2"/>
        <v>#REF!</v>
      </c>
      <c r="AC39" s="238" t="e">
        <f t="shared" si="3"/>
        <v>#REF!</v>
      </c>
      <c r="AD39" s="238" t="e">
        <f t="shared" si="4"/>
        <v>#REF!</v>
      </c>
      <c r="AE39" s="156"/>
      <c r="AF39" s="156"/>
      <c r="AG39" s="156"/>
      <c r="AH39" s="156"/>
      <c r="AI39" s="304">
        <v>252315</v>
      </c>
      <c r="AJ39" s="156"/>
      <c r="AL39" s="35"/>
    </row>
    <row r="40" spans="1:38" s="156" customFormat="1" ht="31.5" customHeight="1" x14ac:dyDescent="0.85">
      <c r="A40" s="156">
        <v>268</v>
      </c>
      <c r="B40" s="156">
        <v>11618</v>
      </c>
      <c r="C40" s="315">
        <v>268</v>
      </c>
      <c r="D40" s="359">
        <v>36</v>
      </c>
      <c r="E40" s="360" t="s">
        <v>676</v>
      </c>
      <c r="F40" s="361" t="s">
        <v>41</v>
      </c>
      <c r="G40" s="362" t="s">
        <v>338</v>
      </c>
      <c r="H40" s="363">
        <v>20</v>
      </c>
      <c r="I40" s="359">
        <v>583171</v>
      </c>
      <c r="J40" s="364">
        <v>2403252</v>
      </c>
      <c r="K40" s="365">
        <v>0.46043889944978006</v>
      </c>
      <c r="L40" s="363">
        <v>1333527</v>
      </c>
      <c r="M40" s="363">
        <v>810000</v>
      </c>
      <c r="N40" s="363">
        <v>1802178</v>
      </c>
      <c r="O40" s="363">
        <v>53163782.415361002</v>
      </c>
      <c r="P40" s="363">
        <v>51706277.453519002</v>
      </c>
      <c r="Q40" s="363">
        <f t="shared" si="5"/>
        <v>1457504.9618420005</v>
      </c>
      <c r="R40" s="363">
        <v>25856161.577094998</v>
      </c>
      <c r="S40" s="363">
        <v>24879175.382366002</v>
      </c>
      <c r="T40" s="363">
        <f t="shared" si="6"/>
        <v>976986.1947289966</v>
      </c>
      <c r="U40" s="366" t="e">
        <f>VLOOKUP(B40,#REF!,13,0)</f>
        <v>#REF!</v>
      </c>
      <c r="V40" s="366" t="e">
        <f>VLOOKUP(B40,#REF!,14,0)</f>
        <v>#REF!</v>
      </c>
      <c r="W40" s="366" t="e">
        <f>VLOOKUP(B40,#REF!,15,0)</f>
        <v>#REF!</v>
      </c>
      <c r="X40" s="302">
        <v>11618</v>
      </c>
      <c r="AB40" s="238" t="e">
        <f t="shared" si="2"/>
        <v>#REF!</v>
      </c>
      <c r="AC40" s="238" t="e">
        <f t="shared" si="3"/>
        <v>#REF!</v>
      </c>
      <c r="AD40" s="238" t="e">
        <f t="shared" si="4"/>
        <v>#REF!</v>
      </c>
      <c r="AI40" s="304">
        <v>25711</v>
      </c>
      <c r="AL40" s="35"/>
    </row>
    <row r="41" spans="1:38" s="316" customFormat="1" ht="36.75" x14ac:dyDescent="0.85">
      <c r="A41" s="316">
        <v>270</v>
      </c>
      <c r="B41" s="156">
        <v>11617</v>
      </c>
      <c r="C41" s="152">
        <v>270</v>
      </c>
      <c r="D41" s="154">
        <v>37</v>
      </c>
      <c r="E41" s="351" t="s">
        <v>677</v>
      </c>
      <c r="F41" s="352" t="s">
        <v>288</v>
      </c>
      <c r="G41" s="155" t="s">
        <v>343</v>
      </c>
      <c r="H41" s="353">
        <v>20</v>
      </c>
      <c r="I41" s="354">
        <v>413454.27110399998</v>
      </c>
      <c r="J41" s="355">
        <v>3068579</v>
      </c>
      <c r="K41" s="356">
        <v>9.0454105040680237E-3</v>
      </c>
      <c r="L41" s="353">
        <v>91782985</v>
      </c>
      <c r="M41" s="353">
        <v>500000000</v>
      </c>
      <c r="N41" s="353">
        <v>33433</v>
      </c>
      <c r="O41" s="353">
        <v>10755652.848956</v>
      </c>
      <c r="P41" s="353">
        <v>8615963.2834859993</v>
      </c>
      <c r="Q41" s="353">
        <f t="shared" si="5"/>
        <v>2139689.5654700007</v>
      </c>
      <c r="R41" s="353">
        <v>2364044.4186780001</v>
      </c>
      <c r="S41" s="353">
        <v>927319.42620300001</v>
      </c>
      <c r="T41" s="353">
        <f t="shared" si="6"/>
        <v>1436724.9924750002</v>
      </c>
      <c r="U41" s="357" t="e">
        <f>VLOOKUP(B41,#REF!,13,0)</f>
        <v>#REF!</v>
      </c>
      <c r="V41" s="357" t="e">
        <f>VLOOKUP(B41,#REF!,14,0)</f>
        <v>#REF!</v>
      </c>
      <c r="W41" s="357" t="e">
        <f>VLOOKUP(B41,#REF!,15,0)</f>
        <v>#REF!</v>
      </c>
      <c r="X41" s="302">
        <v>11617</v>
      </c>
      <c r="AB41" s="238" t="e">
        <f t="shared" si="2"/>
        <v>#REF!</v>
      </c>
      <c r="AC41" s="238" t="e">
        <f t="shared" si="3"/>
        <v>#REF!</v>
      </c>
      <c r="AD41" s="238" t="e">
        <f t="shared" si="4"/>
        <v>#REF!</v>
      </c>
      <c r="AI41" s="304">
        <v>0</v>
      </c>
      <c r="AL41" s="35"/>
    </row>
    <row r="42" spans="1:38" s="156" customFormat="1" ht="31.5" customHeight="1" x14ac:dyDescent="0.85">
      <c r="A42" s="316">
        <v>273</v>
      </c>
      <c r="B42" s="156">
        <v>11633</v>
      </c>
      <c r="C42" s="152">
        <v>273</v>
      </c>
      <c r="D42" s="359">
        <v>38</v>
      </c>
      <c r="E42" s="360" t="s">
        <v>678</v>
      </c>
      <c r="F42" s="361" t="s">
        <v>235</v>
      </c>
      <c r="G42" s="362" t="s">
        <v>347</v>
      </c>
      <c r="H42" s="363">
        <v>18</v>
      </c>
      <c r="I42" s="359">
        <v>139251.168278</v>
      </c>
      <c r="J42" s="364">
        <v>183326</v>
      </c>
      <c r="K42" s="365">
        <v>0.88517084924534783</v>
      </c>
      <c r="L42" s="363">
        <v>122180</v>
      </c>
      <c r="M42" s="363">
        <v>250000</v>
      </c>
      <c r="N42" s="363">
        <v>1500458</v>
      </c>
      <c r="O42" s="363">
        <v>1003317.788403</v>
      </c>
      <c r="P42" s="363">
        <v>896767.546432</v>
      </c>
      <c r="Q42" s="363">
        <f t="shared" si="5"/>
        <v>106550.24197099998</v>
      </c>
      <c r="R42" s="363">
        <v>216485.00072000001</v>
      </c>
      <c r="S42" s="363">
        <v>69289.865571000002</v>
      </c>
      <c r="T42" s="363">
        <f t="shared" si="6"/>
        <v>147195.13514900001</v>
      </c>
      <c r="U42" s="366" t="e">
        <f>VLOOKUP(B42,#REF!,13,0)</f>
        <v>#REF!</v>
      </c>
      <c r="V42" s="366" t="e">
        <f>VLOOKUP(B42,#REF!,14,0)</f>
        <v>#REF!</v>
      </c>
      <c r="W42" s="366" t="e">
        <f>VLOOKUP(B42,#REF!,15,0)</f>
        <v>#REF!</v>
      </c>
      <c r="X42" s="302">
        <v>11633</v>
      </c>
      <c r="Y42" s="316"/>
      <c r="Z42" s="316"/>
      <c r="AA42" s="316"/>
      <c r="AB42" s="238" t="e">
        <f t="shared" si="2"/>
        <v>#REF!</v>
      </c>
      <c r="AC42" s="238" t="e">
        <f t="shared" si="3"/>
        <v>#REF!</v>
      </c>
      <c r="AD42" s="238" t="e">
        <f t="shared" si="4"/>
        <v>#REF!</v>
      </c>
      <c r="AE42" s="316"/>
      <c r="AF42" s="316"/>
      <c r="AG42" s="316"/>
      <c r="AH42" s="316"/>
      <c r="AI42" s="304">
        <v>37734</v>
      </c>
      <c r="AJ42" s="316"/>
      <c r="AL42" s="35"/>
    </row>
    <row r="43" spans="1:38" s="316" customFormat="1" ht="36.75" x14ac:dyDescent="0.85">
      <c r="A43" s="156">
        <v>276</v>
      </c>
      <c r="B43" s="156">
        <v>11655</v>
      </c>
      <c r="C43" s="315">
        <v>276</v>
      </c>
      <c r="D43" s="154">
        <v>39</v>
      </c>
      <c r="E43" s="351" t="s">
        <v>679</v>
      </c>
      <c r="F43" s="352" t="s">
        <v>225</v>
      </c>
      <c r="G43" s="155" t="s">
        <v>392</v>
      </c>
      <c r="H43" s="353">
        <v>13</v>
      </c>
      <c r="I43" s="354">
        <v>2634720.2915159999</v>
      </c>
      <c r="J43" s="355">
        <v>11256458</v>
      </c>
      <c r="K43" s="356">
        <v>0.96055538018101527</v>
      </c>
      <c r="L43" s="353">
        <v>3998864</v>
      </c>
      <c r="M43" s="353">
        <v>8000000</v>
      </c>
      <c r="N43" s="353">
        <v>2814914</v>
      </c>
      <c r="O43" s="353">
        <v>9177503.8584289998</v>
      </c>
      <c r="P43" s="353">
        <v>7839699.0872769998</v>
      </c>
      <c r="Q43" s="353">
        <f t="shared" si="5"/>
        <v>1337804.7711519999</v>
      </c>
      <c r="R43" s="353">
        <v>1792277.8785850001</v>
      </c>
      <c r="S43" s="353">
        <v>2186567.047003</v>
      </c>
      <c r="T43" s="353">
        <f t="shared" si="6"/>
        <v>-394289.16841799999</v>
      </c>
      <c r="U43" s="357" t="e">
        <f>VLOOKUP(B43,#REF!,13,0)</f>
        <v>#REF!</v>
      </c>
      <c r="V43" s="357" t="e">
        <f>VLOOKUP(B43,#REF!,14,0)</f>
        <v>#REF!</v>
      </c>
      <c r="W43" s="357" t="e">
        <f>VLOOKUP(B43,#REF!,15,0)</f>
        <v>#REF!</v>
      </c>
      <c r="X43" s="302">
        <v>11655</v>
      </c>
      <c r="Y43" s="156"/>
      <c r="Z43" s="156"/>
      <c r="AA43" s="156"/>
      <c r="AB43" s="238" t="e">
        <f t="shared" si="2"/>
        <v>#REF!</v>
      </c>
      <c r="AC43" s="238" t="e">
        <f t="shared" si="3"/>
        <v>#REF!</v>
      </c>
      <c r="AD43" s="238" t="e">
        <f t="shared" si="4"/>
        <v>#REF!</v>
      </c>
      <c r="AE43" s="156"/>
      <c r="AF43" s="156"/>
      <c r="AG43" s="156"/>
      <c r="AH43" s="156"/>
      <c r="AI43" s="304">
        <v>23113</v>
      </c>
      <c r="AJ43" s="156"/>
      <c r="AL43" s="35"/>
    </row>
    <row r="44" spans="1:38" s="156" customFormat="1" ht="31.5" customHeight="1" x14ac:dyDescent="0.85">
      <c r="A44" s="156">
        <v>281</v>
      </c>
      <c r="B44" s="156">
        <v>11668</v>
      </c>
      <c r="C44" s="315">
        <v>281</v>
      </c>
      <c r="D44" s="359">
        <v>40</v>
      </c>
      <c r="E44" s="360" t="s">
        <v>680</v>
      </c>
      <c r="F44" s="361" t="s">
        <v>410</v>
      </c>
      <c r="G44" s="362" t="s">
        <v>408</v>
      </c>
      <c r="H44" s="363">
        <v>11</v>
      </c>
      <c r="I44" s="359">
        <v>913777</v>
      </c>
      <c r="J44" s="364">
        <v>1280934</v>
      </c>
      <c r="K44" s="365">
        <v>0.59309355690027277</v>
      </c>
      <c r="L44" s="363">
        <v>442574</v>
      </c>
      <c r="M44" s="363">
        <v>1240000</v>
      </c>
      <c r="N44" s="363">
        <v>2894282</v>
      </c>
      <c r="O44" s="363">
        <v>863282.37143099995</v>
      </c>
      <c r="P44" s="363">
        <v>698802.12127300003</v>
      </c>
      <c r="Q44" s="363">
        <f t="shared" si="5"/>
        <v>164480.25015799992</v>
      </c>
      <c r="R44" s="363">
        <v>393377.35349900002</v>
      </c>
      <c r="S44" s="363">
        <v>306683.96807</v>
      </c>
      <c r="T44" s="363">
        <f t="shared" si="6"/>
        <v>86693.385429000016</v>
      </c>
      <c r="U44" s="366" t="e">
        <f>VLOOKUP(B44,#REF!,13,0)</f>
        <v>#REF!</v>
      </c>
      <c r="V44" s="366" t="e">
        <f>VLOOKUP(B44,#REF!,14,0)</f>
        <v>#REF!</v>
      </c>
      <c r="W44" s="366" t="e">
        <f>VLOOKUP(B44,#REF!,15,0)</f>
        <v>#REF!</v>
      </c>
      <c r="X44" s="302">
        <v>11668</v>
      </c>
      <c r="AB44" s="238" t="e">
        <f t="shared" si="2"/>
        <v>#REF!</v>
      </c>
      <c r="AC44" s="238" t="e">
        <f t="shared" si="3"/>
        <v>#REF!</v>
      </c>
      <c r="AD44" s="238" t="e">
        <f t="shared" si="4"/>
        <v>#REF!</v>
      </c>
      <c r="AI44" s="304"/>
      <c r="AL44" s="35"/>
    </row>
    <row r="45" spans="1:38" s="316" customFormat="1" ht="36.75" x14ac:dyDescent="0.85">
      <c r="A45" s="316">
        <v>282</v>
      </c>
      <c r="B45" s="156">
        <v>11674</v>
      </c>
      <c r="C45" s="152">
        <v>282</v>
      </c>
      <c r="D45" s="154">
        <v>41</v>
      </c>
      <c r="E45" s="351" t="s">
        <v>681</v>
      </c>
      <c r="F45" s="352" t="s">
        <v>411</v>
      </c>
      <c r="G45" s="155" t="s">
        <v>409</v>
      </c>
      <c r="H45" s="353">
        <v>11</v>
      </c>
      <c r="I45" s="354">
        <v>49432</v>
      </c>
      <c r="J45" s="355">
        <v>1509383</v>
      </c>
      <c r="K45" s="356">
        <v>0.59036998627575854</v>
      </c>
      <c r="L45" s="353">
        <v>952494</v>
      </c>
      <c r="M45" s="353">
        <v>2000000</v>
      </c>
      <c r="N45" s="353">
        <v>1584663</v>
      </c>
      <c r="O45" s="353">
        <v>1733931.1377950001</v>
      </c>
      <c r="P45" s="353">
        <v>1343249.686003</v>
      </c>
      <c r="Q45" s="353">
        <f t="shared" si="5"/>
        <v>390681.45179200009</v>
      </c>
      <c r="R45" s="353">
        <v>456229.66582900001</v>
      </c>
      <c r="S45" s="353">
        <v>297058.09983700002</v>
      </c>
      <c r="T45" s="353">
        <f t="shared" si="6"/>
        <v>159171.56599199999</v>
      </c>
      <c r="U45" s="357">
        <v>0</v>
      </c>
      <c r="V45" s="357">
        <v>0</v>
      </c>
      <c r="W45" s="357">
        <v>0</v>
      </c>
      <c r="X45" s="302">
        <v>11674</v>
      </c>
      <c r="AB45" s="238">
        <f t="shared" si="2"/>
        <v>0</v>
      </c>
      <c r="AC45" s="238">
        <f t="shared" si="3"/>
        <v>0</v>
      </c>
      <c r="AD45" s="238">
        <f t="shared" si="4"/>
        <v>0</v>
      </c>
      <c r="AI45" s="304"/>
      <c r="AL45" s="35"/>
    </row>
    <row r="46" spans="1:38" s="156" customFormat="1" ht="31.5" customHeight="1" x14ac:dyDescent="0.85">
      <c r="A46" s="316">
        <v>278</v>
      </c>
      <c r="B46" s="156">
        <v>11664</v>
      </c>
      <c r="C46" s="152">
        <v>278</v>
      </c>
      <c r="D46" s="359">
        <v>42</v>
      </c>
      <c r="E46" s="360" t="s">
        <v>682</v>
      </c>
      <c r="F46" s="361" t="s">
        <v>398</v>
      </c>
      <c r="G46" s="362" t="s">
        <v>399</v>
      </c>
      <c r="H46" s="363">
        <v>11</v>
      </c>
      <c r="I46" s="359">
        <v>6159248.3571659997</v>
      </c>
      <c r="J46" s="364">
        <v>30665606</v>
      </c>
      <c r="K46" s="365">
        <v>0.91400968602814359</v>
      </c>
      <c r="L46" s="363">
        <v>7257078</v>
      </c>
      <c r="M46" s="363">
        <v>7500000</v>
      </c>
      <c r="N46" s="363">
        <v>4225613</v>
      </c>
      <c r="O46" s="363">
        <v>23649102.2914</v>
      </c>
      <c r="P46" s="363">
        <v>8819161.2997719999</v>
      </c>
      <c r="Q46" s="363">
        <f t="shared" si="5"/>
        <v>14829940.991628001</v>
      </c>
      <c r="R46" s="363">
        <v>7065065.6837419998</v>
      </c>
      <c r="S46" s="363">
        <v>2995512.0303770001</v>
      </c>
      <c r="T46" s="363">
        <f t="shared" si="6"/>
        <v>4069553.6533649997</v>
      </c>
      <c r="U46" s="366" t="e">
        <f>VLOOKUP(B46,#REF!,13,0)</f>
        <v>#REF!</v>
      </c>
      <c r="V46" s="366" t="e">
        <f>VLOOKUP(B46,#REF!,14,0)</f>
        <v>#REF!</v>
      </c>
      <c r="W46" s="366" t="e">
        <f>VLOOKUP(B46,#REF!,15,0)</f>
        <v>#REF!</v>
      </c>
      <c r="X46" s="302">
        <v>11664</v>
      </c>
      <c r="Y46" s="316"/>
      <c r="Z46" s="316"/>
      <c r="AA46" s="316"/>
      <c r="AB46" s="238" t="e">
        <f t="shared" si="2"/>
        <v>#REF!</v>
      </c>
      <c r="AC46" s="238" t="e">
        <f t="shared" si="3"/>
        <v>#REF!</v>
      </c>
      <c r="AD46" s="238" t="e">
        <f t="shared" si="4"/>
        <v>#REF!</v>
      </c>
      <c r="AE46" s="316"/>
      <c r="AF46" s="316"/>
      <c r="AG46" s="316"/>
      <c r="AH46" s="316"/>
      <c r="AI46" s="304">
        <v>82891</v>
      </c>
      <c r="AJ46" s="316"/>
      <c r="AL46" s="35"/>
    </row>
    <row r="47" spans="1:38" s="316" customFormat="1" ht="36.75" x14ac:dyDescent="0.85">
      <c r="A47" s="316">
        <v>299</v>
      </c>
      <c r="B47" s="156">
        <v>11687</v>
      </c>
      <c r="C47" s="152">
        <v>299</v>
      </c>
      <c r="D47" s="154">
        <v>43</v>
      </c>
      <c r="E47" s="351" t="s">
        <v>683</v>
      </c>
      <c r="F47" s="352" t="s">
        <v>593</v>
      </c>
      <c r="G47" s="155" t="s">
        <v>582</v>
      </c>
      <c r="H47" s="353">
        <v>6</v>
      </c>
      <c r="I47" s="354">
        <v>59501</v>
      </c>
      <c r="J47" s="355">
        <v>279311</v>
      </c>
      <c r="K47" s="356">
        <v>0.99751707636424092</v>
      </c>
      <c r="L47" s="353">
        <v>105035</v>
      </c>
      <c r="M47" s="353">
        <v>500000</v>
      </c>
      <c r="N47" s="353">
        <v>2659220</v>
      </c>
      <c r="O47" s="353">
        <v>779623.274309</v>
      </c>
      <c r="P47" s="353">
        <v>643117.29818100005</v>
      </c>
      <c r="Q47" s="353">
        <f t="shared" si="5"/>
        <v>136505.97612799995</v>
      </c>
      <c r="R47" s="353">
        <v>125085.892096</v>
      </c>
      <c r="S47" s="353">
        <v>123110.19445</v>
      </c>
      <c r="T47" s="353">
        <f t="shared" si="6"/>
        <v>1975.6976460000005</v>
      </c>
      <c r="U47" s="357">
        <v>0</v>
      </c>
      <c r="V47" s="357">
        <v>0</v>
      </c>
      <c r="W47" s="357">
        <v>0</v>
      </c>
      <c r="X47" s="302"/>
      <c r="AB47" s="238">
        <f t="shared" si="2"/>
        <v>0</v>
      </c>
      <c r="AC47" s="238">
        <f t="shared" si="3"/>
        <v>0</v>
      </c>
      <c r="AD47" s="238">
        <f t="shared" si="4"/>
        <v>0</v>
      </c>
      <c r="AI47" s="304"/>
      <c r="AL47" s="35"/>
    </row>
    <row r="48" spans="1:38" s="156" customFormat="1" ht="31.5" customHeight="1" x14ac:dyDescent="0.85">
      <c r="A48" s="156">
        <v>298</v>
      </c>
      <c r="B48" s="156">
        <v>11681</v>
      </c>
      <c r="C48" s="315">
        <v>298</v>
      </c>
      <c r="D48" s="359">
        <v>44</v>
      </c>
      <c r="E48" s="360" t="s">
        <v>684</v>
      </c>
      <c r="F48" s="361" t="s">
        <v>592</v>
      </c>
      <c r="G48" s="362" t="s">
        <v>582</v>
      </c>
      <c r="H48" s="363">
        <v>6</v>
      </c>
      <c r="I48" s="359">
        <v>78325</v>
      </c>
      <c r="J48" s="364">
        <v>90801</v>
      </c>
      <c r="K48" s="365">
        <v>0.89187167691341318</v>
      </c>
      <c r="L48" s="363">
        <v>75699</v>
      </c>
      <c r="M48" s="363">
        <v>250000</v>
      </c>
      <c r="N48" s="363">
        <v>1199495</v>
      </c>
      <c r="O48" s="363">
        <v>673149.33966000006</v>
      </c>
      <c r="P48" s="363">
        <v>614422.24965400004</v>
      </c>
      <c r="Q48" s="363">
        <f t="shared" si="5"/>
        <v>58727.090006000013</v>
      </c>
      <c r="R48" s="363">
        <v>102307.510995</v>
      </c>
      <c r="S48" s="363">
        <v>117906.310192</v>
      </c>
      <c r="T48" s="363">
        <f t="shared" si="6"/>
        <v>-15598.799197</v>
      </c>
      <c r="U48" s="366">
        <v>0</v>
      </c>
      <c r="V48" s="366">
        <v>0</v>
      </c>
      <c r="W48" s="366">
        <v>0</v>
      </c>
      <c r="X48" s="302"/>
      <c r="AB48" s="238">
        <f t="shared" si="2"/>
        <v>0</v>
      </c>
      <c r="AC48" s="238">
        <f t="shared" si="3"/>
        <v>0</v>
      </c>
      <c r="AD48" s="238">
        <f t="shared" si="4"/>
        <v>0</v>
      </c>
      <c r="AI48" s="304"/>
      <c r="AL48" s="35"/>
    </row>
    <row r="49" spans="1:38" s="316" customFormat="1" ht="36.75" x14ac:dyDescent="0.85">
      <c r="A49" s="316">
        <v>297</v>
      </c>
      <c r="B49" s="156">
        <v>11679</v>
      </c>
      <c r="C49" s="152">
        <v>297</v>
      </c>
      <c r="D49" s="154">
        <v>45</v>
      </c>
      <c r="E49" s="351" t="s">
        <v>685</v>
      </c>
      <c r="F49" s="352" t="s">
        <v>153</v>
      </c>
      <c r="G49" s="155" t="s">
        <v>581</v>
      </c>
      <c r="H49" s="353">
        <v>6</v>
      </c>
      <c r="I49" s="354">
        <v>24989</v>
      </c>
      <c r="J49" s="355">
        <v>23695</v>
      </c>
      <c r="K49" s="356">
        <v>0.9148521547518621</v>
      </c>
      <c r="L49" s="353">
        <v>25000</v>
      </c>
      <c r="M49" s="353">
        <v>250000</v>
      </c>
      <c r="N49" s="353">
        <v>947799</v>
      </c>
      <c r="O49" s="353">
        <v>247608.975205</v>
      </c>
      <c r="P49" s="353">
        <v>223382.285458</v>
      </c>
      <c r="Q49" s="353">
        <f t="shared" si="5"/>
        <v>24226.689746999997</v>
      </c>
      <c r="R49" s="353">
        <v>61260.965879000003</v>
      </c>
      <c r="S49" s="353">
        <v>51177.821958</v>
      </c>
      <c r="T49" s="353">
        <f t="shared" si="6"/>
        <v>10083.143921000003</v>
      </c>
      <c r="U49" s="357">
        <v>0</v>
      </c>
      <c r="V49" s="357">
        <v>0</v>
      </c>
      <c r="W49" s="357">
        <v>0</v>
      </c>
      <c r="X49" s="302"/>
      <c r="AB49" s="238">
        <f t="shared" si="2"/>
        <v>0</v>
      </c>
      <c r="AC49" s="238">
        <f t="shared" si="3"/>
        <v>0</v>
      </c>
      <c r="AD49" s="238">
        <f t="shared" si="4"/>
        <v>0</v>
      </c>
      <c r="AI49" s="304"/>
      <c r="AL49" s="35"/>
    </row>
    <row r="50" spans="1:38" s="156" customFormat="1" ht="31.5" customHeight="1" x14ac:dyDescent="0.85">
      <c r="A50" s="316">
        <v>296</v>
      </c>
      <c r="B50" s="156">
        <v>11688</v>
      </c>
      <c r="C50" s="152">
        <v>294</v>
      </c>
      <c r="D50" s="359">
        <v>46</v>
      </c>
      <c r="E50" s="360" t="s">
        <v>686</v>
      </c>
      <c r="F50" s="361" t="s">
        <v>202</v>
      </c>
      <c r="G50" s="362" t="s">
        <v>596</v>
      </c>
      <c r="H50" s="363">
        <v>4</v>
      </c>
      <c r="I50" s="359">
        <v>0</v>
      </c>
      <c r="J50" s="364">
        <v>171359</v>
      </c>
      <c r="K50" s="365">
        <v>0.33042920210800497</v>
      </c>
      <c r="L50" s="363">
        <v>143400</v>
      </c>
      <c r="M50" s="363">
        <v>600000</v>
      </c>
      <c r="N50" s="363">
        <v>1194975</v>
      </c>
      <c r="O50" s="363">
        <v>199557.99482600001</v>
      </c>
      <c r="P50" s="363">
        <v>149153.48257600001</v>
      </c>
      <c r="Q50" s="363">
        <f t="shared" si="5"/>
        <v>50404.51225</v>
      </c>
      <c r="R50" s="363">
        <v>66975.586727000002</v>
      </c>
      <c r="S50" s="363">
        <v>43011.355355</v>
      </c>
      <c r="T50" s="363">
        <f t="shared" si="6"/>
        <v>23964.231372000002</v>
      </c>
      <c r="U50" s="366"/>
      <c r="V50" s="366"/>
      <c r="W50" s="366"/>
      <c r="X50" s="302"/>
      <c r="Y50" s="316"/>
      <c r="Z50" s="316"/>
      <c r="AA50" s="316"/>
      <c r="AB50" s="238"/>
      <c r="AC50" s="238"/>
      <c r="AD50" s="238"/>
      <c r="AE50" s="316"/>
      <c r="AF50" s="316"/>
      <c r="AG50" s="316"/>
      <c r="AH50" s="316"/>
      <c r="AI50" s="304"/>
      <c r="AJ50" s="316"/>
      <c r="AL50" s="35"/>
    </row>
    <row r="51" spans="1:38" s="316" customFormat="1" ht="36.75" x14ac:dyDescent="0.85">
      <c r="B51" s="156">
        <v>11710</v>
      </c>
      <c r="C51" s="152"/>
      <c r="D51" s="154">
        <v>47</v>
      </c>
      <c r="E51" s="351" t="s">
        <v>601</v>
      </c>
      <c r="F51" s="352" t="s">
        <v>613</v>
      </c>
      <c r="G51" s="155" t="s">
        <v>602</v>
      </c>
      <c r="H51" s="353">
        <v>1</v>
      </c>
      <c r="I51" s="354">
        <v>0</v>
      </c>
      <c r="J51" s="355">
        <v>57193</v>
      </c>
      <c r="K51" s="356">
        <v>0</v>
      </c>
      <c r="L51" s="353">
        <v>50000</v>
      </c>
      <c r="M51" s="353">
        <v>500000</v>
      </c>
      <c r="N51" s="353">
        <v>1143875</v>
      </c>
      <c r="O51" s="353">
        <v>0</v>
      </c>
      <c r="P51" s="353">
        <v>0</v>
      </c>
      <c r="Q51" s="353">
        <v>0</v>
      </c>
      <c r="R51" s="353">
        <v>0</v>
      </c>
      <c r="S51" s="353">
        <v>0</v>
      </c>
      <c r="T51" s="353">
        <v>0</v>
      </c>
      <c r="U51" s="357"/>
      <c r="V51" s="357"/>
      <c r="W51" s="357"/>
      <c r="X51" s="302"/>
      <c r="AB51" s="238"/>
      <c r="AC51" s="238"/>
      <c r="AD51" s="238"/>
      <c r="AI51" s="304"/>
      <c r="AL51" s="35"/>
    </row>
    <row r="52" spans="1:38" s="156" customFormat="1" ht="31.5" customHeight="1" x14ac:dyDescent="0.85">
      <c r="A52" s="316">
        <v>293</v>
      </c>
      <c r="B52" s="156">
        <v>11704</v>
      </c>
      <c r="C52" s="152">
        <v>293</v>
      </c>
      <c r="D52" s="359">
        <v>48</v>
      </c>
      <c r="E52" s="360" t="s">
        <v>687</v>
      </c>
      <c r="F52" s="361" t="s">
        <v>610</v>
      </c>
      <c r="G52" s="362" t="s">
        <v>603</v>
      </c>
      <c r="H52" s="363">
        <v>1</v>
      </c>
      <c r="I52" s="359">
        <v>0</v>
      </c>
      <c r="J52" s="364">
        <v>24882</v>
      </c>
      <c r="K52" s="365">
        <v>0</v>
      </c>
      <c r="L52" s="363">
        <v>25000</v>
      </c>
      <c r="M52" s="363">
        <v>25000</v>
      </c>
      <c r="N52" s="363">
        <v>995288</v>
      </c>
      <c r="O52" s="363">
        <v>0</v>
      </c>
      <c r="P52" s="363">
        <v>0</v>
      </c>
      <c r="Q52" s="363">
        <f t="shared" ref="Q52:Q54" si="7">O52-P52</f>
        <v>0</v>
      </c>
      <c r="R52" s="363">
        <v>0</v>
      </c>
      <c r="S52" s="363">
        <v>0</v>
      </c>
      <c r="T52" s="363">
        <f t="shared" ref="T52:T54" si="8">R52-S52</f>
        <v>0</v>
      </c>
      <c r="U52" s="366"/>
      <c r="V52" s="366"/>
      <c r="W52" s="366"/>
      <c r="X52" s="302"/>
      <c r="Y52" s="316"/>
      <c r="Z52" s="316"/>
      <c r="AA52" s="316"/>
      <c r="AB52" s="238"/>
      <c r="AC52" s="238"/>
      <c r="AD52" s="238"/>
      <c r="AE52" s="316"/>
      <c r="AF52" s="316"/>
      <c r="AG52" s="316"/>
      <c r="AH52" s="316"/>
      <c r="AI52" s="304"/>
      <c r="AJ52" s="316"/>
      <c r="AL52" s="35"/>
    </row>
    <row r="53" spans="1:38" s="316" customFormat="1" ht="36.75" x14ac:dyDescent="0.85">
      <c r="A53" s="316">
        <v>292</v>
      </c>
      <c r="B53" s="156">
        <v>11711</v>
      </c>
      <c r="C53" s="152">
        <v>292</v>
      </c>
      <c r="D53" s="154">
        <v>49</v>
      </c>
      <c r="E53" s="351" t="s">
        <v>688</v>
      </c>
      <c r="F53" s="352" t="s">
        <v>391</v>
      </c>
      <c r="G53" s="155" t="s">
        <v>603</v>
      </c>
      <c r="H53" s="353">
        <v>1</v>
      </c>
      <c r="I53" s="354">
        <v>0</v>
      </c>
      <c r="J53" s="355">
        <v>2808527</v>
      </c>
      <c r="K53" s="356">
        <v>0</v>
      </c>
      <c r="L53" s="353">
        <v>1220849</v>
      </c>
      <c r="M53" s="353">
        <v>5000000</v>
      </c>
      <c r="N53" s="353">
        <v>2300470</v>
      </c>
      <c r="O53" s="353">
        <v>0</v>
      </c>
      <c r="P53" s="353">
        <v>0</v>
      </c>
      <c r="Q53" s="353">
        <f t="shared" si="7"/>
        <v>0</v>
      </c>
      <c r="R53" s="353">
        <v>0</v>
      </c>
      <c r="S53" s="353">
        <v>0</v>
      </c>
      <c r="T53" s="353">
        <f t="shared" si="8"/>
        <v>0</v>
      </c>
      <c r="U53" s="357"/>
      <c r="V53" s="357"/>
      <c r="W53" s="357"/>
      <c r="X53" s="302"/>
      <c r="AB53" s="238"/>
      <c r="AC53" s="238"/>
      <c r="AD53" s="238"/>
      <c r="AI53" s="304"/>
      <c r="AL53" s="35"/>
    </row>
    <row r="54" spans="1:38" s="156" customFormat="1" ht="31.5" customHeight="1" x14ac:dyDescent="0.85">
      <c r="A54" s="316">
        <v>224</v>
      </c>
      <c r="B54" s="156">
        <v>11419</v>
      </c>
      <c r="C54" s="152">
        <v>224</v>
      </c>
      <c r="D54" s="359">
        <v>50</v>
      </c>
      <c r="E54" s="360" t="s">
        <v>689</v>
      </c>
      <c r="F54" s="20" t="s">
        <v>615</v>
      </c>
      <c r="G54" s="362" t="s">
        <v>616</v>
      </c>
      <c r="H54" s="363">
        <v>1</v>
      </c>
      <c r="I54" s="359"/>
      <c r="J54" s="364">
        <v>0</v>
      </c>
      <c r="K54" s="365">
        <v>0</v>
      </c>
      <c r="L54" s="363">
        <v>0</v>
      </c>
      <c r="M54" s="363">
        <v>0</v>
      </c>
      <c r="N54" s="363">
        <v>0</v>
      </c>
      <c r="O54" s="363">
        <v>0</v>
      </c>
      <c r="P54" s="363">
        <v>0</v>
      </c>
      <c r="Q54" s="363">
        <f t="shared" si="7"/>
        <v>0</v>
      </c>
      <c r="R54" s="363">
        <v>0</v>
      </c>
      <c r="S54" s="363">
        <v>0</v>
      </c>
      <c r="T54" s="363">
        <f t="shared" si="8"/>
        <v>0</v>
      </c>
      <c r="U54" s="366"/>
      <c r="V54" s="366"/>
      <c r="W54" s="366"/>
      <c r="X54" s="302"/>
      <c r="Y54" s="316"/>
      <c r="Z54" s="316"/>
      <c r="AA54" s="316"/>
      <c r="AB54" s="238"/>
      <c r="AC54" s="238"/>
      <c r="AD54" s="238"/>
      <c r="AE54" s="316"/>
      <c r="AF54" s="316"/>
      <c r="AG54" s="316"/>
      <c r="AH54" s="316"/>
      <c r="AI54" s="304"/>
      <c r="AJ54" s="316"/>
      <c r="AL54" s="35"/>
    </row>
    <row r="55" spans="1:38" ht="36" x14ac:dyDescent="0.75">
      <c r="C55" s="57"/>
      <c r="D55" s="153"/>
      <c r="E55" s="253"/>
      <c r="F55" s="113"/>
      <c r="G55" s="114"/>
      <c r="H55" s="114"/>
      <c r="I55" s="250">
        <f>SUM(I5:I54)</f>
        <v>110245619.94178101</v>
      </c>
      <c r="J55" s="250">
        <f>SUM(J5:J54)</f>
        <v>350779735</v>
      </c>
      <c r="K55" s="250" t="s">
        <v>24</v>
      </c>
      <c r="L55" s="115">
        <f>SUM(L5:L54)</f>
        <v>154579853</v>
      </c>
      <c r="M55" s="114" t="s">
        <v>24</v>
      </c>
      <c r="N55" s="92" t="s">
        <v>24</v>
      </c>
      <c r="O55" s="116">
        <f t="shared" ref="O55:T55" si="9">SUM(O5:O54)</f>
        <v>365924439.83330995</v>
      </c>
      <c r="P55" s="116">
        <f t="shared" si="9"/>
        <v>330261466.44184506</v>
      </c>
      <c r="Q55" s="116">
        <f t="shared" si="9"/>
        <v>35662973.391465001</v>
      </c>
      <c r="R55" s="116">
        <f t="shared" si="9"/>
        <v>104127105.52439199</v>
      </c>
      <c r="S55" s="116">
        <f t="shared" si="9"/>
        <v>60009105.857305996</v>
      </c>
      <c r="T55" s="116">
        <f t="shared" si="9"/>
        <v>44117999.667085998</v>
      </c>
      <c r="U55" s="358" t="e">
        <f>AB55</f>
        <v>#REF!</v>
      </c>
      <c r="V55" s="358" t="e">
        <f>AC55</f>
        <v>#REF!</v>
      </c>
      <c r="W55" s="358" t="e">
        <f>AD55</f>
        <v>#REF!</v>
      </c>
      <c r="X55" s="116">
        <f t="shared" ref="X55:AA55" si="10">SUM(X5:X46)</f>
        <v>480723</v>
      </c>
      <c r="Y55" s="116">
        <f t="shared" si="10"/>
        <v>0</v>
      </c>
      <c r="Z55" s="116">
        <f t="shared" si="10"/>
        <v>0</v>
      </c>
      <c r="AA55" s="116">
        <f t="shared" si="10"/>
        <v>0</v>
      </c>
      <c r="AB55" s="116" t="e">
        <f t="shared" ref="AB55:AK55" si="11">SUM(AB5:AB49)</f>
        <v>#REF!</v>
      </c>
      <c r="AC55" s="116" t="e">
        <f t="shared" si="11"/>
        <v>#REF!</v>
      </c>
      <c r="AD55" s="116" t="e">
        <f t="shared" si="11"/>
        <v>#REF!</v>
      </c>
      <c r="AE55" s="116">
        <f t="shared" si="11"/>
        <v>0</v>
      </c>
      <c r="AF55" s="116">
        <f t="shared" si="11"/>
        <v>0</v>
      </c>
      <c r="AG55" s="116">
        <f t="shared" si="11"/>
        <v>0</v>
      </c>
      <c r="AH55" s="116">
        <f t="shared" si="11"/>
        <v>0</v>
      </c>
      <c r="AI55" s="116">
        <f t="shared" si="11"/>
        <v>44288934</v>
      </c>
      <c r="AJ55" s="116">
        <f t="shared" si="11"/>
        <v>0</v>
      </c>
      <c r="AK55" s="116">
        <f t="shared" si="11"/>
        <v>0</v>
      </c>
      <c r="AL55" s="35"/>
    </row>
    <row r="56" spans="1:38" ht="33.75" customHeight="1" x14ac:dyDescent="0.75">
      <c r="D56" s="317"/>
      <c r="E56" s="239" t="s">
        <v>320</v>
      </c>
      <c r="F56" s="239"/>
      <c r="G56" s="240"/>
      <c r="H56" s="240"/>
      <c r="I56" s="241"/>
      <c r="J56" s="318"/>
      <c r="K56" s="438"/>
      <c r="L56" s="439"/>
      <c r="M56" s="439"/>
      <c r="N56" s="439"/>
      <c r="O56" s="439"/>
      <c r="P56" s="439"/>
      <c r="Q56" s="439"/>
      <c r="R56" s="439"/>
      <c r="S56" s="439"/>
      <c r="T56" s="439"/>
      <c r="U56" s="439"/>
      <c r="V56" s="439"/>
      <c r="W56" s="439"/>
      <c r="X56" s="302" t="e">
        <v>#N/A</v>
      </c>
    </row>
    <row r="57" spans="1:38" x14ac:dyDescent="0.75">
      <c r="E57" s="30" t="s">
        <v>591</v>
      </c>
      <c r="I57" s="65"/>
      <c r="K57" s="368">
        <f>SUMPRODUCT(K5:K49,J5:J49)</f>
        <v>287096288.53605747</v>
      </c>
      <c r="L57" s="369">
        <f>K57/J55</f>
        <v>0.81845175159864203</v>
      </c>
      <c r="X57" s="302" t="e">
        <v>#N/A</v>
      </c>
    </row>
    <row r="58" spans="1:38" x14ac:dyDescent="0.25">
      <c r="J58" s="321"/>
    </row>
    <row r="59" spans="1:38" x14ac:dyDescent="0.25">
      <c r="I59" s="247"/>
    </row>
  </sheetData>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56:W56"/>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rightToLeft="1" view="pageBreakPreview" zoomScale="55" zoomScaleNormal="51" zoomScaleSheetLayoutView="55" workbookViewId="0">
      <pane ySplit="4" topLeftCell="A5" activePane="bottomLeft" state="frozen"/>
      <selection activeCell="B1" sqref="B1"/>
      <selection pane="bottomLeft" activeCell="E23" sqref="E23"/>
    </sheetView>
  </sheetViews>
  <sheetFormatPr defaultColWidth="9" defaultRowHeight="27.75" x14ac:dyDescent="0.25"/>
  <cols>
    <col min="1" max="1" width="10.5703125" style="290"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58" customWidth="1"/>
    <col min="7" max="7" width="58" style="29" bestFit="1" customWidth="1"/>
    <col min="8" max="8" width="59.140625" style="124" bestFit="1" customWidth="1"/>
    <col min="9" max="16384" width="9" style="281"/>
  </cols>
  <sheetData>
    <row r="1" spans="1:8" s="278" customFormat="1" ht="45" customHeight="1" x14ac:dyDescent="0.25">
      <c r="A1" s="455" t="s">
        <v>349</v>
      </c>
      <c r="B1" s="456"/>
      <c r="C1" s="456"/>
      <c r="D1" s="456"/>
      <c r="E1" s="456"/>
      <c r="F1" s="456"/>
      <c r="G1" s="456"/>
      <c r="H1" s="456"/>
    </row>
    <row r="2" spans="1:8" s="278" customFormat="1" ht="45" x14ac:dyDescent="0.25">
      <c r="A2" s="288"/>
      <c r="B2" s="137"/>
      <c r="C2" s="137"/>
      <c r="D2" s="137"/>
      <c r="E2" s="137"/>
      <c r="F2" s="256"/>
      <c r="G2" s="141"/>
      <c r="H2" s="141"/>
    </row>
    <row r="3" spans="1:8" s="278" customFormat="1" ht="42.75" x14ac:dyDescent="0.85">
      <c r="A3" s="457" t="s">
        <v>0</v>
      </c>
      <c r="B3" s="444" t="s">
        <v>1</v>
      </c>
      <c r="C3" s="444" t="s">
        <v>2</v>
      </c>
      <c r="D3" s="254" t="s">
        <v>3</v>
      </c>
      <c r="E3" s="443" t="s">
        <v>4</v>
      </c>
      <c r="F3" s="458" t="s">
        <v>5</v>
      </c>
      <c r="G3" s="259" t="s">
        <v>256</v>
      </c>
      <c r="H3" s="282" t="s">
        <v>256</v>
      </c>
    </row>
    <row r="4" spans="1:8" s="279" customFormat="1" ht="33.75" customHeight="1" x14ac:dyDescent="0.25">
      <c r="A4" s="457"/>
      <c r="B4" s="445"/>
      <c r="C4" s="445"/>
      <c r="D4" s="252"/>
      <c r="E4" s="443"/>
      <c r="F4" s="459"/>
      <c r="G4" s="285" t="s">
        <v>350</v>
      </c>
      <c r="H4" s="283" t="s">
        <v>635</v>
      </c>
    </row>
    <row r="5" spans="1:8" s="280" customFormat="1" ht="31.5" customHeight="1" x14ac:dyDescent="0.75">
      <c r="A5" s="209">
        <v>1</v>
      </c>
      <c r="B5" s="294" t="s">
        <v>351</v>
      </c>
      <c r="C5" s="295" t="s">
        <v>361</v>
      </c>
      <c r="D5" s="296" t="s">
        <v>356</v>
      </c>
      <c r="E5" s="297" t="s">
        <v>357</v>
      </c>
      <c r="F5" s="298"/>
      <c r="G5" s="154"/>
      <c r="H5" s="122"/>
    </row>
    <row r="6" spans="1:8" s="279" customFormat="1" ht="33.75" customHeight="1" x14ac:dyDescent="0.25">
      <c r="A6" s="289">
        <v>2</v>
      </c>
      <c r="B6" s="299" t="s">
        <v>352</v>
      </c>
      <c r="C6" s="299" t="s">
        <v>362</v>
      </c>
      <c r="D6" s="299" t="s">
        <v>356</v>
      </c>
      <c r="E6" s="300" t="s">
        <v>358</v>
      </c>
      <c r="F6" s="301"/>
      <c r="G6" s="286"/>
      <c r="H6" s="284"/>
    </row>
    <row r="7" spans="1:8" s="280" customFormat="1" ht="31.5" customHeight="1" x14ac:dyDescent="0.75">
      <c r="A7" s="209">
        <v>3</v>
      </c>
      <c r="B7" s="294" t="s">
        <v>353</v>
      </c>
      <c r="C7" s="295" t="s">
        <v>361</v>
      </c>
      <c r="D7" s="296" t="s">
        <v>356</v>
      </c>
      <c r="E7" s="297" t="s">
        <v>359</v>
      </c>
      <c r="F7" s="298"/>
      <c r="G7" s="154"/>
      <c r="H7" s="122"/>
    </row>
    <row r="8" spans="1:8" s="279" customFormat="1" ht="33.75" customHeight="1" x14ac:dyDescent="0.25">
      <c r="A8" s="289">
        <v>4</v>
      </c>
      <c r="B8" s="299" t="s">
        <v>354</v>
      </c>
      <c r="C8" s="299" t="s">
        <v>361</v>
      </c>
      <c r="D8" s="299" t="s">
        <v>356</v>
      </c>
      <c r="E8" s="300" t="s">
        <v>360</v>
      </c>
      <c r="F8" s="301"/>
      <c r="G8" s="255"/>
      <c r="H8" s="284"/>
    </row>
    <row r="9" spans="1:8" s="280" customFormat="1" ht="31.5" customHeight="1" x14ac:dyDescent="0.75">
      <c r="A9" s="209">
        <v>5</v>
      </c>
      <c r="B9" s="294" t="s">
        <v>355</v>
      </c>
      <c r="C9" s="295" t="s">
        <v>40</v>
      </c>
      <c r="D9" s="296" t="s">
        <v>368</v>
      </c>
      <c r="E9" s="297" t="s">
        <v>308</v>
      </c>
      <c r="F9" s="298"/>
      <c r="G9" s="154"/>
      <c r="H9" s="122"/>
    </row>
    <row r="10" spans="1:8" s="279" customFormat="1" ht="33.75" customHeight="1" x14ac:dyDescent="0.25">
      <c r="A10" s="289">
        <v>6</v>
      </c>
      <c r="B10" s="299" t="s">
        <v>363</v>
      </c>
      <c r="C10" s="299" t="s">
        <v>39</v>
      </c>
      <c r="D10" s="299" t="s">
        <v>369</v>
      </c>
      <c r="E10" s="300" t="s">
        <v>364</v>
      </c>
      <c r="F10" s="301"/>
      <c r="G10" s="255"/>
      <c r="H10" s="284"/>
    </row>
    <row r="11" spans="1:8" s="280" customFormat="1" ht="31.5" customHeight="1" x14ac:dyDescent="0.75">
      <c r="A11" s="209">
        <v>7</v>
      </c>
      <c r="B11" s="294" t="s">
        <v>365</v>
      </c>
      <c r="C11" s="295" t="s">
        <v>190</v>
      </c>
      <c r="D11" s="296" t="s">
        <v>369</v>
      </c>
      <c r="E11" s="297" t="s">
        <v>370</v>
      </c>
      <c r="F11" s="298"/>
      <c r="G11" s="154"/>
      <c r="H11" s="122"/>
    </row>
    <row r="12" spans="1:8" s="279" customFormat="1" ht="33.75" customHeight="1" x14ac:dyDescent="0.25">
      <c r="A12" s="289">
        <v>8</v>
      </c>
      <c r="B12" s="299" t="s">
        <v>366</v>
      </c>
      <c r="C12" s="299" t="s">
        <v>340</v>
      </c>
      <c r="D12" s="299" t="s">
        <v>369</v>
      </c>
      <c r="E12" s="300" t="s">
        <v>371</v>
      </c>
      <c r="F12" s="301"/>
      <c r="G12" s="255"/>
      <c r="H12" s="284"/>
    </row>
    <row r="13" spans="1:8" s="280" customFormat="1" ht="31.5" customHeight="1" x14ac:dyDescent="0.75">
      <c r="A13" s="209">
        <v>9</v>
      </c>
      <c r="B13" s="294" t="s">
        <v>367</v>
      </c>
      <c r="C13" s="295" t="s">
        <v>288</v>
      </c>
      <c r="D13" s="296" t="s">
        <v>369</v>
      </c>
      <c r="E13" s="297" t="s">
        <v>372</v>
      </c>
      <c r="F13" s="298"/>
      <c r="G13" s="154"/>
      <c r="H13" s="122"/>
    </row>
    <row r="14" spans="1:8" s="279" customFormat="1" ht="33.75" customHeight="1" x14ac:dyDescent="0.25">
      <c r="A14" s="289">
        <v>10</v>
      </c>
      <c r="B14" s="299" t="s">
        <v>373</v>
      </c>
      <c r="C14" s="299" t="s">
        <v>39</v>
      </c>
      <c r="D14" s="299" t="s">
        <v>378</v>
      </c>
      <c r="E14" s="300" t="s">
        <v>379</v>
      </c>
      <c r="F14" s="301"/>
      <c r="G14" s="255"/>
      <c r="H14" s="284"/>
    </row>
    <row r="15" spans="1:8" s="280" customFormat="1" ht="31.5" customHeight="1" x14ac:dyDescent="0.75">
      <c r="A15" s="209">
        <v>11</v>
      </c>
      <c r="B15" s="294" t="s">
        <v>374</v>
      </c>
      <c r="C15" s="295" t="s">
        <v>40</v>
      </c>
      <c r="D15" s="296" t="s">
        <v>378</v>
      </c>
      <c r="E15" s="297" t="s">
        <v>379</v>
      </c>
      <c r="F15" s="298"/>
      <c r="G15" s="154"/>
      <c r="H15" s="122"/>
    </row>
    <row r="16" spans="1:8" s="279" customFormat="1" ht="33.75" customHeight="1" x14ac:dyDescent="0.25">
      <c r="A16" s="289">
        <v>12</v>
      </c>
      <c r="B16" s="299" t="s">
        <v>375</v>
      </c>
      <c r="C16" s="299" t="s">
        <v>307</v>
      </c>
      <c r="D16" s="299" t="s">
        <v>378</v>
      </c>
      <c r="E16" s="300" t="s">
        <v>380</v>
      </c>
      <c r="F16" s="301"/>
      <c r="G16" s="255"/>
      <c r="H16" s="284"/>
    </row>
    <row r="17" spans="1:8" s="280" customFormat="1" ht="31.15" customHeight="1" x14ac:dyDescent="0.75">
      <c r="A17" s="209">
        <v>13</v>
      </c>
      <c r="B17" s="294" t="s">
        <v>376</v>
      </c>
      <c r="C17" s="295" t="s">
        <v>323</v>
      </c>
      <c r="D17" s="296" t="s">
        <v>378</v>
      </c>
      <c r="E17" s="297" t="s">
        <v>381</v>
      </c>
      <c r="F17" s="298"/>
      <c r="G17" s="154"/>
      <c r="H17" s="122"/>
    </row>
    <row r="18" spans="1:8" s="279" customFormat="1" ht="33.75" customHeight="1" x14ac:dyDescent="0.25">
      <c r="A18" s="289">
        <v>14</v>
      </c>
      <c r="B18" s="299" t="s">
        <v>377</v>
      </c>
      <c r="C18" s="299" t="s">
        <v>383</v>
      </c>
      <c r="D18" s="299" t="s">
        <v>378</v>
      </c>
      <c r="E18" s="300" t="s">
        <v>382</v>
      </c>
      <c r="F18" s="301"/>
      <c r="G18" s="255"/>
      <c r="H18" s="284"/>
    </row>
    <row r="19" spans="1:8" s="280" customFormat="1" ht="31.5" customHeight="1" x14ac:dyDescent="0.75">
      <c r="A19" s="209">
        <v>15</v>
      </c>
      <c r="B19" s="294" t="s">
        <v>386</v>
      </c>
      <c r="C19" s="295" t="s">
        <v>387</v>
      </c>
      <c r="D19" s="296" t="s">
        <v>378</v>
      </c>
      <c r="E19" s="297" t="s">
        <v>388</v>
      </c>
      <c r="F19" s="298"/>
      <c r="G19" s="154"/>
      <c r="H19" s="122"/>
    </row>
    <row r="20" spans="1:8" s="279" customFormat="1" ht="33.75" customHeight="1" x14ac:dyDescent="0.25">
      <c r="A20" s="289">
        <v>16</v>
      </c>
      <c r="B20" s="299" t="s">
        <v>584</v>
      </c>
      <c r="C20" s="299" t="s">
        <v>585</v>
      </c>
      <c r="D20" s="299" t="s">
        <v>587</v>
      </c>
      <c r="E20" s="300" t="s">
        <v>586</v>
      </c>
      <c r="F20" s="301"/>
      <c r="G20" s="255"/>
      <c r="H20" s="284"/>
    </row>
    <row r="21" spans="1:8" s="280" customFormat="1" ht="31.5" customHeight="1" x14ac:dyDescent="0.75">
      <c r="A21" s="209">
        <v>17</v>
      </c>
      <c r="B21" s="294" t="s">
        <v>604</v>
      </c>
      <c r="C21" s="295" t="s">
        <v>605</v>
      </c>
      <c r="D21" s="296" t="s">
        <v>606</v>
      </c>
      <c r="E21" s="297" t="s">
        <v>607</v>
      </c>
      <c r="F21" s="298"/>
      <c r="G21" s="154"/>
      <c r="H21" s="122"/>
    </row>
    <row r="22" spans="1:8" s="280" customFormat="1" ht="31.5" customHeight="1" x14ac:dyDescent="0.75">
      <c r="A22" s="209">
        <v>18</v>
      </c>
      <c r="B22" s="294" t="s">
        <v>624</v>
      </c>
      <c r="C22" s="295" t="s">
        <v>625</v>
      </c>
      <c r="D22" s="296" t="s">
        <v>378</v>
      </c>
      <c r="E22" s="297" t="s">
        <v>626</v>
      </c>
      <c r="F22" s="298"/>
      <c r="G22" s="154"/>
      <c r="H22" s="122"/>
    </row>
    <row r="23" spans="1:8" ht="45" customHeight="1" x14ac:dyDescent="0.75">
      <c r="A23" s="287"/>
      <c r="B23" s="253"/>
      <c r="C23" s="113"/>
      <c r="D23" s="113"/>
      <c r="E23" s="114"/>
      <c r="F23" s="257"/>
      <c r="G23" s="123">
        <f>SUM(G5:G18)</f>
        <v>0</v>
      </c>
      <c r="H23" s="123">
        <f>SUM(H5:H18)</f>
        <v>0</v>
      </c>
    </row>
    <row r="24" spans="1:8" x14ac:dyDescent="0.25">
      <c r="G24" s="65"/>
    </row>
    <row r="25" spans="1:8" x14ac:dyDescent="0.25">
      <c r="E25" s="124"/>
      <c r="F25" s="124"/>
      <c r="G25" s="124"/>
    </row>
    <row r="26" spans="1:8" x14ac:dyDescent="0.25">
      <c r="E26" s="124"/>
      <c r="F26" s="124"/>
      <c r="G26" s="124"/>
    </row>
    <row r="27" spans="1:8" x14ac:dyDescent="0.25">
      <c r="E27" s="124"/>
      <c r="F27" s="124"/>
      <c r="G27" s="124"/>
    </row>
    <row r="28" spans="1:8" x14ac:dyDescent="0.25">
      <c r="E28" s="124"/>
      <c r="F28" s="124"/>
      <c r="G28" s="124"/>
    </row>
    <row r="29" spans="1:8" x14ac:dyDescent="0.25">
      <c r="E29" s="124"/>
      <c r="F29" s="124"/>
      <c r="G29" s="124"/>
    </row>
    <row r="30" spans="1:8" x14ac:dyDescent="0.25">
      <c r="E30" s="124"/>
      <c r="F30" s="124"/>
      <c r="G30" s="124"/>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2020-09-30T12:24:53Z</dcterms:modified>
</cp:coreProperties>
</file>