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4'!$C$1:$T$185</definedName>
    <definedName name="_xlnm._FilterDatabase" localSheetId="4" hidden="1">'پیوست 5'!$AI$4:$AI$45</definedName>
    <definedName name="_xlnm._FilterDatabase" localSheetId="0" hidden="1">پیوست1!$C$3:$AH$186</definedName>
    <definedName name="_xlnm._FilterDatabase" localSheetId="1" hidden="1">پیوست2!$A$1:$P$187</definedName>
    <definedName name="_xlnm._FilterDatabase" localSheetId="2" hidden="1">پیوست3!$D$74:$R$85</definedName>
    <definedName name="_xlnm._FilterDatabase" localSheetId="5" hidden="1">'سایر صندوقهای سرمایه گذاری'!$A$4:$H$4</definedName>
    <definedName name="_xlnm.Print_Area" localSheetId="3">'پیوست 4'!$D$1:$M$185</definedName>
    <definedName name="_xlnm.Print_Area" localSheetId="4">'پیوست 5'!$C$1:$W$62</definedName>
    <definedName name="_xlnm.Print_Area" localSheetId="0">پیوست1!$D$1:$W$188</definedName>
    <definedName name="_xlnm.Print_Area" localSheetId="1">پیوست2!$C$1:$J$185</definedName>
    <definedName name="_xlnm.Print_Area" localSheetId="2">پیوست3!$C$1:$R$186</definedName>
    <definedName name="_xlnm.Print_Area" localSheetId="5">'سایر صندوقهای سرمایه گذاری'!$A$1:$H$24</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I184" i="12" l="1"/>
  <c r="T59" i="13"/>
  <c r="Q39" i="13"/>
  <c r="T43" i="13" l="1"/>
  <c r="Q43" i="13"/>
  <c r="Q49" i="13"/>
  <c r="Q59" i="13"/>
  <c r="T20" i="13"/>
  <c r="Q31" i="13"/>
  <c r="T36" i="13"/>
  <c r="T39" i="13"/>
  <c r="Q20" i="13"/>
  <c r="Q22" i="13"/>
  <c r="T31" i="13"/>
  <c r="T32" i="13"/>
  <c r="Q36" i="13"/>
  <c r="Q37" i="13"/>
  <c r="T56" i="13"/>
  <c r="Q30" i="13"/>
  <c r="T49" i="13"/>
  <c r="Q32" i="13"/>
  <c r="Q56" i="13"/>
  <c r="T22" i="13"/>
  <c r="T30" i="13"/>
  <c r="T37" i="13"/>
  <c r="I60" i="13"/>
  <c r="L60" i="13" l="1"/>
  <c r="J184" i="12"/>
  <c r="J60" i="13" l="1"/>
  <c r="K60" i="13" s="1"/>
  <c r="N109" i="12"/>
  <c r="N88" i="12"/>
  <c r="R175" i="9"/>
  <c r="L175" i="9"/>
  <c r="L162" i="9"/>
  <c r="R154" i="9"/>
  <c r="L154" i="9"/>
  <c r="R180" i="9"/>
  <c r="O180" i="9"/>
  <c r="O164" i="9"/>
  <c r="H164" i="9"/>
  <c r="O149" i="9"/>
  <c r="O150" i="9"/>
  <c r="H150" i="9"/>
  <c r="O179" i="9"/>
  <c r="H179" i="9"/>
  <c r="G161" i="9"/>
  <c r="H144" i="9"/>
  <c r="O178" i="9"/>
  <c r="H178" i="9"/>
  <c r="O181" i="9"/>
  <c r="O145" i="9"/>
  <c r="H145" i="9"/>
  <c r="H156" i="9"/>
  <c r="O148" i="9"/>
  <c r="H147" i="9"/>
  <c r="O168" i="9"/>
  <c r="H168" i="9"/>
  <c r="O177" i="9"/>
  <c r="H167" i="9"/>
  <c r="O134" i="9"/>
  <c r="O120" i="9"/>
  <c r="H114" i="9"/>
  <c r="O133" i="9"/>
  <c r="G133" i="9"/>
  <c r="H116" i="9"/>
  <c r="O146" i="9"/>
  <c r="G146" i="9"/>
  <c r="R110" i="9"/>
  <c r="O110" i="9"/>
  <c r="K110" i="9"/>
  <c r="L110" i="9"/>
  <c r="G110" i="9"/>
  <c r="H110" i="9"/>
  <c r="R97" i="9"/>
  <c r="L97" i="9"/>
  <c r="R103" i="9"/>
  <c r="L103" i="9"/>
  <c r="R107" i="9"/>
  <c r="L107" i="9"/>
  <c r="R91" i="9"/>
  <c r="L91" i="9"/>
  <c r="G91" i="9"/>
  <c r="L101" i="9"/>
  <c r="R92" i="9"/>
  <c r="O92" i="9"/>
  <c r="L92" i="9"/>
  <c r="K73" i="9"/>
  <c r="O89" i="9"/>
  <c r="R24" i="9"/>
  <c r="O24" i="9"/>
  <c r="O44" i="9"/>
  <c r="O59" i="9"/>
  <c r="G59" i="9"/>
  <c r="H42" i="9"/>
  <c r="N161" i="12"/>
  <c r="N150" i="12"/>
  <c r="N157" i="12"/>
  <c r="N180" i="12"/>
  <c r="N127" i="12"/>
  <c r="N159" i="12"/>
  <c r="N158" i="12"/>
  <c r="N179" i="12"/>
  <c r="N172" i="12"/>
  <c r="N167" i="12"/>
  <c r="N112" i="12"/>
  <c r="N123" i="12"/>
  <c r="N162" i="12"/>
  <c r="N152" i="12"/>
  <c r="N138" i="12"/>
  <c r="N156" i="12"/>
  <c r="N164" i="12"/>
  <c r="N132" i="12"/>
  <c r="N126" i="12"/>
  <c r="N115" i="12"/>
  <c r="N118" i="12"/>
  <c r="N137" i="12"/>
  <c r="N129" i="12"/>
  <c r="N141" i="12"/>
  <c r="N117" i="12"/>
  <c r="N149" i="12"/>
  <c r="N144" i="12"/>
  <c r="N139" i="12"/>
  <c r="N178" i="12"/>
  <c r="N177" i="12"/>
  <c r="N140" i="12"/>
  <c r="N183" i="12"/>
  <c r="N168" i="12"/>
  <c r="N130" i="12"/>
  <c r="N151" i="12"/>
  <c r="N174" i="12"/>
  <c r="N145" i="12"/>
  <c r="N128" i="12"/>
  <c r="N175" i="12"/>
  <c r="N176" i="12"/>
  <c r="N148" i="12"/>
  <c r="N143" i="12"/>
  <c r="N173" i="12"/>
  <c r="N134" i="12"/>
  <c r="N165" i="12"/>
  <c r="N153" i="12"/>
  <c r="N120" i="12"/>
  <c r="N142" i="12"/>
  <c r="N163" i="12"/>
  <c r="N124" i="12"/>
  <c r="N133" i="12"/>
  <c r="N121" i="12"/>
  <c r="N155" i="12"/>
  <c r="N171" i="12"/>
  <c r="N166" i="12"/>
  <c r="N147" i="12"/>
  <c r="N116" i="12"/>
  <c r="N154" i="12"/>
  <c r="N114" i="12"/>
  <c r="N122" i="12"/>
  <c r="N160" i="12"/>
  <c r="N136" i="12"/>
  <c r="N146" i="12"/>
  <c r="N169" i="12"/>
  <c r="N119" i="12"/>
  <c r="N135" i="12"/>
  <c r="N111" i="12"/>
  <c r="N131" i="12"/>
  <c r="N170" i="12"/>
  <c r="N113" i="12"/>
  <c r="N125" i="12"/>
  <c r="N181" i="12"/>
  <c r="N182" i="12"/>
  <c r="N96" i="12"/>
  <c r="N103" i="12"/>
  <c r="N94" i="12"/>
  <c r="N95" i="12"/>
  <c r="N98" i="12"/>
  <c r="N107" i="12"/>
  <c r="N104" i="12"/>
  <c r="N108" i="12"/>
  <c r="N99" i="12"/>
  <c r="N105" i="12"/>
  <c r="N90" i="12"/>
  <c r="N106" i="12"/>
  <c r="N92" i="12"/>
  <c r="N97" i="12"/>
  <c r="N93" i="12"/>
  <c r="N102" i="12"/>
  <c r="N91" i="12"/>
  <c r="N100" i="12"/>
  <c r="N101" i="12"/>
  <c r="N80" i="12"/>
  <c r="N53" i="12"/>
  <c r="N11" i="12"/>
  <c r="N82" i="12"/>
  <c r="N86" i="12"/>
  <c r="N45" i="12"/>
  <c r="N68" i="12"/>
  <c r="N21" i="12"/>
  <c r="N67" i="12"/>
  <c r="N69" i="12"/>
  <c r="N13" i="12"/>
  <c r="N19" i="12"/>
  <c r="N8" i="12"/>
  <c r="N84" i="12"/>
  <c r="N34" i="12"/>
  <c r="N79" i="12"/>
  <c r="N77" i="12"/>
  <c r="N65" i="12"/>
  <c r="N43" i="12"/>
  <c r="N33" i="12"/>
  <c r="N55" i="12"/>
  <c r="N44" i="12"/>
  <c r="N49" i="12"/>
  <c r="N37" i="12"/>
  <c r="N20" i="12"/>
  <c r="N70" i="12"/>
  <c r="N75" i="12"/>
  <c r="N60" i="12"/>
  <c r="N81" i="12"/>
  <c r="N31" i="12"/>
  <c r="N38" i="12"/>
  <c r="N87" i="12"/>
  <c r="N23" i="12"/>
  <c r="N40" i="12"/>
  <c r="N56" i="12"/>
  <c r="N74" i="12"/>
  <c r="N42" i="12"/>
  <c r="N78" i="12"/>
  <c r="N29" i="12"/>
  <c r="N54" i="12"/>
  <c r="N41" i="12"/>
  <c r="N47" i="12"/>
  <c r="N66" i="12"/>
  <c r="N57" i="12"/>
  <c r="N64" i="12"/>
  <c r="N39" i="12"/>
  <c r="N15" i="12"/>
  <c r="N71" i="12"/>
  <c r="N17" i="12"/>
  <c r="N7" i="12"/>
  <c r="N62" i="12"/>
  <c r="N58" i="12"/>
  <c r="N12" i="12"/>
  <c r="N27" i="12"/>
  <c r="N4" i="12"/>
  <c r="N85" i="12"/>
  <c r="N5" i="12"/>
  <c r="N76" i="12"/>
  <c r="N24" i="12"/>
  <c r="N25" i="12"/>
  <c r="N22" i="12"/>
  <c r="N51" i="12"/>
  <c r="N46" i="12"/>
  <c r="N83" i="12"/>
  <c r="N61" i="12"/>
  <c r="N50" i="12"/>
  <c r="N72" i="12"/>
  <c r="N28" i="12"/>
  <c r="N59" i="12"/>
  <c r="N6" i="12"/>
  <c r="N73" i="12"/>
  <c r="N36" i="12"/>
  <c r="N30" i="12"/>
  <c r="N32" i="12"/>
  <c r="N10" i="12"/>
  <c r="N16" i="12"/>
  <c r="N14" i="12"/>
  <c r="N26" i="12"/>
  <c r="N9" i="12"/>
  <c r="N52" i="12"/>
  <c r="N35" i="12"/>
  <c r="N63" i="12"/>
  <c r="N48" i="12"/>
  <c r="N18" i="12"/>
  <c r="K42" i="9" l="1"/>
  <c r="L6" i="9"/>
  <c r="I185" i="9"/>
  <c r="J185" i="9"/>
  <c r="Q185" i="9"/>
  <c r="E185" i="9"/>
  <c r="M185" i="9"/>
  <c r="P185" i="9"/>
  <c r="F185" i="9"/>
  <c r="N185" i="9"/>
  <c r="K131" i="9"/>
  <c r="L119" i="9"/>
  <c r="L153" i="9"/>
  <c r="R169" i="9"/>
  <c r="K148" i="9"/>
  <c r="R172" i="9"/>
  <c r="K144" i="9"/>
  <c r="K161" i="9"/>
  <c r="K179" i="9"/>
  <c r="G162" i="9"/>
  <c r="O175" i="9"/>
  <c r="L20" i="9"/>
  <c r="K44" i="9"/>
  <c r="K8" i="9"/>
  <c r="L65" i="9"/>
  <c r="R68" i="9"/>
  <c r="L53" i="9"/>
  <c r="R47" i="9"/>
  <c r="L56" i="9"/>
  <c r="O81" i="9"/>
  <c r="O67" i="9"/>
  <c r="H19" i="9"/>
  <c r="H84" i="9"/>
  <c r="O84" i="9"/>
  <c r="H65" i="9"/>
  <c r="O76" i="9"/>
  <c r="H38" i="9"/>
  <c r="O38" i="9"/>
  <c r="O68" i="9"/>
  <c r="G57" i="9"/>
  <c r="O57" i="9"/>
  <c r="O52" i="9"/>
  <c r="H80" i="9"/>
  <c r="O80" i="9"/>
  <c r="H56" i="9"/>
  <c r="O56" i="9"/>
  <c r="O55" i="9"/>
  <c r="G40" i="9"/>
  <c r="O40" i="9"/>
  <c r="L64" i="9"/>
  <c r="R64" i="9"/>
  <c r="R51" i="9"/>
  <c r="K32" i="9"/>
  <c r="R36" i="9"/>
  <c r="L66" i="9"/>
  <c r="R66" i="9"/>
  <c r="L41" i="9"/>
  <c r="R41" i="9"/>
  <c r="L79" i="9"/>
  <c r="R79" i="9"/>
  <c r="R81" i="9"/>
  <c r="L72" i="9"/>
  <c r="R72" i="9"/>
  <c r="R67" i="9"/>
  <c r="L82" i="9"/>
  <c r="R82" i="9"/>
  <c r="R86" i="9"/>
  <c r="L75" i="9"/>
  <c r="R75" i="9"/>
  <c r="K50" i="9"/>
  <c r="R50" i="9"/>
  <c r="L61" i="9"/>
  <c r="R61" i="9"/>
  <c r="H16" i="9"/>
  <c r="O16" i="9"/>
  <c r="H5" i="9"/>
  <c r="O5" i="9"/>
  <c r="K34" i="9"/>
  <c r="R14" i="9"/>
  <c r="R30" i="9"/>
  <c r="L33" i="9"/>
  <c r="L80" i="9"/>
  <c r="O64" i="9"/>
  <c r="O32" i="9"/>
  <c r="O60" i="9"/>
  <c r="H37" i="9"/>
  <c r="O37" i="9"/>
  <c r="O43" i="9"/>
  <c r="G36" i="9"/>
  <c r="O48" i="9"/>
  <c r="H79" i="9"/>
  <c r="O85" i="9"/>
  <c r="H86" i="9"/>
  <c r="O69" i="9"/>
  <c r="H75" i="9"/>
  <c r="O83" i="9"/>
  <c r="H61" i="9"/>
  <c r="O61" i="9"/>
  <c r="O77" i="9"/>
  <c r="H87" i="9"/>
  <c r="O87" i="9"/>
  <c r="G134" i="9"/>
  <c r="H160" i="9"/>
  <c r="H159" i="9"/>
  <c r="R158" i="9"/>
  <c r="H27" i="9"/>
  <c r="H12" i="9"/>
  <c r="O12" i="9"/>
  <c r="H34" i="9"/>
  <c r="H14" i="9"/>
  <c r="O14" i="9"/>
  <c r="H23" i="9"/>
  <c r="O23" i="9"/>
  <c r="H30" i="9"/>
  <c r="O30" i="9"/>
  <c r="G63" i="9"/>
  <c r="H44" i="9"/>
  <c r="G73" i="9"/>
  <c r="O91" i="9"/>
  <c r="G108" i="9"/>
  <c r="O108" i="9"/>
  <c r="H105" i="9"/>
  <c r="O105" i="9"/>
  <c r="G104" i="9"/>
  <c r="O104" i="9"/>
  <c r="H100" i="9"/>
  <c r="O100" i="9"/>
  <c r="H96" i="9"/>
  <c r="O96" i="9"/>
  <c r="G95" i="9"/>
  <c r="O95" i="9"/>
  <c r="H106" i="9"/>
  <c r="O106" i="9"/>
  <c r="O98" i="9"/>
  <c r="H99" i="9"/>
  <c r="O99" i="9"/>
  <c r="L113" i="9"/>
  <c r="R113" i="9"/>
  <c r="K137" i="9"/>
  <c r="R137" i="9"/>
  <c r="L136" i="9"/>
  <c r="L114" i="9"/>
  <c r="R114" i="9"/>
  <c r="R120" i="9"/>
  <c r="K163" i="9"/>
  <c r="R134" i="9"/>
  <c r="L167" i="9"/>
  <c r="R167" i="9"/>
  <c r="L168" i="9"/>
  <c r="L132" i="9"/>
  <c r="R132" i="9"/>
  <c r="L138" i="9"/>
  <c r="L160" i="9"/>
  <c r="O182" i="9"/>
  <c r="H175" i="9"/>
  <c r="P112" i="4"/>
  <c r="G8" i="9"/>
  <c r="O8" i="9"/>
  <c r="H53" i="9"/>
  <c r="O53" i="9"/>
  <c r="L42" i="9"/>
  <c r="K59" i="9"/>
  <c r="R10" i="9"/>
  <c r="R26" i="9"/>
  <c r="K27" i="9"/>
  <c r="L12" i="9"/>
  <c r="L63" i="9"/>
  <c r="R63" i="9"/>
  <c r="L28" i="9"/>
  <c r="G44" i="9"/>
  <c r="L16" i="9"/>
  <c r="R15" i="9"/>
  <c r="K80" i="9"/>
  <c r="R53" i="9"/>
  <c r="K56" i="9"/>
  <c r="H32" i="9"/>
  <c r="O36" i="9"/>
  <c r="O66" i="9"/>
  <c r="O41" i="9"/>
  <c r="O74" i="9"/>
  <c r="H72" i="9"/>
  <c r="O72" i="9"/>
  <c r="O29" i="9"/>
  <c r="H82" i="9"/>
  <c r="R87" i="9"/>
  <c r="O73" i="9"/>
  <c r="G92" i="9"/>
  <c r="O42" i="9"/>
  <c r="H6" i="9"/>
  <c r="O6" i="9"/>
  <c r="H20" i="9"/>
  <c r="O20" i="9"/>
  <c r="L44" i="9"/>
  <c r="H33" i="9"/>
  <c r="K19" i="9"/>
  <c r="L84" i="9"/>
  <c r="R84" i="9"/>
  <c r="R65" i="9"/>
  <c r="L57" i="9"/>
  <c r="R57" i="9"/>
  <c r="G80" i="9"/>
  <c r="K40" i="9"/>
  <c r="K64" i="9"/>
  <c r="R32" i="9"/>
  <c r="O115" i="9"/>
  <c r="H117" i="9"/>
  <c r="G119" i="9"/>
  <c r="H122" i="9"/>
  <c r="H123" i="9"/>
  <c r="G129" i="9"/>
  <c r="O129" i="9"/>
  <c r="L133" i="9"/>
  <c r="R133" i="9"/>
  <c r="K155" i="9"/>
  <c r="R155" i="9"/>
  <c r="L134" i="9"/>
  <c r="O140" i="9"/>
  <c r="H148" i="9"/>
  <c r="L156" i="9"/>
  <c r="L144" i="9"/>
  <c r="L161" i="9"/>
  <c r="L165" i="9"/>
  <c r="R165" i="9"/>
  <c r="R170" i="9"/>
  <c r="L184" i="9"/>
  <c r="L112" i="9"/>
  <c r="R112" i="9"/>
  <c r="H91" i="9"/>
  <c r="L163" i="9"/>
  <c r="L159" i="9"/>
  <c r="K91" i="9"/>
  <c r="R96" i="9"/>
  <c r="L93" i="9"/>
  <c r="R93" i="9"/>
  <c r="L94" i="9"/>
  <c r="L95" i="9"/>
  <c r="L98" i="9"/>
  <c r="R98" i="9"/>
  <c r="L99" i="9"/>
  <c r="R99" i="9"/>
  <c r="H113" i="9"/>
  <c r="G137" i="9"/>
  <c r="O137" i="9"/>
  <c r="R130" i="9"/>
  <c r="L122" i="9"/>
  <c r="R122" i="9"/>
  <c r="K135" i="9"/>
  <c r="R135" i="9"/>
  <c r="R123" i="9"/>
  <c r="K129" i="9"/>
  <c r="R129" i="9"/>
  <c r="H163" i="9"/>
  <c r="O163" i="9"/>
  <c r="H153" i="9"/>
  <c r="O143" i="9"/>
  <c r="H141" i="9"/>
  <c r="O141" i="9"/>
  <c r="O169" i="9"/>
  <c r="G155" i="9"/>
  <c r="K134" i="9"/>
  <c r="L147" i="9"/>
  <c r="R147" i="9"/>
  <c r="H165" i="9"/>
  <c r="O165" i="9"/>
  <c r="O170" i="9"/>
  <c r="H184" i="9"/>
  <c r="O184" i="9"/>
  <c r="O151" i="9"/>
  <c r="O112" i="9"/>
  <c r="O156" i="9"/>
  <c r="O144" i="9"/>
  <c r="O161" i="9"/>
  <c r="O159" i="9"/>
  <c r="R183" i="9"/>
  <c r="L174" i="9"/>
  <c r="N184" i="12"/>
  <c r="H115" i="9"/>
  <c r="H131" i="9"/>
  <c r="G126" i="9"/>
  <c r="O126" i="9"/>
  <c r="L146" i="9"/>
  <c r="R146" i="9"/>
  <c r="L116" i="9"/>
  <c r="R116" i="9"/>
  <c r="K130" i="9"/>
  <c r="O122" i="9"/>
  <c r="H135" i="9"/>
  <c r="G136" i="9"/>
  <c r="K167" i="9"/>
  <c r="R171" i="9"/>
  <c r="O147" i="9"/>
  <c r="G144" i="9"/>
  <c r="H162" i="9"/>
  <c r="G153" i="9"/>
  <c r="O153" i="9"/>
  <c r="L155" i="9"/>
  <c r="K147" i="9"/>
  <c r="G148" i="9"/>
  <c r="R128" i="9"/>
  <c r="R124" i="9"/>
  <c r="O160" i="9"/>
  <c r="K156" i="9"/>
  <c r="L145" i="9"/>
  <c r="L178" i="9"/>
  <c r="R144" i="9"/>
  <c r="R139" i="9"/>
  <c r="R161" i="9"/>
  <c r="R142" i="9"/>
  <c r="G179" i="9"/>
  <c r="R127" i="9"/>
  <c r="O162" i="9"/>
  <c r="K175" i="9"/>
  <c r="L115" i="9"/>
  <c r="R115" i="9"/>
  <c r="K117" i="9"/>
  <c r="R117" i="9"/>
  <c r="R131" i="9"/>
  <c r="K126" i="9"/>
  <c r="R126" i="9"/>
  <c r="G130" i="9"/>
  <c r="O130" i="9"/>
  <c r="K123" i="9"/>
  <c r="G163" i="9"/>
  <c r="R163" i="9"/>
  <c r="R118" i="9"/>
  <c r="R153" i="9"/>
  <c r="L141" i="9"/>
  <c r="H155" i="9"/>
  <c r="O155" i="9"/>
  <c r="O176" i="9"/>
  <c r="H134" i="9"/>
  <c r="G167" i="9"/>
  <c r="O167" i="9"/>
  <c r="G147" i="9"/>
  <c r="L148" i="9"/>
  <c r="H132" i="9"/>
  <c r="O132" i="9"/>
  <c r="O166" i="9"/>
  <c r="H138" i="9"/>
  <c r="O138" i="9"/>
  <c r="G160" i="9"/>
  <c r="K160" i="9"/>
  <c r="R160" i="9"/>
  <c r="G156" i="9"/>
  <c r="R152" i="9"/>
  <c r="L179" i="9"/>
  <c r="G159" i="9"/>
  <c r="K159" i="9"/>
  <c r="R159" i="9"/>
  <c r="L150" i="9"/>
  <c r="L164" i="9"/>
  <c r="H154" i="9"/>
  <c r="O154" i="9"/>
  <c r="O183" i="9"/>
  <c r="H174" i="9"/>
  <c r="O174" i="9"/>
  <c r="K162" i="9"/>
  <c r="R162" i="9"/>
  <c r="G175" i="9"/>
  <c r="O113" i="9"/>
  <c r="H137" i="9"/>
  <c r="K115" i="9"/>
  <c r="G131" i="9"/>
  <c r="L131" i="9"/>
  <c r="L126" i="9"/>
  <c r="H119" i="9"/>
  <c r="O116" i="9"/>
  <c r="H130" i="9"/>
  <c r="K122" i="9"/>
  <c r="G123" i="9"/>
  <c r="L123" i="9"/>
  <c r="L129" i="9"/>
  <c r="H136" i="9"/>
  <c r="O114" i="9"/>
  <c r="K153" i="9"/>
  <c r="R176" i="9"/>
  <c r="O171" i="9"/>
  <c r="R140" i="9"/>
  <c r="R148" i="9"/>
  <c r="G132" i="9"/>
  <c r="K132" i="9"/>
  <c r="O124" i="9"/>
  <c r="R157" i="9"/>
  <c r="R156" i="9"/>
  <c r="G145" i="9"/>
  <c r="K145" i="9"/>
  <c r="O172" i="9"/>
  <c r="R179" i="9"/>
  <c r="G150" i="9"/>
  <c r="K150" i="9"/>
  <c r="G154" i="9"/>
  <c r="K154" i="9"/>
  <c r="O127" i="9"/>
  <c r="R182" i="9"/>
  <c r="G165" i="9"/>
  <c r="K165" i="9"/>
  <c r="H112" i="9"/>
  <c r="K113" i="9"/>
  <c r="G115" i="9"/>
  <c r="L117" i="9"/>
  <c r="O119" i="9"/>
  <c r="H146" i="9"/>
  <c r="K116" i="9"/>
  <c r="G122" i="9"/>
  <c r="L135" i="9"/>
  <c r="O136" i="9"/>
  <c r="H133" i="9"/>
  <c r="K114" i="9"/>
  <c r="O118" i="9"/>
  <c r="G141" i="9"/>
  <c r="K141" i="9"/>
  <c r="R121" i="9"/>
  <c r="G168" i="9"/>
  <c r="K168" i="9"/>
  <c r="G138" i="9"/>
  <c r="K138" i="9"/>
  <c r="O157" i="9"/>
  <c r="R145" i="9"/>
  <c r="R181" i="9"/>
  <c r="G178" i="9"/>
  <c r="K178" i="9"/>
  <c r="O139" i="9"/>
  <c r="H161" i="9"/>
  <c r="O142" i="9"/>
  <c r="R150" i="9"/>
  <c r="R149" i="9"/>
  <c r="G164" i="9"/>
  <c r="K164" i="9"/>
  <c r="G174" i="9"/>
  <c r="K174" i="9"/>
  <c r="G184" i="9"/>
  <c r="K184" i="9"/>
  <c r="K112" i="9"/>
  <c r="G113" i="9"/>
  <c r="L137" i="9"/>
  <c r="G117" i="9"/>
  <c r="O117" i="9"/>
  <c r="O131" i="9"/>
  <c r="H126" i="9"/>
  <c r="K119" i="9"/>
  <c r="R119" i="9"/>
  <c r="K146" i="9"/>
  <c r="G116" i="9"/>
  <c r="L130" i="9"/>
  <c r="G135" i="9"/>
  <c r="O135" i="9"/>
  <c r="O123" i="9"/>
  <c r="H129" i="9"/>
  <c r="K136" i="9"/>
  <c r="R136" i="9"/>
  <c r="K133" i="9"/>
  <c r="G114" i="9"/>
  <c r="R143" i="9"/>
  <c r="R141" i="9"/>
  <c r="O121" i="9"/>
  <c r="R177" i="9"/>
  <c r="R168" i="9"/>
  <c r="O128" i="9"/>
  <c r="R166" i="9"/>
  <c r="R138" i="9"/>
  <c r="O152" i="9"/>
  <c r="R178" i="9"/>
  <c r="O173" i="9"/>
  <c r="O125" i="9"/>
  <c r="R164" i="9"/>
  <c r="R174" i="9"/>
  <c r="O158" i="9"/>
  <c r="R184" i="9"/>
  <c r="G112" i="9"/>
  <c r="R94" i="9"/>
  <c r="L109" i="9"/>
  <c r="R109" i="9"/>
  <c r="R102" i="9"/>
  <c r="G103" i="9"/>
  <c r="K103" i="9"/>
  <c r="L108" i="9"/>
  <c r="G94" i="9"/>
  <c r="K94" i="9"/>
  <c r="O103" i="9"/>
  <c r="L104" i="9"/>
  <c r="K96" i="9"/>
  <c r="O94" i="9"/>
  <c r="H109" i="9"/>
  <c r="K92" i="9"/>
  <c r="H92" i="9"/>
  <c r="H102" i="9"/>
  <c r="O102" i="9"/>
  <c r="R101" i="9"/>
  <c r="H104" i="9"/>
  <c r="H98" i="9"/>
  <c r="H101" i="9"/>
  <c r="O101" i="9"/>
  <c r="H97" i="9"/>
  <c r="O97" i="9"/>
  <c r="H108" i="9"/>
  <c r="K104" i="9"/>
  <c r="R104" i="9"/>
  <c r="L100" i="9"/>
  <c r="R100" i="9"/>
  <c r="G96" i="9"/>
  <c r="O109" i="9"/>
  <c r="H95" i="9"/>
  <c r="K98" i="9"/>
  <c r="L102" i="9"/>
  <c r="H107" i="9"/>
  <c r="O107" i="9"/>
  <c r="H103" i="9"/>
  <c r="K108" i="9"/>
  <c r="R108" i="9"/>
  <c r="L105" i="9"/>
  <c r="R105" i="9"/>
  <c r="L96" i="9"/>
  <c r="H93" i="9"/>
  <c r="O93" i="9"/>
  <c r="H94" i="9"/>
  <c r="K95" i="9"/>
  <c r="R95" i="9"/>
  <c r="L106" i="9"/>
  <c r="R106" i="9"/>
  <c r="G98" i="9"/>
  <c r="H59" i="9"/>
  <c r="H10" i="9"/>
  <c r="O10" i="9"/>
  <c r="H11" i="9"/>
  <c r="O11" i="9"/>
  <c r="H26" i="9"/>
  <c r="O26" i="9"/>
  <c r="G27" i="9"/>
  <c r="R27" i="9"/>
  <c r="L18" i="9"/>
  <c r="G12" i="9"/>
  <c r="K12" i="9"/>
  <c r="G34" i="9"/>
  <c r="O34" i="9"/>
  <c r="R44" i="9"/>
  <c r="L17" i="9"/>
  <c r="R16" i="9"/>
  <c r="L9" i="9"/>
  <c r="L58" i="9"/>
  <c r="O33" i="9"/>
  <c r="H8" i="9"/>
  <c r="O46" i="9"/>
  <c r="H78" i="9"/>
  <c r="O78" i="9"/>
  <c r="O49" i="9"/>
  <c r="G19" i="9"/>
  <c r="R19" i="9"/>
  <c r="G84" i="9"/>
  <c r="K84" i="9"/>
  <c r="G65" i="9"/>
  <c r="O65" i="9"/>
  <c r="R80" i="9"/>
  <c r="L54" i="9"/>
  <c r="H64" i="9"/>
  <c r="O79" i="9"/>
  <c r="O70" i="9"/>
  <c r="H81" i="9"/>
  <c r="L67" i="9"/>
  <c r="O82" i="9"/>
  <c r="O86" i="9"/>
  <c r="G42" i="9"/>
  <c r="R42" i="9"/>
  <c r="G20" i="9"/>
  <c r="K20" i="9"/>
  <c r="L27" i="9"/>
  <c r="R12" i="9"/>
  <c r="L13" i="9"/>
  <c r="L34" i="9"/>
  <c r="R34" i="9"/>
  <c r="L23" i="9"/>
  <c r="H63" i="9"/>
  <c r="O63" i="9"/>
  <c r="H28" i="9"/>
  <c r="O28" i="9"/>
  <c r="K33" i="9"/>
  <c r="L19" i="9"/>
  <c r="L38" i="9"/>
  <c r="H57" i="9"/>
  <c r="R60" i="9"/>
  <c r="G37" i="9"/>
  <c r="O31" i="9"/>
  <c r="H66" i="9"/>
  <c r="O75" i="9"/>
  <c r="R20" i="9"/>
  <c r="L21" i="9"/>
  <c r="L59" i="9"/>
  <c r="R59" i="9"/>
  <c r="L11" i="9"/>
  <c r="O27" i="9"/>
  <c r="H18" i="9"/>
  <c r="O18" i="9"/>
  <c r="K63" i="9"/>
  <c r="H9" i="9"/>
  <c r="O9" i="9"/>
  <c r="H58" i="9"/>
  <c r="O58" i="9"/>
  <c r="H15" i="9"/>
  <c r="O15" i="9"/>
  <c r="G33" i="9"/>
  <c r="R33" i="9"/>
  <c r="L22" i="9"/>
  <c r="R22" i="9"/>
  <c r="L8" i="9"/>
  <c r="R8" i="9"/>
  <c r="L78" i="9"/>
  <c r="O19" i="9"/>
  <c r="O88" i="9"/>
  <c r="K57" i="9"/>
  <c r="O45" i="9"/>
  <c r="H54" i="9"/>
  <c r="O54" i="9"/>
  <c r="O47" i="9"/>
  <c r="G56" i="9"/>
  <c r="R56" i="9"/>
  <c r="K37" i="9"/>
  <c r="K36" i="9"/>
  <c r="O35" i="9"/>
  <c r="H41" i="9"/>
  <c r="L81" i="9"/>
  <c r="O25" i="9"/>
  <c r="H67" i="9"/>
  <c r="L86" i="9"/>
  <c r="O62" i="9"/>
  <c r="H50" i="9"/>
  <c r="O50" i="9"/>
  <c r="L87" i="9"/>
  <c r="R5" i="9"/>
  <c r="R6" i="9"/>
  <c r="R18" i="9"/>
  <c r="R28" i="9"/>
  <c r="G16" i="9"/>
  <c r="K16" i="9"/>
  <c r="K65" i="9"/>
  <c r="R52" i="9"/>
  <c r="G53" i="9"/>
  <c r="K53" i="9"/>
  <c r="G64" i="9"/>
  <c r="G32" i="9"/>
  <c r="L36" i="9"/>
  <c r="L50" i="9"/>
  <c r="L73" i="9"/>
  <c r="R21" i="9"/>
  <c r="L10" i="9"/>
  <c r="G11" i="9"/>
  <c r="K11" i="9"/>
  <c r="R13" i="9"/>
  <c r="L14" i="9"/>
  <c r="G23" i="9"/>
  <c r="K23" i="9"/>
  <c r="R17" i="9"/>
  <c r="G58" i="9"/>
  <c r="K58" i="9"/>
  <c r="H22" i="9"/>
  <c r="O22" i="9"/>
  <c r="G78" i="9"/>
  <c r="K78" i="9"/>
  <c r="R39" i="9"/>
  <c r="G38" i="9"/>
  <c r="K38" i="9"/>
  <c r="R71" i="9"/>
  <c r="G54" i="9"/>
  <c r="K54" i="9"/>
  <c r="L40" i="9"/>
  <c r="L37" i="9"/>
  <c r="H36" i="9"/>
  <c r="K66" i="9"/>
  <c r="K41" i="9"/>
  <c r="K79" i="9"/>
  <c r="K81" i="9"/>
  <c r="K72" i="9"/>
  <c r="K67" i="9"/>
  <c r="K82" i="9"/>
  <c r="K86" i="9"/>
  <c r="K75" i="9"/>
  <c r="K61" i="9"/>
  <c r="K87" i="9"/>
  <c r="H73" i="9"/>
  <c r="L5" i="9"/>
  <c r="H21" i="9"/>
  <c r="O21" i="9"/>
  <c r="R11" i="9"/>
  <c r="L26" i="9"/>
  <c r="H13" i="9"/>
  <c r="O13" i="9"/>
  <c r="R23" i="9"/>
  <c r="L30" i="9"/>
  <c r="H17" i="9"/>
  <c r="O17" i="9"/>
  <c r="R9" i="9"/>
  <c r="R58" i="9"/>
  <c r="L15" i="9"/>
  <c r="R46" i="9"/>
  <c r="R78" i="9"/>
  <c r="R49" i="9"/>
  <c r="O39" i="9"/>
  <c r="R76" i="9"/>
  <c r="R38" i="9"/>
  <c r="O71" i="9"/>
  <c r="R45" i="9"/>
  <c r="R54" i="9"/>
  <c r="H40" i="9"/>
  <c r="R40" i="9"/>
  <c r="O51" i="9"/>
  <c r="L32" i="9"/>
  <c r="R37" i="9"/>
  <c r="G66" i="9"/>
  <c r="G41" i="9"/>
  <c r="G79" i="9"/>
  <c r="G81" i="9"/>
  <c r="G72" i="9"/>
  <c r="G67" i="9"/>
  <c r="G82" i="9"/>
  <c r="G86" i="9"/>
  <c r="G75" i="9"/>
  <c r="G50" i="9"/>
  <c r="G61" i="9"/>
  <c r="G87" i="9"/>
  <c r="R73" i="9"/>
  <c r="H140" i="9"/>
  <c r="G140" i="9"/>
  <c r="L169" i="9"/>
  <c r="K169" i="9"/>
  <c r="H121" i="9"/>
  <c r="G121" i="9"/>
  <c r="L171" i="9"/>
  <c r="K171" i="9"/>
  <c r="H128" i="9"/>
  <c r="G128" i="9"/>
  <c r="L124" i="9"/>
  <c r="K124" i="9"/>
  <c r="H152" i="9"/>
  <c r="G152" i="9"/>
  <c r="L172" i="9"/>
  <c r="K172" i="9"/>
  <c r="H173" i="9"/>
  <c r="G173" i="9"/>
  <c r="H125" i="9"/>
  <c r="G125" i="9"/>
  <c r="L180" i="9"/>
  <c r="K180" i="9"/>
  <c r="H127" i="9"/>
  <c r="G127" i="9"/>
  <c r="L158" i="9"/>
  <c r="K158" i="9"/>
  <c r="H151" i="9"/>
  <c r="G151" i="9"/>
  <c r="H118" i="9"/>
  <c r="G118" i="9"/>
  <c r="H176" i="9"/>
  <c r="G176" i="9"/>
  <c r="L177" i="9"/>
  <c r="K177" i="9"/>
  <c r="H157" i="9"/>
  <c r="G157" i="9"/>
  <c r="L181" i="9"/>
  <c r="K181" i="9"/>
  <c r="H170" i="9"/>
  <c r="G170" i="9"/>
  <c r="H120" i="9"/>
  <c r="G120" i="9"/>
  <c r="L118" i="9"/>
  <c r="K118" i="9"/>
  <c r="H143" i="9"/>
  <c r="G143" i="9"/>
  <c r="L176" i="9"/>
  <c r="K176" i="9"/>
  <c r="H177" i="9"/>
  <c r="G177" i="9"/>
  <c r="L140" i="9"/>
  <c r="K140" i="9"/>
  <c r="H166" i="9"/>
  <c r="G166" i="9"/>
  <c r="L157" i="9"/>
  <c r="K157" i="9"/>
  <c r="H181" i="9"/>
  <c r="G181" i="9"/>
  <c r="L139" i="9"/>
  <c r="K139" i="9"/>
  <c r="L142" i="9"/>
  <c r="K142" i="9"/>
  <c r="H149" i="9"/>
  <c r="G149" i="9"/>
  <c r="L183" i="9"/>
  <c r="K183" i="9"/>
  <c r="H182" i="9"/>
  <c r="G182" i="9"/>
  <c r="L170" i="9"/>
  <c r="K170" i="9"/>
  <c r="L120" i="9"/>
  <c r="K120" i="9"/>
  <c r="L143" i="9"/>
  <c r="K143" i="9"/>
  <c r="L166" i="9"/>
  <c r="K166" i="9"/>
  <c r="H139" i="9"/>
  <c r="G139" i="9"/>
  <c r="H142" i="9"/>
  <c r="G142" i="9"/>
  <c r="L149" i="9"/>
  <c r="K149" i="9"/>
  <c r="H183" i="9"/>
  <c r="G183" i="9"/>
  <c r="L182" i="9"/>
  <c r="K182" i="9"/>
  <c r="H169" i="9"/>
  <c r="G169" i="9"/>
  <c r="L121" i="9"/>
  <c r="K121" i="9"/>
  <c r="H171" i="9"/>
  <c r="G171" i="9"/>
  <c r="L128" i="9"/>
  <c r="K128" i="9"/>
  <c r="H124" i="9"/>
  <c r="G124" i="9"/>
  <c r="L152" i="9"/>
  <c r="K152" i="9"/>
  <c r="H172" i="9"/>
  <c r="G172" i="9"/>
  <c r="L173" i="9"/>
  <c r="K173" i="9"/>
  <c r="R173" i="9"/>
  <c r="L125" i="9"/>
  <c r="K125" i="9"/>
  <c r="R125" i="9"/>
  <c r="H180" i="9"/>
  <c r="G180" i="9"/>
  <c r="L127" i="9"/>
  <c r="K127" i="9"/>
  <c r="H158" i="9"/>
  <c r="G158" i="9"/>
  <c r="L151" i="9"/>
  <c r="K151" i="9"/>
  <c r="R151" i="9"/>
  <c r="G102" i="9"/>
  <c r="K102" i="9"/>
  <c r="G101" i="9"/>
  <c r="K101" i="9"/>
  <c r="G107" i="9"/>
  <c r="K107" i="9"/>
  <c r="G97" i="9"/>
  <c r="K97" i="9"/>
  <c r="G105" i="9"/>
  <c r="K105" i="9"/>
  <c r="G100" i="9"/>
  <c r="K100" i="9"/>
  <c r="G93" i="9"/>
  <c r="K93" i="9"/>
  <c r="G109" i="9"/>
  <c r="K109" i="9"/>
  <c r="G106" i="9"/>
  <c r="K106" i="9"/>
  <c r="G99" i="9"/>
  <c r="K99" i="9"/>
  <c r="L46" i="9"/>
  <c r="K46" i="9"/>
  <c r="H52" i="9"/>
  <c r="G52" i="9"/>
  <c r="L49" i="9"/>
  <c r="K49" i="9"/>
  <c r="H39" i="9"/>
  <c r="G39" i="9"/>
  <c r="L68" i="9"/>
  <c r="K68" i="9"/>
  <c r="H71" i="9"/>
  <c r="G71" i="9"/>
  <c r="L47" i="9"/>
  <c r="K47" i="9"/>
  <c r="L24" i="9"/>
  <c r="K24" i="9"/>
  <c r="L51" i="9"/>
  <c r="K51" i="9"/>
  <c r="H43" i="9"/>
  <c r="G43" i="9"/>
  <c r="H31" i="9"/>
  <c r="G31" i="9"/>
  <c r="H35" i="9"/>
  <c r="G35" i="9"/>
  <c r="H48" i="9"/>
  <c r="G48" i="9"/>
  <c r="H70" i="9"/>
  <c r="G70" i="9"/>
  <c r="H74" i="9"/>
  <c r="G74" i="9"/>
  <c r="H25" i="9"/>
  <c r="G25" i="9"/>
  <c r="H29" i="9"/>
  <c r="G29" i="9"/>
  <c r="H85" i="9"/>
  <c r="G85" i="9"/>
  <c r="H69" i="9"/>
  <c r="G69" i="9"/>
  <c r="H62" i="9"/>
  <c r="G62" i="9"/>
  <c r="H83" i="9"/>
  <c r="G83" i="9"/>
  <c r="H77" i="9"/>
  <c r="G77" i="9"/>
  <c r="H89" i="9"/>
  <c r="G89" i="9"/>
  <c r="H88" i="9"/>
  <c r="G88" i="9"/>
  <c r="L76" i="9"/>
  <c r="K76" i="9"/>
  <c r="L45" i="9"/>
  <c r="K45" i="9"/>
  <c r="L60" i="9"/>
  <c r="K60" i="9"/>
  <c r="G5" i="9"/>
  <c r="K5" i="9"/>
  <c r="G6" i="9"/>
  <c r="K6" i="9"/>
  <c r="G21" i="9"/>
  <c r="K21" i="9"/>
  <c r="G10" i="9"/>
  <c r="K10" i="9"/>
  <c r="G26" i="9"/>
  <c r="K26" i="9"/>
  <c r="G18" i="9"/>
  <c r="K18" i="9"/>
  <c r="G13" i="9"/>
  <c r="K13" i="9"/>
  <c r="G14" i="9"/>
  <c r="K14" i="9"/>
  <c r="G30" i="9"/>
  <c r="K30" i="9"/>
  <c r="G28" i="9"/>
  <c r="K28" i="9"/>
  <c r="G17" i="9"/>
  <c r="K17" i="9"/>
  <c r="G9" i="9"/>
  <c r="K9" i="9"/>
  <c r="G15" i="9"/>
  <c r="K15" i="9"/>
  <c r="G22" i="9"/>
  <c r="K22" i="9"/>
  <c r="H46" i="9"/>
  <c r="G46" i="9"/>
  <c r="L88" i="9"/>
  <c r="K88" i="9"/>
  <c r="R88" i="9"/>
  <c r="H76" i="9"/>
  <c r="G76" i="9"/>
  <c r="L52" i="9"/>
  <c r="K52" i="9"/>
  <c r="H45" i="9"/>
  <c r="G45" i="9"/>
  <c r="L55" i="9"/>
  <c r="K55" i="9"/>
  <c r="R55" i="9"/>
  <c r="H60" i="9"/>
  <c r="G60" i="9"/>
  <c r="H55" i="9"/>
  <c r="G55" i="9"/>
  <c r="H49" i="9"/>
  <c r="G49" i="9"/>
  <c r="L39" i="9"/>
  <c r="K39" i="9"/>
  <c r="H68" i="9"/>
  <c r="G68" i="9"/>
  <c r="L71" i="9"/>
  <c r="K71" i="9"/>
  <c r="H47" i="9"/>
  <c r="G47" i="9"/>
  <c r="H24" i="9"/>
  <c r="G24" i="9"/>
  <c r="H51" i="9"/>
  <c r="G51" i="9"/>
  <c r="L43" i="9"/>
  <c r="K43" i="9"/>
  <c r="R43" i="9"/>
  <c r="L31" i="9"/>
  <c r="K31" i="9"/>
  <c r="R31" i="9"/>
  <c r="L35" i="9"/>
  <c r="K35" i="9"/>
  <c r="R35" i="9"/>
  <c r="L48" i="9"/>
  <c r="K48" i="9"/>
  <c r="R48" i="9"/>
  <c r="L70" i="9"/>
  <c r="K70" i="9"/>
  <c r="R70" i="9"/>
  <c r="L74" i="9"/>
  <c r="K74" i="9"/>
  <c r="R74" i="9"/>
  <c r="L25" i="9"/>
  <c r="K25" i="9"/>
  <c r="R25" i="9"/>
  <c r="L29" i="9"/>
  <c r="K29" i="9"/>
  <c r="R29" i="9"/>
  <c r="L85" i="9"/>
  <c r="K85" i="9"/>
  <c r="R85" i="9"/>
  <c r="L69" i="9"/>
  <c r="K69" i="9"/>
  <c r="R69" i="9"/>
  <c r="L62" i="9"/>
  <c r="K62" i="9"/>
  <c r="R62" i="9"/>
  <c r="L83" i="9"/>
  <c r="K83" i="9"/>
  <c r="R83" i="9"/>
  <c r="L77" i="9"/>
  <c r="K77" i="9"/>
  <c r="R77" i="9"/>
  <c r="L89" i="9"/>
  <c r="K89" i="9"/>
  <c r="R89" i="9"/>
  <c r="E184" i="4"/>
  <c r="L183" i="4" s="1"/>
  <c r="W184" i="8"/>
  <c r="U185" i="8"/>
  <c r="S185" i="8"/>
  <c r="G185" i="9" l="1"/>
  <c r="K185" i="9"/>
  <c r="H185" i="9"/>
  <c r="O185" i="9"/>
  <c r="L185" i="9"/>
  <c r="R185" i="9"/>
  <c r="M183" i="4"/>
  <c r="L112" i="4"/>
  <c r="N183" i="4"/>
  <c r="K183" i="4"/>
  <c r="M112" i="4"/>
  <c r="N112" i="4"/>
  <c r="O112" i="4"/>
  <c r="K112" i="4"/>
  <c r="O183" i="4"/>
  <c r="M185" i="8"/>
  <c r="AG186" i="8" l="1"/>
  <c r="AG129" i="8" s="1"/>
  <c r="AF186" i="8"/>
  <c r="AF112" i="8" s="1"/>
  <c r="AH186" i="8"/>
  <c r="AH156" i="8" s="1"/>
  <c r="AG119" i="8"/>
  <c r="AF123" i="8"/>
  <c r="AF139" i="8"/>
  <c r="AF159" i="8"/>
  <c r="AF167" i="8"/>
  <c r="AG167" i="8"/>
  <c r="AF172" i="8"/>
  <c r="AF180" i="8"/>
  <c r="J185" i="8"/>
  <c r="X184" i="8" s="1"/>
  <c r="I185" i="8"/>
  <c r="X60" i="13"/>
  <c r="Y60" i="13"/>
  <c r="Z60" i="13"/>
  <c r="AA60" i="13"/>
  <c r="AE60" i="13"/>
  <c r="AF60" i="13"/>
  <c r="AG60" i="13"/>
  <c r="AH60" i="13"/>
  <c r="AI60" i="13"/>
  <c r="AJ60" i="13"/>
  <c r="AK60" i="13"/>
  <c r="AG151" i="8" l="1"/>
  <c r="AF181" i="8"/>
  <c r="AF147" i="8"/>
  <c r="AF131" i="8"/>
  <c r="AF119" i="8"/>
  <c r="AF184" i="8"/>
  <c r="AF155" i="8"/>
  <c r="AF143" i="8"/>
  <c r="AF127" i="8"/>
  <c r="AF115" i="8"/>
  <c r="AF164" i="8"/>
  <c r="AF183" i="8"/>
  <c r="AF171" i="8"/>
  <c r="AF176" i="8"/>
  <c r="AF163" i="8"/>
  <c r="AF151" i="8"/>
  <c r="AF135" i="8"/>
  <c r="AF169" i="8"/>
  <c r="AF162" i="8"/>
  <c r="AF124" i="8"/>
  <c r="AF150" i="8"/>
  <c r="AG135" i="8"/>
  <c r="AF116" i="8"/>
  <c r="AF166" i="8"/>
  <c r="AF146" i="8"/>
  <c r="AF126" i="8"/>
  <c r="AF160" i="8"/>
  <c r="AF170" i="8"/>
  <c r="AF149" i="8"/>
  <c r="AF125" i="8"/>
  <c r="AF156" i="8"/>
  <c r="AF142" i="8"/>
  <c r="AF118" i="8"/>
  <c r="AF120" i="8"/>
  <c r="AF165" i="8"/>
  <c r="AF141" i="8"/>
  <c r="AF121" i="8"/>
  <c r="AF144" i="8"/>
  <c r="AF132" i="8"/>
  <c r="AF175" i="8"/>
  <c r="AF158" i="8"/>
  <c r="AF134" i="8"/>
  <c r="AF114" i="8"/>
  <c r="AF182" i="8"/>
  <c r="AF157" i="8"/>
  <c r="AF137" i="8"/>
  <c r="AF117" i="8"/>
  <c r="AF136" i="8"/>
  <c r="AF130" i="8"/>
  <c r="AF177" i="8"/>
  <c r="AF174" i="8"/>
  <c r="AF153" i="8"/>
  <c r="AF133" i="8"/>
  <c r="AF173" i="8"/>
  <c r="AF128" i="8"/>
  <c r="AH172" i="8"/>
  <c r="AG155" i="8"/>
  <c r="AG139" i="8"/>
  <c r="AG123" i="8"/>
  <c r="AH181" i="8"/>
  <c r="AG152" i="8"/>
  <c r="AG179" i="8"/>
  <c r="AH171" i="8"/>
  <c r="AH154" i="8"/>
  <c r="AH126" i="8"/>
  <c r="AG118" i="8"/>
  <c r="AG178" i="8"/>
  <c r="AG145" i="8"/>
  <c r="AG140" i="8"/>
  <c r="AG112" i="8"/>
  <c r="AH184" i="8"/>
  <c r="AG180" i="8"/>
  <c r="AH163" i="8"/>
  <c r="AH147" i="8"/>
  <c r="AH131" i="8"/>
  <c r="AH115" i="8"/>
  <c r="AH132" i="8"/>
  <c r="AG175" i="8"/>
  <c r="AH142" i="8"/>
  <c r="AG134" i="8"/>
  <c r="AG122" i="8"/>
  <c r="AG160" i="8"/>
  <c r="AG165" i="8"/>
  <c r="AH157" i="8"/>
  <c r="AH112" i="8"/>
  <c r="AH136" i="8"/>
  <c r="AH113" i="8"/>
  <c r="AH129" i="8"/>
  <c r="AH145" i="8"/>
  <c r="AH144" i="8"/>
  <c r="AH173" i="8"/>
  <c r="AH121" i="8"/>
  <c r="AH137" i="8"/>
  <c r="AH153" i="8"/>
  <c r="AH170" i="8"/>
  <c r="AH160" i="8"/>
  <c r="AH118" i="8"/>
  <c r="AH130" i="8"/>
  <c r="AH134" i="8"/>
  <c r="AH146" i="8"/>
  <c r="AH150" i="8"/>
  <c r="AH162" i="8"/>
  <c r="AH166" i="8"/>
  <c r="AH183" i="8"/>
  <c r="AH116" i="8"/>
  <c r="AH169" i="8"/>
  <c r="AH127" i="8"/>
  <c r="AH143" i="8"/>
  <c r="AH159" i="8"/>
  <c r="AH180" i="8"/>
  <c r="AH140" i="8"/>
  <c r="AH168" i="8"/>
  <c r="AH117" i="8"/>
  <c r="AH133" i="8"/>
  <c r="AH149" i="8"/>
  <c r="AH165" i="8"/>
  <c r="AH182" i="8"/>
  <c r="AH148" i="8"/>
  <c r="AH177" i="8"/>
  <c r="AH114" i="8"/>
  <c r="AH158" i="8"/>
  <c r="AH179" i="8"/>
  <c r="AH152" i="8"/>
  <c r="AH123" i="8"/>
  <c r="AH139" i="8"/>
  <c r="AH155" i="8"/>
  <c r="AH176" i="8"/>
  <c r="AG144" i="8"/>
  <c r="AG117" i="8"/>
  <c r="AG133" i="8"/>
  <c r="AG149" i="8"/>
  <c r="AG136" i="8"/>
  <c r="AG125" i="8"/>
  <c r="AG141" i="8"/>
  <c r="AG157" i="8"/>
  <c r="AG174" i="8"/>
  <c r="AG120" i="8"/>
  <c r="AG114" i="8"/>
  <c r="AG171" i="8"/>
  <c r="AG132" i="8"/>
  <c r="AG181" i="8"/>
  <c r="AG115" i="8"/>
  <c r="AG131" i="8"/>
  <c r="AG147" i="8"/>
  <c r="AG163" i="8"/>
  <c r="AG172" i="8"/>
  <c r="AG128" i="8"/>
  <c r="AG156" i="8"/>
  <c r="AG173" i="8"/>
  <c r="AG121" i="8"/>
  <c r="AG137" i="8"/>
  <c r="AG153" i="8"/>
  <c r="AG170" i="8"/>
  <c r="AG126" i="8"/>
  <c r="AG130" i="8"/>
  <c r="AG142" i="8"/>
  <c r="AG146" i="8"/>
  <c r="AG162" i="8"/>
  <c r="AG183" i="8"/>
  <c r="AG124" i="8"/>
  <c r="AG169" i="8"/>
  <c r="AG127" i="8"/>
  <c r="AG143" i="8"/>
  <c r="AG159" i="8"/>
  <c r="AG116" i="8"/>
  <c r="AH175" i="8"/>
  <c r="AG158" i="8"/>
  <c r="AG150" i="8"/>
  <c r="AG138" i="8"/>
  <c r="AH122" i="8"/>
  <c r="AG148" i="8"/>
  <c r="AG182" i="8"/>
  <c r="AH174" i="8"/>
  <c r="AG161" i="8"/>
  <c r="AH141" i="8"/>
  <c r="AG113" i="8"/>
  <c r="AH128" i="8"/>
  <c r="AG184" i="8"/>
  <c r="AG176" i="8"/>
  <c r="AH167" i="8"/>
  <c r="AH151" i="8"/>
  <c r="AH135" i="8"/>
  <c r="AH119" i="8"/>
  <c r="AH164" i="8"/>
  <c r="AG164" i="8"/>
  <c r="AH124" i="8"/>
  <c r="AG166" i="8"/>
  <c r="AG154" i="8"/>
  <c r="AH138" i="8"/>
  <c r="AG177" i="8"/>
  <c r="AH120" i="8"/>
  <c r="AH178" i="8"/>
  <c r="AH161" i="8"/>
  <c r="AH125" i="8"/>
  <c r="AG168" i="8"/>
  <c r="AF152" i="8"/>
  <c r="AF179" i="8"/>
  <c r="AF154" i="8"/>
  <c r="AF138" i="8"/>
  <c r="AF122" i="8"/>
  <c r="AF148" i="8"/>
  <c r="AF178" i="8"/>
  <c r="AF161" i="8"/>
  <c r="AF145" i="8"/>
  <c r="AF129" i="8"/>
  <c r="AF113" i="8"/>
  <c r="AF168" i="8"/>
  <c r="AF140" i="8"/>
  <c r="W89" i="8"/>
  <c r="F90" i="9" l="1"/>
  <c r="E90" i="9"/>
  <c r="P183" i="12" l="1"/>
  <c r="N110" i="12"/>
  <c r="Q98" i="12" s="1"/>
  <c r="N89" i="12"/>
  <c r="O73" i="12" s="1"/>
  <c r="T167" i="12" l="1"/>
  <c r="Q167" i="12"/>
  <c r="Q119" i="12"/>
  <c r="P167" i="12"/>
  <c r="O167" i="12"/>
  <c r="O119" i="12"/>
  <c r="R167" i="12"/>
  <c r="S119" i="12"/>
  <c r="T119" i="12"/>
  <c r="S167" i="12"/>
  <c r="R119" i="12"/>
  <c r="P119" i="12"/>
  <c r="O150" i="12"/>
  <c r="P150" i="12"/>
  <c r="T150" i="12"/>
  <c r="R150" i="12"/>
  <c r="O176" i="12"/>
  <c r="R176" i="12"/>
  <c r="Q150" i="12"/>
  <c r="R144" i="12"/>
  <c r="O183" i="12"/>
  <c r="S150" i="12"/>
  <c r="S144" i="12"/>
  <c r="Q183" i="12"/>
  <c r="P176" i="12"/>
  <c r="P144" i="12"/>
  <c r="S183" i="12"/>
  <c r="Q151" i="12"/>
  <c r="R151" i="12"/>
  <c r="O117" i="12"/>
  <c r="O112" i="12"/>
  <c r="S176" i="12"/>
  <c r="T176" i="12"/>
  <c r="O144" i="12"/>
  <c r="R183" i="12"/>
  <c r="O151" i="12"/>
  <c r="R139" i="12"/>
  <c r="O142" i="12"/>
  <c r="Q176" i="12"/>
  <c r="Q144" i="12"/>
  <c r="T144" i="12"/>
  <c r="T183" i="12"/>
  <c r="P151" i="12"/>
  <c r="T117" i="12"/>
  <c r="R137" i="12"/>
  <c r="S151" i="12"/>
  <c r="S139" i="12"/>
  <c r="P139" i="12"/>
  <c r="P117" i="12"/>
  <c r="R112" i="12"/>
  <c r="T112" i="12"/>
  <c r="T142" i="12"/>
  <c r="T137" i="12"/>
  <c r="T151" i="12"/>
  <c r="O139" i="12"/>
  <c r="Q139" i="12"/>
  <c r="Q117" i="12"/>
  <c r="S112" i="12"/>
  <c r="P112" i="12"/>
  <c r="Q171" i="12"/>
  <c r="P165" i="12"/>
  <c r="T139" i="12"/>
  <c r="R117" i="12"/>
  <c r="S117" i="12"/>
  <c r="Q112" i="12"/>
  <c r="P142" i="12"/>
  <c r="S171" i="12"/>
  <c r="O174" i="12"/>
  <c r="S142" i="12"/>
  <c r="R142" i="12"/>
  <c r="R171" i="12"/>
  <c r="Q143" i="12"/>
  <c r="Q136" i="12"/>
  <c r="Q142" i="12"/>
  <c r="P171" i="12"/>
  <c r="O171" i="12"/>
  <c r="Q165" i="12"/>
  <c r="S157" i="12"/>
  <c r="S137" i="12"/>
  <c r="T143" i="12"/>
  <c r="S143" i="12"/>
  <c r="O165" i="12"/>
  <c r="T174" i="12"/>
  <c r="S174" i="12"/>
  <c r="T177" i="12"/>
  <c r="S122" i="12"/>
  <c r="Q137" i="12"/>
  <c r="R143" i="12"/>
  <c r="O143" i="12"/>
  <c r="S165" i="12"/>
  <c r="Q174" i="12"/>
  <c r="R174" i="12"/>
  <c r="S177" i="12"/>
  <c r="S152" i="12"/>
  <c r="T171" i="12"/>
  <c r="P137" i="12"/>
  <c r="O137" i="12"/>
  <c r="P143" i="12"/>
  <c r="R165" i="12"/>
  <c r="T165" i="12"/>
  <c r="P174" i="12"/>
  <c r="R136" i="12"/>
  <c r="O177" i="12"/>
  <c r="R154" i="12"/>
  <c r="O157" i="12"/>
  <c r="T154" i="12"/>
  <c r="P134" i="12"/>
  <c r="Q152" i="12"/>
  <c r="O140" i="12"/>
  <c r="O136" i="12"/>
  <c r="Q157" i="12"/>
  <c r="O134" i="12"/>
  <c r="S173" i="12"/>
  <c r="P132" i="12"/>
  <c r="O132" i="12"/>
  <c r="T136" i="12"/>
  <c r="S136" i="12"/>
  <c r="R177" i="12"/>
  <c r="T157" i="12"/>
  <c r="P157" i="12"/>
  <c r="R134" i="12"/>
  <c r="T122" i="12"/>
  <c r="Q122" i="12"/>
  <c r="T152" i="12"/>
  <c r="T173" i="12"/>
  <c r="O173" i="12"/>
  <c r="S154" i="12"/>
  <c r="R140" i="12"/>
  <c r="T140" i="12"/>
  <c r="R132" i="12"/>
  <c r="T124" i="12"/>
  <c r="S134" i="12"/>
  <c r="R122" i="12"/>
  <c r="O122" i="12"/>
  <c r="O152" i="12"/>
  <c r="Q173" i="12"/>
  <c r="R173" i="12"/>
  <c r="P154" i="12"/>
  <c r="S140" i="12"/>
  <c r="P140" i="12"/>
  <c r="S132" i="12"/>
  <c r="Q124" i="12"/>
  <c r="P136" i="12"/>
  <c r="P177" i="12"/>
  <c r="Q177" i="12"/>
  <c r="R157" i="12"/>
  <c r="T134" i="12"/>
  <c r="Q134" i="12"/>
  <c r="P122" i="12"/>
  <c r="P152" i="12"/>
  <c r="R152" i="12"/>
  <c r="P173" i="12"/>
  <c r="Q154" i="12"/>
  <c r="O154" i="12"/>
  <c r="Q140" i="12"/>
  <c r="T132" i="12"/>
  <c r="Q132" i="12"/>
  <c r="O124" i="12"/>
  <c r="R156" i="12"/>
  <c r="S156" i="12"/>
  <c r="S168" i="12"/>
  <c r="O156" i="12"/>
  <c r="S126" i="12"/>
  <c r="T168" i="12"/>
  <c r="O131" i="12"/>
  <c r="Q168" i="12"/>
  <c r="P147" i="12"/>
  <c r="P126" i="12"/>
  <c r="O129" i="12"/>
  <c r="Q149" i="12"/>
  <c r="P145" i="12"/>
  <c r="P179" i="12"/>
  <c r="T147" i="12"/>
  <c r="R129" i="12"/>
  <c r="S133" i="12"/>
  <c r="R121" i="12"/>
  <c r="S146" i="12"/>
  <c r="R131" i="12"/>
  <c r="R147" i="12"/>
  <c r="P149" i="12"/>
  <c r="Q133" i="12"/>
  <c r="R135" i="12"/>
  <c r="T116" i="12"/>
  <c r="T126" i="12"/>
  <c r="Q131" i="12"/>
  <c r="Q129" i="12"/>
  <c r="R149" i="12"/>
  <c r="P130" i="12"/>
  <c r="S170" i="12"/>
  <c r="S164" i="12"/>
  <c r="P124" i="12"/>
  <c r="T156" i="12"/>
  <c r="P156" i="12"/>
  <c r="R168" i="12"/>
  <c r="O126" i="12"/>
  <c r="Q126" i="12"/>
  <c r="T131" i="12"/>
  <c r="S147" i="12"/>
  <c r="Q147" i="12"/>
  <c r="S129" i="12"/>
  <c r="S149" i="12"/>
  <c r="T149" i="12"/>
  <c r="O133" i="12"/>
  <c r="R128" i="12"/>
  <c r="S130" i="12"/>
  <c r="S145" i="12"/>
  <c r="Q163" i="12"/>
  <c r="T135" i="12"/>
  <c r="R170" i="12"/>
  <c r="Q159" i="12"/>
  <c r="O146" i="12"/>
  <c r="T180" i="12"/>
  <c r="Q164" i="12"/>
  <c r="R133" i="12"/>
  <c r="Q128" i="12"/>
  <c r="O130" i="12"/>
  <c r="P121" i="12"/>
  <c r="P163" i="12"/>
  <c r="S135" i="12"/>
  <c r="Q179" i="12"/>
  <c r="S159" i="12"/>
  <c r="O166" i="12"/>
  <c r="S180" i="12"/>
  <c r="S158" i="12"/>
  <c r="R124" i="12"/>
  <c r="S124" i="12"/>
  <c r="Q156" i="12"/>
  <c r="O168" i="12"/>
  <c r="P168" i="12"/>
  <c r="R126" i="12"/>
  <c r="S131" i="12"/>
  <c r="P131" i="12"/>
  <c r="O147" i="12"/>
  <c r="P129" i="12"/>
  <c r="T129" i="12"/>
  <c r="O149" i="12"/>
  <c r="T133" i="12"/>
  <c r="P133" i="12"/>
  <c r="P128" i="12"/>
  <c r="T145" i="12"/>
  <c r="O121" i="12"/>
  <c r="S163" i="12"/>
  <c r="P170" i="12"/>
  <c r="R179" i="12"/>
  <c r="O159" i="12"/>
  <c r="S166" i="12"/>
  <c r="O162" i="12"/>
  <c r="P138" i="12"/>
  <c r="S128" i="12"/>
  <c r="T130" i="12"/>
  <c r="Q130" i="12"/>
  <c r="R145" i="12"/>
  <c r="Q121" i="12"/>
  <c r="T121" i="12"/>
  <c r="T163" i="12"/>
  <c r="P135" i="12"/>
  <c r="Q135" i="12"/>
  <c r="Q170" i="12"/>
  <c r="S179" i="12"/>
  <c r="T179" i="12"/>
  <c r="T159" i="12"/>
  <c r="R146" i="12"/>
  <c r="T146" i="12"/>
  <c r="T166" i="12"/>
  <c r="O116" i="12"/>
  <c r="Q116" i="12"/>
  <c r="R180" i="12"/>
  <c r="S162" i="12"/>
  <c r="P162" i="12"/>
  <c r="P164" i="12"/>
  <c r="R158" i="12"/>
  <c r="T158" i="12"/>
  <c r="R138" i="12"/>
  <c r="P146" i="12"/>
  <c r="R166" i="12"/>
  <c r="P116" i="12"/>
  <c r="S116" i="12"/>
  <c r="P180" i="12"/>
  <c r="T162" i="12"/>
  <c r="Q162" i="12"/>
  <c r="O164" i="12"/>
  <c r="Q158" i="12"/>
  <c r="O158" i="12"/>
  <c r="S138" i="12"/>
  <c r="O128" i="12"/>
  <c r="T128" i="12"/>
  <c r="R130" i="12"/>
  <c r="O145" i="12"/>
  <c r="Q145" i="12"/>
  <c r="S121" i="12"/>
  <c r="O163" i="12"/>
  <c r="R163" i="12"/>
  <c r="O135" i="12"/>
  <c r="T170" i="12"/>
  <c r="O170" i="12"/>
  <c r="O179" i="12"/>
  <c r="P159" i="12"/>
  <c r="R159" i="12"/>
  <c r="Q146" i="12"/>
  <c r="P166" i="12"/>
  <c r="Q166" i="12"/>
  <c r="R116" i="12"/>
  <c r="O180" i="12"/>
  <c r="Q180" i="12"/>
  <c r="R162" i="12"/>
  <c r="R164" i="12"/>
  <c r="T164" i="12"/>
  <c r="P158" i="12"/>
  <c r="T138" i="12"/>
  <c r="O138" i="12"/>
  <c r="P172" i="12"/>
  <c r="O172" i="12"/>
  <c r="R172" i="12"/>
  <c r="Q172" i="12"/>
  <c r="S172" i="12"/>
  <c r="R178" i="12"/>
  <c r="Q138" i="12"/>
  <c r="T172" i="12"/>
  <c r="S178" i="12"/>
  <c r="Q178" i="12"/>
  <c r="R169" i="12"/>
  <c r="O178" i="12"/>
  <c r="O169" i="12"/>
  <c r="P169" i="12"/>
  <c r="S169" i="12"/>
  <c r="T178" i="12"/>
  <c r="T169" i="12"/>
  <c r="P160" i="12"/>
  <c r="P123" i="12"/>
  <c r="R160" i="12"/>
  <c r="Q123" i="12"/>
  <c r="Q127" i="12"/>
  <c r="P113" i="12"/>
  <c r="T160" i="12"/>
  <c r="O127" i="12"/>
  <c r="T155" i="12"/>
  <c r="Q113" i="12"/>
  <c r="R155" i="12"/>
  <c r="S123" i="12"/>
  <c r="T141" i="12"/>
  <c r="R113" i="12"/>
  <c r="O125" i="12"/>
  <c r="P178" i="12"/>
  <c r="Q169" i="12"/>
  <c r="O160" i="12"/>
  <c r="S160" i="12"/>
  <c r="O123" i="12"/>
  <c r="P141" i="12"/>
  <c r="S114" i="12"/>
  <c r="T125" i="12"/>
  <c r="Q160" i="12"/>
  <c r="R127" i="12"/>
  <c r="T127" i="12"/>
  <c r="T123" i="12"/>
  <c r="O141" i="12"/>
  <c r="R141" i="12"/>
  <c r="S113" i="12"/>
  <c r="O114" i="12"/>
  <c r="Q155" i="12"/>
  <c r="T175" i="12"/>
  <c r="S127" i="12"/>
  <c r="P127" i="12"/>
  <c r="R123" i="12"/>
  <c r="Q141" i="12"/>
  <c r="S141" i="12"/>
  <c r="O113" i="12"/>
  <c r="T114" i="12"/>
  <c r="R125" i="12"/>
  <c r="O175" i="12"/>
  <c r="R182" i="12"/>
  <c r="O182" i="12"/>
  <c r="R114" i="12"/>
  <c r="P114" i="12"/>
  <c r="O155" i="12"/>
  <c r="S125" i="12"/>
  <c r="P125" i="12"/>
  <c r="R175" i="12"/>
  <c r="S118" i="12"/>
  <c r="T113" i="12"/>
  <c r="Q114" i="12"/>
  <c r="S155" i="12"/>
  <c r="P155" i="12"/>
  <c r="Q125" i="12"/>
  <c r="S175" i="12"/>
  <c r="Q175" i="12"/>
  <c r="R118" i="12"/>
  <c r="O120" i="12"/>
  <c r="T182" i="12"/>
  <c r="R120" i="12"/>
  <c r="S182" i="12"/>
  <c r="P182" i="12"/>
  <c r="T118" i="12"/>
  <c r="P120" i="12"/>
  <c r="P175" i="12"/>
  <c r="Q182" i="12"/>
  <c r="O118" i="12"/>
  <c r="S120" i="12"/>
  <c r="Q120" i="12"/>
  <c r="R148" i="12"/>
  <c r="S148" i="12"/>
  <c r="Q148" i="12"/>
  <c r="T148" i="12"/>
  <c r="T153" i="12"/>
  <c r="P153" i="12"/>
  <c r="S153" i="12"/>
  <c r="Q153" i="12"/>
  <c r="O153" i="12"/>
  <c r="P118" i="12"/>
  <c r="Q118" i="12"/>
  <c r="T120" i="12"/>
  <c r="P148" i="12"/>
  <c r="O148" i="12"/>
  <c r="R153" i="12"/>
  <c r="T115" i="12"/>
  <c r="P115" i="12"/>
  <c r="R115" i="12"/>
  <c r="S115" i="12"/>
  <c r="S103" i="12"/>
  <c r="Q115" i="12"/>
  <c r="T93" i="12"/>
  <c r="Q23" i="12"/>
  <c r="O71" i="12"/>
  <c r="T10" i="12"/>
  <c r="O86" i="12"/>
  <c r="S40" i="12"/>
  <c r="O6" i="12"/>
  <c r="O115" i="12"/>
  <c r="O9" i="12"/>
  <c r="R57" i="12"/>
  <c r="R85" i="12"/>
  <c r="P60" i="12"/>
  <c r="T45" i="12"/>
  <c r="S17" i="12"/>
  <c r="P50" i="12"/>
  <c r="S39" i="12"/>
  <c r="Q96" i="12"/>
  <c r="S24" i="12"/>
  <c r="S68" i="12"/>
  <c r="O87" i="12"/>
  <c r="P38" i="12"/>
  <c r="S32" i="12"/>
  <c r="O36" i="12"/>
  <c r="S7" i="12"/>
  <c r="Q86" i="12"/>
  <c r="P65" i="12"/>
  <c r="S81" i="12"/>
  <c r="Q78" i="12"/>
  <c r="T71" i="12"/>
  <c r="R64" i="12"/>
  <c r="Q47" i="12"/>
  <c r="O30" i="12"/>
  <c r="T9" i="12"/>
  <c r="Q50" i="12"/>
  <c r="Q26" i="12"/>
  <c r="R84" i="12"/>
  <c r="P70" i="12"/>
  <c r="T46" i="12"/>
  <c r="R21" i="12"/>
  <c r="P13" i="12"/>
  <c r="S19" i="12"/>
  <c r="Q20" i="12"/>
  <c r="P49" i="12"/>
  <c r="T41" i="12"/>
  <c r="R14" i="12"/>
  <c r="P63" i="12"/>
  <c r="T15" i="12"/>
  <c r="R54" i="12"/>
  <c r="P52" i="12"/>
  <c r="Q37" i="12"/>
  <c r="Q56" i="12"/>
  <c r="R94" i="12"/>
  <c r="P96" i="12"/>
  <c r="R53" i="12"/>
  <c r="T86" i="12"/>
  <c r="Q65" i="12"/>
  <c r="O81" i="12"/>
  <c r="O78" i="12"/>
  <c r="O17" i="12"/>
  <c r="T64" i="12"/>
  <c r="R47" i="12"/>
  <c r="P30" i="12"/>
  <c r="P72" i="12"/>
  <c r="R50" i="12"/>
  <c r="R26" i="12"/>
  <c r="S84" i="12"/>
  <c r="Q70" i="12"/>
  <c r="Q83" i="12"/>
  <c r="S21" i="12"/>
  <c r="T13" i="12"/>
  <c r="O12" i="12"/>
  <c r="R20" i="12"/>
  <c r="Q49" i="12"/>
  <c r="O62" i="12"/>
  <c r="S14" i="12"/>
  <c r="Q63" i="12"/>
  <c r="O33" i="12"/>
  <c r="S54" i="12"/>
  <c r="Q52" i="12"/>
  <c r="R37" i="12"/>
  <c r="P76" i="12"/>
  <c r="O43" i="12"/>
  <c r="Q75" i="12"/>
  <c r="P55" i="12"/>
  <c r="P35" i="12"/>
  <c r="Q44" i="12"/>
  <c r="P8" i="12"/>
  <c r="Q53" i="12"/>
  <c r="R45" i="12"/>
  <c r="Q57" i="12"/>
  <c r="O23" i="12"/>
  <c r="T78" i="12"/>
  <c r="R17" i="12"/>
  <c r="R40" i="12"/>
  <c r="P85" i="12"/>
  <c r="P9" i="12"/>
  <c r="T72" i="12"/>
  <c r="S10" i="12"/>
  <c r="S6" i="12"/>
  <c r="R69" i="12"/>
  <c r="R39" i="12"/>
  <c r="R24" i="12"/>
  <c r="S82" i="12"/>
  <c r="R68" i="12"/>
  <c r="P75" i="12"/>
  <c r="T58" i="12"/>
  <c r="T55" i="12"/>
  <c r="O38" i="12"/>
  <c r="T18" i="12"/>
  <c r="R32" i="12"/>
  <c r="T44" i="12"/>
  <c r="T74" i="12"/>
  <c r="R7" i="12"/>
  <c r="O8" i="12"/>
  <c r="R16" i="12"/>
  <c r="T95" i="12"/>
  <c r="R56" i="12"/>
  <c r="S76" i="12"/>
  <c r="S53" i="12"/>
  <c r="R86" i="12"/>
  <c r="P45" i="12"/>
  <c r="O65" i="12"/>
  <c r="T65" i="12"/>
  <c r="T57" i="12"/>
  <c r="Q81" i="12"/>
  <c r="R23" i="12"/>
  <c r="R78" i="12"/>
  <c r="P71" i="12"/>
  <c r="P17" i="12"/>
  <c r="P64" i="12"/>
  <c r="O40" i="12"/>
  <c r="T40" i="12"/>
  <c r="T47" i="12"/>
  <c r="S85" i="12"/>
  <c r="Q30" i="12"/>
  <c r="R9" i="12"/>
  <c r="Q72" i="12"/>
  <c r="S50" i="12"/>
  <c r="P10" i="12"/>
  <c r="O26" i="12"/>
  <c r="S26" i="12"/>
  <c r="T6" i="12"/>
  <c r="Q69" i="12"/>
  <c r="O60" i="12"/>
  <c r="T70" i="12"/>
  <c r="P46" i="12"/>
  <c r="R83" i="12"/>
  <c r="T24" i="12"/>
  <c r="T82" i="12"/>
  <c r="R43" i="12"/>
  <c r="S13" i="12"/>
  <c r="T19" i="12"/>
  <c r="Q12" i="12"/>
  <c r="T75" i="12"/>
  <c r="P58" i="12"/>
  <c r="R87" i="12"/>
  <c r="T49" i="12"/>
  <c r="P41" i="12"/>
  <c r="R62" i="12"/>
  <c r="T38" i="12"/>
  <c r="P18" i="12"/>
  <c r="Q35" i="12"/>
  <c r="T63" i="12"/>
  <c r="R15" i="12"/>
  <c r="R33" i="12"/>
  <c r="S44" i="12"/>
  <c r="P74" i="12"/>
  <c r="R36" i="12"/>
  <c r="T52" i="12"/>
  <c r="Q80" i="12"/>
  <c r="P34" i="12"/>
  <c r="R77" i="12"/>
  <c r="R66" i="12"/>
  <c r="T42" i="12"/>
  <c r="S59" i="12"/>
  <c r="O31" i="12"/>
  <c r="R28" i="12"/>
  <c r="P73" i="12"/>
  <c r="Q22" i="12"/>
  <c r="S88" i="12"/>
  <c r="T29" i="12"/>
  <c r="T8" i="12"/>
  <c r="R67" i="12"/>
  <c r="Q34" i="12"/>
  <c r="R80" i="12"/>
  <c r="O80" i="12"/>
  <c r="Q7" i="12"/>
  <c r="S52" i="12"/>
  <c r="O52" i="12"/>
  <c r="Q36" i="12"/>
  <c r="S74" i="12"/>
  <c r="O74" i="12"/>
  <c r="P54" i="12"/>
  <c r="O44" i="12"/>
  <c r="P44" i="12"/>
  <c r="Q33" i="12"/>
  <c r="S15" i="12"/>
  <c r="Q15" i="12"/>
  <c r="Q32" i="12"/>
  <c r="S63" i="12"/>
  <c r="O63" i="12"/>
  <c r="O35" i="12"/>
  <c r="S18" i="12"/>
  <c r="O18" i="12"/>
  <c r="Q14" i="12"/>
  <c r="S38" i="12"/>
  <c r="Q38" i="12"/>
  <c r="Q62" i="12"/>
  <c r="S41" i="12"/>
  <c r="O41" i="12"/>
  <c r="Q55" i="12"/>
  <c r="S49" i="12"/>
  <c r="O49" i="12"/>
  <c r="Q87" i="12"/>
  <c r="S58" i="12"/>
  <c r="O58" i="12"/>
  <c r="P20" i="12"/>
  <c r="S75" i="12"/>
  <c r="O75" i="12"/>
  <c r="P12" i="12"/>
  <c r="R19" i="12"/>
  <c r="O19" i="12"/>
  <c r="P68" i="12"/>
  <c r="R13" i="12"/>
  <c r="O13" i="12"/>
  <c r="Q43" i="12"/>
  <c r="O82" i="12"/>
  <c r="P82" i="12"/>
  <c r="Q21" i="12"/>
  <c r="Q24" i="12"/>
  <c r="O24" i="12"/>
  <c r="P83" i="12"/>
  <c r="S46" i="12"/>
  <c r="O46" i="12"/>
  <c r="Q39" i="12"/>
  <c r="S70" i="12"/>
  <c r="O70" i="12"/>
  <c r="R60" i="12"/>
  <c r="S69" i="12"/>
  <c r="O69" i="12"/>
  <c r="Q84" i="12"/>
  <c r="Q6" i="12"/>
  <c r="R6" i="12"/>
  <c r="P26" i="12"/>
  <c r="R10" i="12"/>
  <c r="O10" i="12"/>
  <c r="T50" i="12"/>
  <c r="S72" i="12"/>
  <c r="O72" i="12"/>
  <c r="Q9" i="12"/>
  <c r="S30" i="12"/>
  <c r="R30" i="12"/>
  <c r="Q85" i="12"/>
  <c r="S47" i="12"/>
  <c r="O47" i="12"/>
  <c r="Q40" i="12"/>
  <c r="S64" i="12"/>
  <c r="O64" i="12"/>
  <c r="T17" i="12"/>
  <c r="S71" i="12"/>
  <c r="Q71" i="12"/>
  <c r="P78" i="12"/>
  <c r="S23" i="12"/>
  <c r="P23" i="12"/>
  <c r="T81" i="12"/>
  <c r="S57" i="12"/>
  <c r="O57" i="12"/>
  <c r="S65" i="12"/>
  <c r="S45" i="12"/>
  <c r="O45" i="12"/>
  <c r="S86" i="12"/>
  <c r="O53" i="12"/>
  <c r="P53" i="12"/>
  <c r="Q48" i="12"/>
  <c r="S28" i="12"/>
  <c r="R61" i="12"/>
  <c r="T27" i="12"/>
  <c r="P88" i="12"/>
  <c r="P29" i="12"/>
  <c r="S8" i="12"/>
  <c r="Q67" i="12"/>
  <c r="O34" i="12"/>
  <c r="S80" i="12"/>
  <c r="T7" i="12"/>
  <c r="P7" i="12"/>
  <c r="R52" i="12"/>
  <c r="T36" i="12"/>
  <c r="P36" i="12"/>
  <c r="R74" i="12"/>
  <c r="T54" i="12"/>
  <c r="O54" i="12"/>
  <c r="R44" i="12"/>
  <c r="T33" i="12"/>
  <c r="P33" i="12"/>
  <c r="P15" i="12"/>
  <c r="T32" i="12"/>
  <c r="P32" i="12"/>
  <c r="R63" i="12"/>
  <c r="S35" i="12"/>
  <c r="T35" i="12"/>
  <c r="R18" i="12"/>
  <c r="T14" i="12"/>
  <c r="P14" i="12"/>
  <c r="R38" i="12"/>
  <c r="T62" i="12"/>
  <c r="P62" i="12"/>
  <c r="R41" i="12"/>
  <c r="R55" i="12"/>
  <c r="S55" i="12"/>
  <c r="R49" i="12"/>
  <c r="T87" i="12"/>
  <c r="P87" i="12"/>
  <c r="R58" i="12"/>
  <c r="S20" i="12"/>
  <c r="O20" i="12"/>
  <c r="R75" i="12"/>
  <c r="S12" i="12"/>
  <c r="T12" i="12"/>
  <c r="Q19" i="12"/>
  <c r="T68" i="12"/>
  <c r="O68" i="12"/>
  <c r="Q13" i="12"/>
  <c r="T43" i="12"/>
  <c r="P43" i="12"/>
  <c r="R82" i="12"/>
  <c r="T21" i="12"/>
  <c r="P21" i="12"/>
  <c r="P24" i="12"/>
  <c r="T83" i="12"/>
  <c r="O83" i="12"/>
  <c r="R46" i="12"/>
  <c r="T39" i="12"/>
  <c r="P39" i="12"/>
  <c r="R70" i="12"/>
  <c r="S60" i="12"/>
  <c r="Q60" i="12"/>
  <c r="P69" i="12"/>
  <c r="T84" i="12"/>
  <c r="P84" i="12"/>
  <c r="T53" i="12"/>
  <c r="P86" i="12"/>
  <c r="Q45" i="12"/>
  <c r="R65" i="12"/>
  <c r="P57" i="12"/>
  <c r="P81" i="12"/>
  <c r="R81" i="12"/>
  <c r="T23" i="12"/>
  <c r="S78" i="12"/>
  <c r="R71" i="12"/>
  <c r="Q17" i="12"/>
  <c r="Q64" i="12"/>
  <c r="P40" i="12"/>
  <c r="P47" i="12"/>
  <c r="O85" i="12"/>
  <c r="T85" i="12"/>
  <c r="T30" i="12"/>
  <c r="S9" i="12"/>
  <c r="R72" i="12"/>
  <c r="O50" i="12"/>
  <c r="Q10" i="12"/>
  <c r="T26" i="12"/>
  <c r="P6" i="12"/>
  <c r="O84" i="12"/>
  <c r="T69" i="12"/>
  <c r="T60" i="12"/>
  <c r="O39" i="12"/>
  <c r="Q46" i="12"/>
  <c r="S83" i="12"/>
  <c r="O21" i="12"/>
  <c r="Q82" i="12"/>
  <c r="S43" i="12"/>
  <c r="Q68" i="12"/>
  <c r="P19" i="12"/>
  <c r="R12" i="12"/>
  <c r="T20" i="12"/>
  <c r="Q58" i="12"/>
  <c r="S87" i="12"/>
  <c r="O55" i="12"/>
  <c r="Q41" i="12"/>
  <c r="S62" i="12"/>
  <c r="O14" i="12"/>
  <c r="Q18" i="12"/>
  <c r="R35" i="12"/>
  <c r="O32" i="12"/>
  <c r="O15" i="12"/>
  <c r="S33" i="12"/>
  <c r="Q54" i="12"/>
  <c r="Q74" i="12"/>
  <c r="S36" i="12"/>
  <c r="O7" i="12"/>
  <c r="P80" i="12"/>
  <c r="T34" i="12"/>
  <c r="O29" i="12"/>
  <c r="O27" i="12"/>
  <c r="O25" i="12"/>
  <c r="Q107" i="12"/>
  <c r="O93" i="12"/>
  <c r="T105" i="12"/>
  <c r="P107" i="12"/>
  <c r="T91" i="12"/>
  <c r="R97" i="12"/>
  <c r="O109" i="12"/>
  <c r="Q109" i="12"/>
  <c r="S109" i="12"/>
  <c r="R109" i="12"/>
  <c r="P109" i="12"/>
  <c r="T109" i="12"/>
  <c r="O100" i="12"/>
  <c r="P108" i="12"/>
  <c r="O104" i="12"/>
  <c r="P106" i="12"/>
  <c r="T102" i="12"/>
  <c r="S92" i="12"/>
  <c r="O11" i="12"/>
  <c r="R31" i="12"/>
  <c r="P42" i="12"/>
  <c r="S94" i="12"/>
  <c r="O107" i="12"/>
  <c r="R107" i="12"/>
  <c r="T103" i="12"/>
  <c r="R93" i="12"/>
  <c r="S93" i="12"/>
  <c r="R91" i="12"/>
  <c r="S96" i="12"/>
  <c r="R96" i="12"/>
  <c r="Q105" i="12"/>
  <c r="S98" i="12"/>
  <c r="R98" i="12"/>
  <c r="S99" i="12"/>
  <c r="O101" i="12"/>
  <c r="P101" i="12"/>
  <c r="R100" i="12"/>
  <c r="Q108" i="12"/>
  <c r="T108" i="12"/>
  <c r="T104" i="12"/>
  <c r="R161" i="12"/>
  <c r="O161" i="12"/>
  <c r="Q106" i="12"/>
  <c r="S102" i="12"/>
  <c r="R102" i="12"/>
  <c r="P97" i="12"/>
  <c r="Q95" i="12"/>
  <c r="O95" i="12"/>
  <c r="R92" i="12"/>
  <c r="T88" i="12"/>
  <c r="Q27" i="12"/>
  <c r="R22" i="12"/>
  <c r="T76" i="12"/>
  <c r="Q73" i="12"/>
  <c r="R25" i="12"/>
  <c r="T28" i="12"/>
  <c r="O5" i="12"/>
  <c r="S11" i="12"/>
  <c r="Q51" i="12"/>
  <c r="P94" i="12"/>
  <c r="Q94" i="12"/>
  <c r="S107" i="12"/>
  <c r="P103" i="12"/>
  <c r="Q103" i="12"/>
  <c r="P93" i="12"/>
  <c r="S91" i="12"/>
  <c r="P91" i="12"/>
  <c r="O96" i="12"/>
  <c r="O105" i="12"/>
  <c r="P105" i="12"/>
  <c r="O98" i="12"/>
  <c r="T99" i="12"/>
  <c r="Q99" i="12"/>
  <c r="S101" i="12"/>
  <c r="Q101" i="12"/>
  <c r="T100" i="12"/>
  <c r="S108" i="12"/>
  <c r="R108" i="12"/>
  <c r="S104" i="12"/>
  <c r="S161" i="12"/>
  <c r="T161" i="12"/>
  <c r="S106" i="12"/>
  <c r="Q102" i="12"/>
  <c r="P102" i="12"/>
  <c r="O97" i="12"/>
  <c r="P95" i="12"/>
  <c r="T92" i="12"/>
  <c r="Q92" i="12"/>
  <c r="T98" i="12"/>
  <c r="R99" i="12"/>
  <c r="R101" i="12"/>
  <c r="P100" i="12"/>
  <c r="Q104" i="12"/>
  <c r="Q161" i="12"/>
  <c r="O106" i="12"/>
  <c r="T97" i="12"/>
  <c r="R95" i="12"/>
  <c r="Q77" i="12"/>
  <c r="S29" i="12"/>
  <c r="O88" i="12"/>
  <c r="Q66" i="12"/>
  <c r="S27" i="12"/>
  <c r="O76" i="12"/>
  <c r="Q61" i="12"/>
  <c r="T73" i="12"/>
  <c r="O28" i="12"/>
  <c r="Q16" i="12"/>
  <c r="S5" i="12"/>
  <c r="Q79" i="12"/>
  <c r="O59" i="12"/>
  <c r="T94" i="12"/>
  <c r="O94" i="12"/>
  <c r="T107" i="12"/>
  <c r="R103" i="12"/>
  <c r="O103" i="12"/>
  <c r="Q93" i="12"/>
  <c r="O91" i="12"/>
  <c r="Q91" i="12"/>
  <c r="T96" i="12"/>
  <c r="R105" i="12"/>
  <c r="S105" i="12"/>
  <c r="P98" i="12"/>
  <c r="P99" i="12"/>
  <c r="O99" i="12"/>
  <c r="T101" i="12"/>
  <c r="Q100" i="12"/>
  <c r="S100" i="12"/>
  <c r="O108" i="12"/>
  <c r="P104" i="12"/>
  <c r="R104" i="12"/>
  <c r="P161" i="12"/>
  <c r="T106" i="12"/>
  <c r="R106" i="12"/>
  <c r="O102" i="12"/>
  <c r="Q97" i="12"/>
  <c r="S97" i="12"/>
  <c r="S95" i="12"/>
  <c r="P92" i="12"/>
  <c r="O92" i="12"/>
  <c r="T80" i="12"/>
  <c r="O37" i="12"/>
  <c r="S37" i="12"/>
  <c r="R34" i="12"/>
  <c r="O67" i="12"/>
  <c r="S67" i="12"/>
  <c r="Q8" i="12"/>
  <c r="O77" i="12"/>
  <c r="S77" i="12"/>
  <c r="Q29" i="12"/>
  <c r="O56" i="12"/>
  <c r="S56" i="12"/>
  <c r="Q88" i="12"/>
  <c r="O66" i="12"/>
  <c r="S66" i="12"/>
  <c r="P27" i="12"/>
  <c r="O22" i="12"/>
  <c r="S22" i="12"/>
  <c r="Q76" i="12"/>
  <c r="O61" i="12"/>
  <c r="S61" i="12"/>
  <c r="R73" i="12"/>
  <c r="P25" i="12"/>
  <c r="Q25" i="12"/>
  <c r="Q28" i="12"/>
  <c r="P16" i="12"/>
  <c r="S16" i="12"/>
  <c r="P5" i="12"/>
  <c r="T5" i="12"/>
  <c r="R48" i="12"/>
  <c r="P11" i="12"/>
  <c r="T11" i="12"/>
  <c r="R79" i="12"/>
  <c r="T31" i="12"/>
  <c r="S31" i="12"/>
  <c r="R51" i="12"/>
  <c r="P59" i="12"/>
  <c r="T59" i="12"/>
  <c r="R42" i="12"/>
  <c r="P37" i="12"/>
  <c r="T37" i="12"/>
  <c r="S34" i="12"/>
  <c r="P67" i="12"/>
  <c r="T67" i="12"/>
  <c r="R8" i="12"/>
  <c r="P77" i="12"/>
  <c r="T77" i="12"/>
  <c r="R29" i="12"/>
  <c r="P56" i="12"/>
  <c r="T56" i="12"/>
  <c r="R88" i="12"/>
  <c r="P66" i="12"/>
  <c r="T66" i="12"/>
  <c r="R27" i="12"/>
  <c r="P22" i="12"/>
  <c r="T22" i="12"/>
  <c r="R76" i="12"/>
  <c r="P61" i="12"/>
  <c r="T61" i="12"/>
  <c r="S73" i="12"/>
  <c r="S25" i="12"/>
  <c r="T25" i="12"/>
  <c r="P28" i="12"/>
  <c r="O16" i="12"/>
  <c r="T16" i="12"/>
  <c r="Q5" i="12"/>
  <c r="O48" i="12"/>
  <c r="S48" i="12"/>
  <c r="Q11" i="12"/>
  <c r="O79" i="12"/>
  <c r="S79" i="12"/>
  <c r="P31" i="12"/>
  <c r="O51" i="12"/>
  <c r="S51" i="12"/>
  <c r="Q59" i="12"/>
  <c r="Q42" i="12"/>
  <c r="S42" i="12"/>
  <c r="R5" i="12"/>
  <c r="P48" i="12"/>
  <c r="T48" i="12"/>
  <c r="R11" i="12"/>
  <c r="P79" i="12"/>
  <c r="T79" i="12"/>
  <c r="Q31" i="12"/>
  <c r="P51" i="12"/>
  <c r="T51" i="12"/>
  <c r="R59" i="12"/>
  <c r="O42" i="12"/>
  <c r="J89" i="12"/>
  <c r="I89" i="12"/>
  <c r="U90" i="8"/>
  <c r="S90" i="8"/>
  <c r="P38" i="4" l="1"/>
  <c r="P65" i="4"/>
  <c r="P60" i="4" l="1"/>
  <c r="I90" i="8"/>
  <c r="J90" i="9" l="1"/>
  <c r="I90" i="9"/>
  <c r="E89" i="4" l="1"/>
  <c r="K60" i="4" s="1"/>
  <c r="J90" i="8"/>
  <c r="M90" i="8"/>
  <c r="W85" i="8"/>
  <c r="M60" i="4" l="1"/>
  <c r="O60" i="4"/>
  <c r="N60" i="4"/>
  <c r="L60" i="4"/>
  <c r="L38" i="4"/>
  <c r="K65" i="4"/>
  <c r="N38" i="4"/>
  <c r="M38" i="4"/>
  <c r="K38" i="4"/>
  <c r="O65" i="4"/>
  <c r="N65" i="4"/>
  <c r="O38" i="4"/>
  <c r="M65" i="4"/>
  <c r="L65" i="4"/>
  <c r="X89" i="8"/>
  <c r="AH89" i="8"/>
  <c r="AG89" i="8"/>
  <c r="AF89" i="8"/>
  <c r="AO37" i="13"/>
  <c r="P109" i="4" l="1"/>
  <c r="P95" i="4"/>
  <c r="P174" i="4"/>
  <c r="I110" i="12" l="1"/>
  <c r="P97" i="4"/>
  <c r="P96" i="4"/>
  <c r="P103" i="4"/>
  <c r="P104" i="4"/>
  <c r="J110" i="12"/>
  <c r="P98" i="4"/>
  <c r="P101" i="4"/>
  <c r="P93" i="4"/>
  <c r="P108" i="4"/>
  <c r="P106" i="4"/>
  <c r="P90" i="4"/>
  <c r="P183" i="4"/>
  <c r="P92" i="4"/>
  <c r="P102" i="4"/>
  <c r="P91" i="4"/>
  <c r="P107" i="4"/>
  <c r="P105" i="4"/>
  <c r="P99" i="4"/>
  <c r="P100" i="4"/>
  <c r="AA87" i="8"/>
  <c r="AA88" i="8" l="1"/>
  <c r="W87" i="8"/>
  <c r="W88" i="8" l="1"/>
  <c r="AO5" i="13" l="1"/>
  <c r="AO9" i="13"/>
  <c r="AO13" i="13"/>
  <c r="AO17" i="13"/>
  <c r="AO21" i="13"/>
  <c r="AO25" i="13"/>
  <c r="AO29" i="13"/>
  <c r="AO33" i="13"/>
  <c r="AO40" i="13"/>
  <c r="AO44" i="13"/>
  <c r="AO8" i="13"/>
  <c r="AO12" i="13"/>
  <c r="AO16" i="13"/>
  <c r="AO20" i="13"/>
  <c r="AO24" i="13"/>
  <c r="AO28" i="13"/>
  <c r="AO32" i="13"/>
  <c r="AO36" i="13"/>
  <c r="AO39" i="13"/>
  <c r="AO43" i="13"/>
  <c r="AO7" i="13"/>
  <c r="AO11" i="13"/>
  <c r="AO15" i="13"/>
  <c r="AO19" i="13"/>
  <c r="AO23" i="13"/>
  <c r="AO27" i="13"/>
  <c r="AO31" i="13"/>
  <c r="AO35" i="13"/>
  <c r="AO38" i="13"/>
  <c r="AO42" i="13"/>
  <c r="AO46" i="13"/>
  <c r="AO6" i="13"/>
  <c r="AO10" i="13"/>
  <c r="AO14" i="13"/>
  <c r="AO18" i="13"/>
  <c r="AO22" i="13"/>
  <c r="AO26" i="13"/>
  <c r="AO30" i="13"/>
  <c r="AO34" i="13"/>
  <c r="AO41" i="13"/>
  <c r="AO45" i="13"/>
  <c r="P111" i="4"/>
  <c r="P113" i="4" l="1"/>
  <c r="P86" i="4"/>
  <c r="P29" i="4" l="1"/>
  <c r="W35" i="8" l="1"/>
  <c r="P170" i="4" l="1"/>
  <c r="P118" i="4"/>
  <c r="P162" i="4" l="1"/>
  <c r="P137" i="4"/>
  <c r="P116" i="4"/>
  <c r="P149" i="4"/>
  <c r="P127" i="4"/>
  <c r="P128" i="4"/>
  <c r="P157" i="4"/>
  <c r="P141" i="4"/>
  <c r="P177" i="4"/>
  <c r="P134" i="4"/>
  <c r="P146" i="4"/>
  <c r="P156" i="4"/>
  <c r="P147" i="4"/>
  <c r="P155" i="4"/>
  <c r="P152" i="4"/>
  <c r="P126" i="4"/>
  <c r="P117" i="4"/>
  <c r="P115" i="4"/>
  <c r="P179" i="4"/>
  <c r="P151" i="4"/>
  <c r="P124" i="4"/>
  <c r="P148" i="4"/>
  <c r="P153" i="4"/>
  <c r="P144" i="4"/>
  <c r="P125" i="4"/>
  <c r="P165" i="4"/>
  <c r="P161" i="4"/>
  <c r="P160" i="4"/>
  <c r="P145" i="4"/>
  <c r="P143" i="4"/>
  <c r="P158" i="4"/>
  <c r="P176" i="4"/>
  <c r="P180" i="4"/>
  <c r="P120" i="4"/>
  <c r="P121" i="4"/>
  <c r="P173" i="4"/>
  <c r="P159" i="4"/>
  <c r="P139" i="4"/>
  <c r="P167" i="4"/>
  <c r="P178" i="4"/>
  <c r="P132" i="4"/>
  <c r="P129" i="4"/>
  <c r="P181" i="4"/>
  <c r="P136" i="4"/>
  <c r="P169" i="4"/>
  <c r="P123" i="4"/>
  <c r="P131" i="4"/>
  <c r="P168" i="4"/>
  <c r="P140" i="4"/>
  <c r="P150" i="4"/>
  <c r="P171" i="4"/>
  <c r="P119" i="4"/>
  <c r="P142" i="4"/>
  <c r="P154" i="4"/>
  <c r="P138" i="4"/>
  <c r="P166" i="4"/>
  <c r="P175" i="4"/>
  <c r="P172" i="4"/>
  <c r="P130" i="4"/>
  <c r="P135" i="4"/>
  <c r="P164" i="4"/>
  <c r="P114" i="4"/>
  <c r="P122" i="4"/>
  <c r="P133" i="4"/>
  <c r="P163" i="4"/>
  <c r="P182" i="4"/>
  <c r="I111" i="8" l="1"/>
  <c r="P64" i="4" l="1"/>
  <c r="W98"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P80" i="4" l="1"/>
  <c r="P44" i="4" l="1"/>
  <c r="P81" i="4" l="1"/>
  <c r="P46" i="4"/>
  <c r="P18" i="4" l="1"/>
  <c r="H24" i="14" l="1"/>
  <c r="G24" i="14"/>
  <c r="G7" i="9" l="1"/>
  <c r="G90" i="9" s="1"/>
  <c r="P5" i="4" l="1"/>
  <c r="P33" i="4" l="1"/>
  <c r="I186" i="8" l="1"/>
  <c r="P21" i="4" l="1"/>
  <c r="P74" i="4" l="1"/>
  <c r="P71" i="4"/>
  <c r="P57" i="4"/>
  <c r="P20" i="4"/>
  <c r="P12" i="4"/>
  <c r="P67" i="4"/>
  <c r="P52" i="4"/>
  <c r="P4" i="4"/>
  <c r="P61" i="4"/>
  <c r="P36" i="4"/>
  <c r="P50" i="4"/>
  <c r="P14" i="4"/>
  <c r="P55" i="4"/>
  <c r="P7" i="4"/>
  <c r="P53" i="4"/>
  <c r="P43" i="4"/>
  <c r="P32" i="4"/>
  <c r="P56" i="4"/>
  <c r="P88" i="4"/>
  <c r="P76" i="4"/>
  <c r="P83" i="4"/>
  <c r="P6" i="4"/>
  <c r="P68" i="4"/>
  <c r="P54" i="4"/>
  <c r="P9" i="4"/>
  <c r="P13" i="4"/>
  <c r="P34" i="4"/>
  <c r="P16" i="4"/>
  <c r="K7" i="9"/>
  <c r="K90" i="9" s="1"/>
  <c r="O7" i="9"/>
  <c r="P39" i="4"/>
  <c r="P84" i="4"/>
  <c r="P63" i="4"/>
  <c r="P69" i="4"/>
  <c r="P24" i="4"/>
  <c r="P87" i="4"/>
  <c r="P35" i="4"/>
  <c r="P37" i="4"/>
  <c r="P82" i="4"/>
  <c r="P40" i="4"/>
  <c r="P11" i="4"/>
  <c r="P17" i="4"/>
  <c r="P59" i="4"/>
  <c r="P27" i="4"/>
  <c r="P23" i="4"/>
  <c r="P72" i="4"/>
  <c r="P73" i="4"/>
  <c r="P41" i="4"/>
  <c r="P47" i="4"/>
  <c r="P85" i="4"/>
  <c r="P77" i="4"/>
  <c r="P15" i="4"/>
  <c r="P19" i="4"/>
  <c r="P51" i="4"/>
  <c r="P79" i="4"/>
  <c r="P45" i="4"/>
  <c r="P66" i="4"/>
  <c r="P25" i="4"/>
  <c r="P30" i="4"/>
  <c r="P58" i="4"/>
  <c r="P26" i="4"/>
  <c r="P31" i="4"/>
  <c r="P48" i="4"/>
  <c r="P22" i="4"/>
  <c r="P42" i="4"/>
  <c r="P75" i="4"/>
  <c r="P8" i="4"/>
  <c r="P62" i="4"/>
  <c r="P28" i="4"/>
  <c r="P49" i="4"/>
  <c r="P78" i="4"/>
  <c r="H7" i="9"/>
  <c r="H90" i="9" s="1"/>
  <c r="L7" i="9"/>
  <c r="L90" i="9" s="1"/>
  <c r="R7" i="9"/>
  <c r="P70" i="4"/>
  <c r="P94" i="4"/>
  <c r="AB98" i="8" l="1"/>
  <c r="AB68" i="8"/>
  <c r="AB54" i="8"/>
  <c r="AD54" i="8" l="1"/>
  <c r="AD68" i="8"/>
  <c r="AD17" i="8"/>
  <c r="AD98" i="8"/>
  <c r="AB17" i="8"/>
  <c r="AC54" i="8"/>
  <c r="AA17" i="8"/>
  <c r="AE17" i="8"/>
  <c r="AA54" i="8"/>
  <c r="AE54" i="8"/>
  <c r="AA68" i="8"/>
  <c r="AE68" i="8"/>
  <c r="AA98" i="8"/>
  <c r="AE98" i="8"/>
  <c r="AC17" i="8"/>
  <c r="AC68" i="8"/>
  <c r="AC98" i="8"/>
  <c r="P10" i="4" l="1"/>
  <c r="I185" i="12" l="1"/>
  <c r="K62" i="13" l="1"/>
  <c r="AB35" i="8" l="1"/>
  <c r="AC35" i="8"/>
  <c r="AD35" i="8"/>
  <c r="AA35" i="8"/>
  <c r="AE35" i="8"/>
  <c r="AC29" i="13" l="1"/>
  <c r="AB15" i="13" l="1"/>
  <c r="AC47" i="13"/>
  <c r="AD15" i="13"/>
  <c r="AB13" i="13"/>
  <c r="AC35" i="13"/>
  <c r="AD21" i="13"/>
  <c r="L62" i="13"/>
  <c r="AB20" i="13"/>
  <c r="AD36" i="13"/>
  <c r="AD20" i="13"/>
  <c r="AC40" i="13"/>
  <c r="AD8" i="13"/>
  <c r="AD30" i="13"/>
  <c r="AB11" i="13"/>
  <c r="AC39" i="13"/>
  <c r="AB49" i="13"/>
  <c r="AB40" i="13"/>
  <c r="AB45" i="13"/>
  <c r="AD11" i="13"/>
  <c r="AD10" i="13"/>
  <c r="AC16" i="13"/>
  <c r="AD28" i="13"/>
  <c r="AB34" i="13"/>
  <c r="AD5" i="13"/>
  <c r="AD60" i="13" s="1"/>
  <c r="W60"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60" i="13" s="1"/>
  <c r="U60"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60" i="13" s="1"/>
  <c r="V60"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AC15" i="13"/>
  <c r="AD47" i="13"/>
  <c r="AD29" i="13"/>
  <c r="AA85" i="8" l="1"/>
  <c r="AA84" i="8"/>
  <c r="AA83" i="8"/>
  <c r="AA82" i="8"/>
  <c r="AC140" i="8" l="1"/>
  <c r="AC33" i="8"/>
  <c r="AC48" i="8"/>
  <c r="AC93" i="8"/>
  <c r="AC38" i="8"/>
  <c r="AC123" i="8"/>
  <c r="AC126" i="8"/>
  <c r="AC169" i="8"/>
  <c r="AC162" i="8"/>
  <c r="AC175" i="8"/>
  <c r="AA75" i="8"/>
  <c r="AE75" i="8"/>
  <c r="AA178" i="8"/>
  <c r="AE178" i="8"/>
  <c r="AA63" i="8"/>
  <c r="AE63" i="8"/>
  <c r="AA170" i="8"/>
  <c r="AE170" i="8"/>
  <c r="AE42" i="8"/>
  <c r="AA42" i="8"/>
  <c r="AA103" i="8"/>
  <c r="AE103" i="8"/>
  <c r="AC146" i="8"/>
  <c r="AC24" i="8"/>
  <c r="AC117" i="8"/>
  <c r="AC115" i="8"/>
  <c r="AC26" i="8"/>
  <c r="AC52" i="8"/>
  <c r="AC44" i="8"/>
  <c r="AC27" i="8"/>
  <c r="AC172" i="8"/>
  <c r="AC77" i="8"/>
  <c r="AC66" i="8"/>
  <c r="AC16" i="8"/>
  <c r="AC143" i="8"/>
  <c r="AC121" i="8"/>
  <c r="AC139" i="8"/>
  <c r="AC133" i="8"/>
  <c r="AC145" i="8"/>
  <c r="AC50" i="8"/>
  <c r="AC125" i="8"/>
  <c r="AC164" i="8"/>
  <c r="AC55" i="8"/>
  <c r="AC74" i="8"/>
  <c r="AC100" i="8"/>
  <c r="AC11" i="8"/>
  <c r="AC41" i="8"/>
  <c r="AC144" i="8"/>
  <c r="AC92" i="8"/>
  <c r="AC166" i="8"/>
  <c r="AC7" i="8"/>
  <c r="AC104" i="8"/>
  <c r="AC99" i="8"/>
  <c r="AC67" i="8"/>
  <c r="AE19" i="8"/>
  <c r="AA19" i="8"/>
  <c r="AE148" i="8"/>
  <c r="AA148" i="8"/>
  <c r="AA70" i="8"/>
  <c r="AE70" i="8"/>
  <c r="AE129" i="8"/>
  <c r="AA129" i="8"/>
  <c r="AA76" i="8"/>
  <c r="AE76" i="8"/>
  <c r="AE61" i="8"/>
  <c r="AA61" i="8"/>
  <c r="AE46" i="8"/>
  <c r="AA46" i="8"/>
  <c r="W16" i="8"/>
  <c r="AB16" i="8" s="1"/>
  <c r="W100" i="8"/>
  <c r="AB100" i="8" s="1"/>
  <c r="W140" i="8"/>
  <c r="AB140" i="8" s="1"/>
  <c r="W143" i="8"/>
  <c r="AB143" i="8" s="1"/>
  <c r="W146" i="8"/>
  <c r="AB146" i="8" s="1"/>
  <c r="W33" i="8"/>
  <c r="AB33" i="8" s="1"/>
  <c r="W11" i="8"/>
  <c r="AB11" i="8" s="1"/>
  <c r="W24" i="8"/>
  <c r="AB24" i="8" s="1"/>
  <c r="W121" i="8"/>
  <c r="AB121" i="8" s="1"/>
  <c r="W48" i="8"/>
  <c r="AB48" i="8" s="1"/>
  <c r="W41" i="8"/>
  <c r="AB41" i="8" s="1"/>
  <c r="W117" i="8"/>
  <c r="AB117" i="8" s="1"/>
  <c r="W139" i="8"/>
  <c r="AB139" i="8" s="1"/>
  <c r="W93" i="8"/>
  <c r="AB93" i="8" s="1"/>
  <c r="W144" i="8"/>
  <c r="AB144" i="8" s="1"/>
  <c r="W115" i="8"/>
  <c r="AB115" i="8" s="1"/>
  <c r="W133" i="8"/>
  <c r="AB133" i="8" s="1"/>
  <c r="W92" i="8"/>
  <c r="AB92" i="8" s="1"/>
  <c r="W38" i="8"/>
  <c r="AB38" i="8" s="1"/>
  <c r="W145" i="8"/>
  <c r="AB145" i="8" s="1"/>
  <c r="W26" i="8"/>
  <c r="AB26" i="8" s="1"/>
  <c r="W166" i="8"/>
  <c r="AB166" i="8" s="1"/>
  <c r="W123" i="8"/>
  <c r="AB123" i="8" s="1"/>
  <c r="W50" i="8"/>
  <c r="AB50" i="8" s="1"/>
  <c r="W52" i="8"/>
  <c r="AB52" i="8" s="1"/>
  <c r="W7" i="8"/>
  <c r="AB7" i="8" s="1"/>
  <c r="W126" i="8"/>
  <c r="AB126" i="8" s="1"/>
  <c r="W44" i="8"/>
  <c r="AB44" i="8" s="1"/>
  <c r="W125" i="8"/>
  <c r="AB125" i="8" s="1"/>
  <c r="W104" i="8"/>
  <c r="AB104" i="8" s="1"/>
  <c r="W169" i="8"/>
  <c r="AB169" i="8" s="1"/>
  <c r="W27" i="8"/>
  <c r="AB27" i="8" s="1"/>
  <c r="W164" i="8"/>
  <c r="AB164" i="8" s="1"/>
  <c r="W99" i="8"/>
  <c r="AB99" i="8" s="1"/>
  <c r="W162" i="8"/>
  <c r="AB162" i="8" s="1"/>
  <c r="W172" i="8"/>
  <c r="AB172" i="8" s="1"/>
  <c r="W55" i="8"/>
  <c r="AB55" i="8" s="1"/>
  <c r="W67" i="8"/>
  <c r="AB67" i="8" s="1"/>
  <c r="W175" i="8"/>
  <c r="AB175" i="8" s="1"/>
  <c r="W74" i="8"/>
  <c r="AB74" i="8" s="1"/>
  <c r="W77" i="8"/>
  <c r="AB77" i="8" s="1"/>
  <c r="W110" i="8"/>
  <c r="AB110" i="8" s="1"/>
  <c r="W66" i="8"/>
  <c r="AB66" i="8" s="1"/>
  <c r="AE150" i="8"/>
  <c r="AA150" i="8"/>
  <c r="AE80" i="8"/>
  <c r="AA80" i="8"/>
  <c r="AA72" i="8"/>
  <c r="AE72" i="8"/>
  <c r="AA171" i="8"/>
  <c r="AE171" i="8"/>
  <c r="AE45" i="8"/>
  <c r="AA45" i="8"/>
  <c r="AE56" i="8"/>
  <c r="AA56" i="8"/>
  <c r="AA168" i="8"/>
  <c r="AE168" i="8"/>
  <c r="AA159" i="8"/>
  <c r="AE159" i="8"/>
  <c r="AD103" i="8" l="1"/>
  <c r="AD148" i="8"/>
  <c r="AD80" i="8"/>
  <c r="AD61" i="8"/>
  <c r="AD129" i="8"/>
  <c r="AD42" i="8"/>
  <c r="AD168" i="8"/>
  <c r="AD19" i="8"/>
  <c r="AD45" i="8"/>
  <c r="J185" i="12"/>
  <c r="AD63" i="8"/>
  <c r="AD76" i="8"/>
  <c r="AD170" i="8"/>
  <c r="AD159" i="8"/>
  <c r="AD56" i="8"/>
  <c r="AD171" i="8"/>
  <c r="AD178" i="8"/>
  <c r="AD70" i="8"/>
  <c r="AD72" i="8"/>
  <c r="AD150" i="8"/>
  <c r="AD75" i="8"/>
  <c r="AD46" i="8"/>
  <c r="AA86" i="8" l="1"/>
  <c r="W127" i="8" l="1"/>
  <c r="AB127" i="8" s="1"/>
  <c r="W20" i="8"/>
  <c r="AB20" i="8" s="1"/>
  <c r="W97" i="8"/>
  <c r="AB97" i="8" s="1"/>
  <c r="W23" i="8"/>
  <c r="AB23" i="8" s="1"/>
  <c r="W25" i="8"/>
  <c r="AB25" i="8" s="1"/>
  <c r="W141" i="8"/>
  <c r="AB141" i="8" s="1"/>
  <c r="W28" i="8"/>
  <c r="AB28" i="8" s="1"/>
  <c r="W29" i="8"/>
  <c r="AB29" i="8" s="1"/>
  <c r="W30" i="8"/>
  <c r="AB30" i="8" s="1"/>
  <c r="W31" i="8"/>
  <c r="AB31" i="8" s="1"/>
  <c r="W32" i="8"/>
  <c r="AB32" i="8" s="1"/>
  <c r="W34" i="8"/>
  <c r="AB34" i="8" s="1"/>
  <c r="W147" i="8"/>
  <c r="AB147" i="8" s="1"/>
  <c r="W149" i="8"/>
  <c r="AB149" i="8" s="1"/>
  <c r="W36" i="8"/>
  <c r="AB36" i="8" s="1"/>
  <c r="W153" i="8"/>
  <c r="AB153" i="8" s="1"/>
  <c r="W156" i="8"/>
  <c r="AB156" i="8" s="1"/>
  <c r="W155" i="8"/>
  <c r="AB155" i="8" s="1"/>
  <c r="W154" i="8"/>
  <c r="AB154" i="8" s="1"/>
  <c r="W108" i="8"/>
  <c r="AB108" i="8" s="1"/>
  <c r="W37" i="8"/>
  <c r="AB37" i="8" s="1"/>
  <c r="W105" i="8"/>
  <c r="AB105" i="8" s="1"/>
  <c r="W157" i="8"/>
  <c r="AB157" i="8" s="1"/>
  <c r="W158" i="8"/>
  <c r="AB158" i="8" s="1"/>
  <c r="W160" i="8"/>
  <c r="AB160" i="8" s="1"/>
  <c r="W161" i="8"/>
  <c r="AB161" i="8" s="1"/>
  <c r="W39" i="8"/>
  <c r="AB39" i="8" s="1"/>
  <c r="W40" i="8"/>
  <c r="AB40" i="8" s="1"/>
  <c r="W106" i="8"/>
  <c r="AB106" i="8" s="1"/>
  <c r="W107" i="8"/>
  <c r="AB107" i="8" s="1"/>
  <c r="W167" i="8"/>
  <c r="AB167" i="8" s="1"/>
  <c r="W43" i="8"/>
  <c r="AB43" i="8" s="1"/>
  <c r="W51" i="8"/>
  <c r="AB51" i="8" s="1"/>
  <c r="W109" i="8"/>
  <c r="AB109" i="8" s="1"/>
  <c r="W49" i="8"/>
  <c r="AB49" i="8" s="1"/>
  <c r="W53" i="8"/>
  <c r="AB53" i="8" s="1"/>
  <c r="W57" i="8"/>
  <c r="AB57" i="8" s="1"/>
  <c r="W58" i="8"/>
  <c r="AB58" i="8" s="1"/>
  <c r="W59" i="8"/>
  <c r="AB59" i="8" s="1"/>
  <c r="W60" i="8"/>
  <c r="AB60" i="8" s="1"/>
  <c r="W173" i="8"/>
  <c r="AB173" i="8" s="1"/>
  <c r="W174" i="8"/>
  <c r="AB174" i="8" s="1"/>
  <c r="W176" i="8"/>
  <c r="AB176" i="8" s="1"/>
  <c r="W62" i="8"/>
  <c r="AB62" i="8" s="1"/>
  <c r="W65" i="8"/>
  <c r="AB65" i="8" s="1"/>
  <c r="W142" i="8"/>
  <c r="AB142" i="8" s="1"/>
  <c r="W102" i="8"/>
  <c r="AB102" i="8" s="1"/>
  <c r="W69" i="8"/>
  <c r="AB69" i="8" s="1"/>
  <c r="W71" i="8"/>
  <c r="AB71" i="8" s="1"/>
  <c r="W9" i="8"/>
  <c r="AB9" i="8" s="1"/>
  <c r="W73" i="8"/>
  <c r="AB73" i="8" s="1"/>
  <c r="W79" i="8"/>
  <c r="AB79" i="8" s="1"/>
  <c r="W81" i="8"/>
  <c r="AB81" i="8" s="1"/>
  <c r="W179" i="8"/>
  <c r="AE5" i="8"/>
  <c r="AA5" i="8"/>
  <c r="AA15" i="8"/>
  <c r="AE15" i="8"/>
  <c r="AC127" i="8"/>
  <c r="AE116" i="8"/>
  <c r="AA116" i="8"/>
  <c r="AE113" i="8"/>
  <c r="AA113" i="8"/>
  <c r="AA6" i="8"/>
  <c r="AE6" i="8"/>
  <c r="AA8" i="8"/>
  <c r="AE8" i="8"/>
  <c r="AE122" i="8"/>
  <c r="AA122" i="8"/>
  <c r="AE131" i="8"/>
  <c r="AA131" i="8"/>
  <c r="AA135" i="8"/>
  <c r="AE135" i="8"/>
  <c r="AA137" i="8"/>
  <c r="AE137" i="8"/>
  <c r="AA138" i="8"/>
  <c r="AE138" i="8"/>
  <c r="AA22" i="8"/>
  <c r="AE22" i="8"/>
  <c r="AE23" i="8"/>
  <c r="AA23" i="8"/>
  <c r="AE29" i="8"/>
  <c r="AA29" i="8"/>
  <c r="AE34" i="8"/>
  <c r="AA34" i="8"/>
  <c r="AA36" i="8"/>
  <c r="AE36" i="8"/>
  <c r="AE154" i="8"/>
  <c r="AA154" i="8"/>
  <c r="AE157" i="8"/>
  <c r="AA157" i="8"/>
  <c r="AE106" i="8"/>
  <c r="AA106" i="8"/>
  <c r="AE49" i="8"/>
  <c r="AA49" i="8"/>
  <c r="AA58" i="8"/>
  <c r="AE58" i="8"/>
  <c r="AA174" i="8"/>
  <c r="AE174" i="8"/>
  <c r="AA142" i="8"/>
  <c r="AE142" i="8"/>
  <c r="AE71" i="8"/>
  <c r="AA71" i="8"/>
  <c r="AA81" i="8"/>
  <c r="AE81" i="8"/>
  <c r="W5" i="8"/>
  <c r="W112" i="8"/>
  <c r="W113" i="8"/>
  <c r="AB113" i="8" s="1"/>
  <c r="W114" i="8"/>
  <c r="AB114" i="8" s="1"/>
  <c r="W91" i="8"/>
  <c r="W116" i="8"/>
  <c r="AB116" i="8" s="1"/>
  <c r="W6" i="8"/>
  <c r="AB6" i="8" s="1"/>
  <c r="W118" i="8"/>
  <c r="AB118" i="8" s="1"/>
  <c r="W119" i="8"/>
  <c r="AB119" i="8" s="1"/>
  <c r="W120" i="8"/>
  <c r="AB120" i="8" s="1"/>
  <c r="W8" i="8"/>
  <c r="AB8" i="8" s="1"/>
  <c r="W94" i="8"/>
  <c r="AB94" i="8" s="1"/>
  <c r="W10" i="8"/>
  <c r="AB10" i="8" s="1"/>
  <c r="W124" i="8"/>
  <c r="AB124" i="8" s="1"/>
  <c r="W122" i="8"/>
  <c r="AB122" i="8" s="1"/>
  <c r="W12" i="8"/>
  <c r="AB12" i="8" s="1"/>
  <c r="W128" i="8"/>
  <c r="AB128" i="8" s="1"/>
  <c r="W129" i="8"/>
  <c r="AB129" i="8" s="1"/>
  <c r="W130" i="8"/>
  <c r="AB130" i="8" s="1"/>
  <c r="W131" i="8"/>
  <c r="AB131" i="8" s="1"/>
  <c r="W13" i="8"/>
  <c r="AB13" i="8" s="1"/>
  <c r="W132" i="8"/>
  <c r="AB132" i="8" s="1"/>
  <c r="W14" i="8"/>
  <c r="AB14" i="8" s="1"/>
  <c r="W134" i="8"/>
  <c r="AB134" i="8" s="1"/>
  <c r="W135" i="8"/>
  <c r="AB135" i="8" s="1"/>
  <c r="W137" i="8"/>
  <c r="AB137" i="8" s="1"/>
  <c r="W136" i="8"/>
  <c r="AB136" i="8" s="1"/>
  <c r="W15" i="8"/>
  <c r="AB15" i="8" s="1"/>
  <c r="W95" i="8"/>
  <c r="AB95" i="8" s="1"/>
  <c r="W138" i="8"/>
  <c r="AB138" i="8" s="1"/>
  <c r="W96" i="8"/>
  <c r="AB96" i="8" s="1"/>
  <c r="W21" i="8"/>
  <c r="AB21" i="8" s="1"/>
  <c r="W18" i="8"/>
  <c r="AB18" i="8" s="1"/>
  <c r="W22" i="8"/>
  <c r="AB22" i="8" s="1"/>
  <c r="AA114" i="8"/>
  <c r="AE114" i="8"/>
  <c r="AA118" i="8"/>
  <c r="AE118" i="8"/>
  <c r="AE94" i="8"/>
  <c r="AA94" i="8"/>
  <c r="AE12" i="8"/>
  <c r="AA12" i="8"/>
  <c r="AE13" i="8"/>
  <c r="AA13" i="8"/>
  <c r="AE136" i="8"/>
  <c r="AA136" i="8"/>
  <c r="AE96" i="8"/>
  <c r="AA96" i="8"/>
  <c r="AE20" i="8"/>
  <c r="AA20" i="8"/>
  <c r="AA25" i="8"/>
  <c r="AE25" i="8"/>
  <c r="AA30" i="8"/>
  <c r="AE30" i="8"/>
  <c r="AA147" i="8"/>
  <c r="AE147" i="8"/>
  <c r="AE153" i="8"/>
  <c r="AA153" i="8"/>
  <c r="AE108" i="8"/>
  <c r="AA108" i="8"/>
  <c r="AE158" i="8"/>
  <c r="AA158" i="8"/>
  <c r="AA107" i="8"/>
  <c r="AE107" i="8"/>
  <c r="AA53" i="8"/>
  <c r="AE53" i="8"/>
  <c r="AE59" i="8"/>
  <c r="AA59" i="8"/>
  <c r="AE176" i="8"/>
  <c r="AA176" i="8"/>
  <c r="AA102" i="8"/>
  <c r="AE102" i="8"/>
  <c r="AE9" i="8"/>
  <c r="AA9" i="8"/>
  <c r="AC5" i="8"/>
  <c r="AC112" i="8"/>
  <c r="AC113" i="8"/>
  <c r="AC114" i="8"/>
  <c r="AC91" i="8"/>
  <c r="AC116" i="8"/>
  <c r="AC6" i="8"/>
  <c r="AC118" i="8"/>
  <c r="AC119" i="8"/>
  <c r="AC120" i="8"/>
  <c r="AC8" i="8"/>
  <c r="AC94" i="8"/>
  <c r="AC10" i="8"/>
  <c r="AC124" i="8"/>
  <c r="AC122" i="8"/>
  <c r="AC12" i="8"/>
  <c r="AC128" i="8"/>
  <c r="AC129" i="8"/>
  <c r="AC130" i="8"/>
  <c r="AC131" i="8"/>
  <c r="AC13" i="8"/>
  <c r="AC132" i="8"/>
  <c r="AC14" i="8"/>
  <c r="AC134" i="8"/>
  <c r="AC135" i="8"/>
  <c r="AC137" i="8"/>
  <c r="AC136" i="8"/>
  <c r="AC15" i="8"/>
  <c r="AC95" i="8"/>
  <c r="AC138" i="8"/>
  <c r="AC96" i="8"/>
  <c r="AC21" i="8"/>
  <c r="AC18" i="8"/>
  <c r="AC22" i="8"/>
  <c r="AC20" i="8"/>
  <c r="AC97" i="8"/>
  <c r="AC23" i="8"/>
  <c r="AC25" i="8"/>
  <c r="AC141" i="8"/>
  <c r="AC28" i="8"/>
  <c r="AC29" i="8"/>
  <c r="AC30" i="8"/>
  <c r="AC31" i="8"/>
  <c r="AC32" i="8"/>
  <c r="AC34" i="8"/>
  <c r="AC147" i="8"/>
  <c r="AC149" i="8"/>
  <c r="AC36" i="8"/>
  <c r="AC153" i="8"/>
  <c r="AC156" i="8"/>
  <c r="AC155" i="8"/>
  <c r="AC154" i="8"/>
  <c r="AC108" i="8"/>
  <c r="AC37" i="8"/>
  <c r="AC105" i="8"/>
  <c r="AC157" i="8"/>
  <c r="AC158" i="8"/>
  <c r="AC160" i="8"/>
  <c r="AC161" i="8"/>
  <c r="AC39" i="8"/>
  <c r="AC40" i="8"/>
  <c r="AC106" i="8"/>
  <c r="AC107" i="8"/>
  <c r="AC167" i="8"/>
  <c r="AC43" i="8"/>
  <c r="AC51" i="8"/>
  <c r="AC109" i="8"/>
  <c r="AC49" i="8"/>
  <c r="AC53" i="8"/>
  <c r="AC57" i="8"/>
  <c r="AC58" i="8"/>
  <c r="AC59" i="8"/>
  <c r="AC60" i="8"/>
  <c r="AC173" i="8"/>
  <c r="AC174" i="8"/>
  <c r="AC176" i="8"/>
  <c r="AC62" i="8"/>
  <c r="AC65" i="8"/>
  <c r="AC142" i="8"/>
  <c r="AC102" i="8"/>
  <c r="AC69" i="8"/>
  <c r="AC71" i="8"/>
  <c r="AC9" i="8"/>
  <c r="AC73" i="8"/>
  <c r="AC79" i="8"/>
  <c r="AC81" i="8"/>
  <c r="AE91" i="8"/>
  <c r="AA91" i="8"/>
  <c r="AE10" i="8"/>
  <c r="AA10" i="8"/>
  <c r="AE132" i="8"/>
  <c r="AA132" i="8"/>
  <c r="AE21" i="8"/>
  <c r="AA21" i="8"/>
  <c r="AE97" i="8"/>
  <c r="AA97" i="8"/>
  <c r="AA141" i="8"/>
  <c r="AE141" i="8"/>
  <c r="AE31" i="8"/>
  <c r="AA31" i="8"/>
  <c r="AA149" i="8"/>
  <c r="AE149" i="8"/>
  <c r="AE156" i="8"/>
  <c r="AA156" i="8"/>
  <c r="AA37" i="8"/>
  <c r="AE37" i="8"/>
  <c r="AA160" i="8"/>
  <c r="AE160" i="8"/>
  <c r="AA39" i="8"/>
  <c r="AE39" i="8"/>
  <c r="AE167" i="8"/>
  <c r="AA167" i="8"/>
  <c r="AE51" i="8"/>
  <c r="AA51" i="8"/>
  <c r="AE57" i="8"/>
  <c r="AA57" i="8"/>
  <c r="AE60" i="8"/>
  <c r="AA60" i="8"/>
  <c r="AE62" i="8"/>
  <c r="AA62" i="8"/>
  <c r="AA69" i="8"/>
  <c r="AE69" i="8"/>
  <c r="AE73" i="8"/>
  <c r="AA73" i="8"/>
  <c r="AE134" i="8"/>
  <c r="AA134" i="8"/>
  <c r="AA119" i="8"/>
  <c r="AE119" i="8"/>
  <c r="AA128" i="8"/>
  <c r="AE128" i="8"/>
  <c r="AA112" i="8"/>
  <c r="AE112" i="8"/>
  <c r="AE120" i="8"/>
  <c r="AA120" i="8"/>
  <c r="AA124" i="8"/>
  <c r="AE124" i="8"/>
  <c r="AE130" i="8"/>
  <c r="AA130" i="8"/>
  <c r="AE14" i="8"/>
  <c r="AA14" i="8"/>
  <c r="AE95" i="8"/>
  <c r="AA95" i="8"/>
  <c r="AA18" i="8"/>
  <c r="AE18" i="8"/>
  <c r="AA28" i="8"/>
  <c r="AE28" i="8"/>
  <c r="AA32" i="8"/>
  <c r="AE32" i="8"/>
  <c r="AE155" i="8"/>
  <c r="AA155" i="8"/>
  <c r="AA105" i="8"/>
  <c r="AE105" i="8"/>
  <c r="AE161" i="8"/>
  <c r="AA161" i="8"/>
  <c r="AE40" i="8"/>
  <c r="AA40" i="8"/>
  <c r="AE43" i="8"/>
  <c r="AA43" i="8"/>
  <c r="AE109" i="8"/>
  <c r="AA109" i="8"/>
  <c r="AA173" i="8"/>
  <c r="AE173" i="8"/>
  <c r="AE65" i="8"/>
  <c r="AA65" i="8"/>
  <c r="AA79" i="8"/>
  <c r="AE79" i="8"/>
  <c r="W86" i="8"/>
  <c r="AD81" i="8" l="1"/>
  <c r="AD71" i="8"/>
  <c r="AD142" i="8"/>
  <c r="AD174" i="8"/>
  <c r="AD49" i="8"/>
  <c r="AD106" i="8"/>
  <c r="AD154" i="8"/>
  <c r="AD36" i="8"/>
  <c r="AD34" i="8"/>
  <c r="AD29" i="8"/>
  <c r="AD22" i="8"/>
  <c r="AD8" i="8"/>
  <c r="AD130" i="8"/>
  <c r="AD79" i="8"/>
  <c r="AD173" i="8"/>
  <c r="AD43" i="8"/>
  <c r="AD155" i="8"/>
  <c r="AD28" i="8"/>
  <c r="AD14" i="8"/>
  <c r="AD73" i="8"/>
  <c r="AD57" i="8"/>
  <c r="AD167" i="8"/>
  <c r="AD160" i="8"/>
  <c r="AD149" i="8"/>
  <c r="AD141" i="8"/>
  <c r="AD132" i="8"/>
  <c r="AD91" i="8"/>
  <c r="AD124" i="8"/>
  <c r="AB112" i="8"/>
  <c r="AD59" i="8"/>
  <c r="AD108" i="8"/>
  <c r="AD25" i="8"/>
  <c r="AD118" i="8"/>
  <c r="AD113" i="8"/>
  <c r="AD122" i="8"/>
  <c r="AD6" i="8"/>
  <c r="AD65" i="8"/>
  <c r="AD40" i="8"/>
  <c r="AD105" i="8"/>
  <c r="AD32" i="8"/>
  <c r="AD18" i="8"/>
  <c r="AD69" i="8"/>
  <c r="AD60" i="8"/>
  <c r="AD51" i="8"/>
  <c r="AD39" i="8"/>
  <c r="AD37" i="8"/>
  <c r="AD31" i="8"/>
  <c r="AD97" i="8"/>
  <c r="AD15" i="8"/>
  <c r="AD128" i="8"/>
  <c r="AD119" i="8"/>
  <c r="AB91" i="8"/>
  <c r="AD102" i="8"/>
  <c r="AD107" i="8"/>
  <c r="AD147" i="8"/>
  <c r="AD96" i="8"/>
  <c r="AD13" i="8"/>
  <c r="AD120" i="8"/>
  <c r="AD157" i="8"/>
  <c r="AD137" i="8"/>
  <c r="AD5" i="8"/>
  <c r="AD9" i="8"/>
  <c r="AD176" i="8"/>
  <c r="AD53" i="8"/>
  <c r="AD158" i="8"/>
  <c r="AD153" i="8"/>
  <c r="AD30" i="8"/>
  <c r="AD20" i="8"/>
  <c r="AD136" i="8"/>
  <c r="AD95" i="8"/>
  <c r="AD58" i="8"/>
  <c r="AD23" i="8"/>
  <c r="AD138" i="8"/>
  <c r="AD135" i="8"/>
  <c r="AD131" i="8"/>
  <c r="AD109" i="8"/>
  <c r="AD161" i="8"/>
  <c r="AD116" i="8"/>
  <c r="AD134" i="8"/>
  <c r="AD62" i="8"/>
  <c r="AD156" i="8"/>
  <c r="AD21" i="8"/>
  <c r="AD10" i="8"/>
  <c r="AD112" i="8"/>
  <c r="AB5" i="8"/>
  <c r="AD12" i="8"/>
  <c r="AD94" i="8"/>
  <c r="AD114" i="8"/>
  <c r="J111" i="9" l="1"/>
  <c r="AE101" i="8"/>
  <c r="AA101" i="8"/>
  <c r="AE47" i="8"/>
  <c r="AA47" i="8"/>
  <c r="AE11" i="8"/>
  <c r="AA11" i="8"/>
  <c r="AE41" i="8"/>
  <c r="AA41" i="8"/>
  <c r="AE93" i="8"/>
  <c r="AA93" i="8"/>
  <c r="AE26" i="8"/>
  <c r="AA26" i="8"/>
  <c r="AA7" i="8"/>
  <c r="AE7" i="8"/>
  <c r="AE104" i="8"/>
  <c r="AA104" i="8"/>
  <c r="AE162" i="8"/>
  <c r="AA162" i="8"/>
  <c r="AE27" i="8"/>
  <c r="AA27" i="8"/>
  <c r="AE152" i="8"/>
  <c r="AA152" i="8"/>
  <c r="AA64" i="8"/>
  <c r="AE64" i="8"/>
  <c r="AE16" i="8"/>
  <c r="AA16" i="8"/>
  <c r="AE143" i="8"/>
  <c r="AA143" i="8"/>
  <c r="AA24" i="8"/>
  <c r="AE24" i="8"/>
  <c r="AE144" i="8"/>
  <c r="AA144" i="8"/>
  <c r="AE92" i="8"/>
  <c r="AA92" i="8"/>
  <c r="M111" i="8"/>
  <c r="AE166" i="8"/>
  <c r="AA166" i="8"/>
  <c r="AA126" i="8"/>
  <c r="AE126" i="8"/>
  <c r="AE169" i="8"/>
  <c r="AA169" i="8"/>
  <c r="AA172" i="8"/>
  <c r="AE172" i="8"/>
  <c r="AE74" i="8"/>
  <c r="AA74" i="8"/>
  <c r="AA66" i="8"/>
  <c r="AE66" i="8"/>
  <c r="AA127" i="8"/>
  <c r="AE127" i="8"/>
  <c r="AA165" i="8"/>
  <c r="AE165" i="8"/>
  <c r="AA177" i="8"/>
  <c r="AE177" i="8"/>
  <c r="AE100" i="8"/>
  <c r="AA100" i="8"/>
  <c r="AA146" i="8"/>
  <c r="AE146" i="8"/>
  <c r="AA121" i="8"/>
  <c r="AE121" i="8"/>
  <c r="AA117" i="8"/>
  <c r="AE117" i="8"/>
  <c r="AA115" i="8"/>
  <c r="AE115" i="8"/>
  <c r="AA38" i="8"/>
  <c r="AE38" i="8"/>
  <c r="AA123" i="8"/>
  <c r="AE123" i="8"/>
  <c r="AA50" i="8"/>
  <c r="AE50" i="8"/>
  <c r="AE44" i="8"/>
  <c r="AA44" i="8"/>
  <c r="AE164" i="8"/>
  <c r="AA164" i="8"/>
  <c r="AE55" i="8"/>
  <c r="AA55" i="8"/>
  <c r="AE67" i="8"/>
  <c r="AA67" i="8"/>
  <c r="AE77" i="8"/>
  <c r="AA77" i="8"/>
  <c r="AA151" i="8"/>
  <c r="AE151" i="8"/>
  <c r="AA163" i="8"/>
  <c r="AE163" i="8"/>
  <c r="AA78" i="8"/>
  <c r="AE78" i="8"/>
  <c r="AA140" i="8"/>
  <c r="AE140" i="8"/>
  <c r="AA33" i="8"/>
  <c r="AE33" i="8"/>
  <c r="AE48" i="8"/>
  <c r="AA48" i="8"/>
  <c r="AA139" i="8"/>
  <c r="AE139" i="8"/>
  <c r="AE133" i="8"/>
  <c r="AA133" i="8"/>
  <c r="AA145" i="8"/>
  <c r="AE145" i="8"/>
  <c r="AA52" i="8"/>
  <c r="AE52" i="8"/>
  <c r="AE125" i="8"/>
  <c r="AA125" i="8"/>
  <c r="AA99" i="8"/>
  <c r="AE99" i="8"/>
  <c r="AA175" i="8"/>
  <c r="AE175" i="8"/>
  <c r="I111" i="9"/>
  <c r="E111" i="9"/>
  <c r="W150" i="8"/>
  <c r="AB150" i="8" s="1"/>
  <c r="W19" i="8"/>
  <c r="W75" i="8"/>
  <c r="AB75" i="8" s="1"/>
  <c r="W82" i="8"/>
  <c r="W80" i="8"/>
  <c r="AB80" i="8" s="1"/>
  <c r="W148" i="8"/>
  <c r="W178" i="8"/>
  <c r="AB178" i="8" s="1"/>
  <c r="W76" i="8"/>
  <c r="AB76" i="8" s="1"/>
  <c r="W72" i="8"/>
  <c r="AB72" i="8" s="1"/>
  <c r="W70" i="8"/>
  <c r="AB70" i="8" s="1"/>
  <c r="W63" i="8"/>
  <c r="AB63" i="8" s="1"/>
  <c r="W61" i="8"/>
  <c r="AB61" i="8" s="1"/>
  <c r="W171" i="8"/>
  <c r="AB171" i="8" s="1"/>
  <c r="W56" i="8"/>
  <c r="AB56" i="8" s="1"/>
  <c r="W170" i="8"/>
  <c r="AB170" i="8" s="1"/>
  <c r="W46" i="8"/>
  <c r="AB46" i="8" s="1"/>
  <c r="W45" i="8"/>
  <c r="AB45" i="8" s="1"/>
  <c r="W168" i="8"/>
  <c r="AB168" i="8" s="1"/>
  <c r="W42" i="8"/>
  <c r="AB42" i="8" s="1"/>
  <c r="W159" i="8"/>
  <c r="AB159" i="8" s="1"/>
  <c r="W103" i="8"/>
  <c r="AB103" i="8" s="1"/>
  <c r="W83" i="8"/>
  <c r="W84" i="8"/>
  <c r="W180" i="8"/>
  <c r="W181" i="8"/>
  <c r="W182" i="8"/>
  <c r="W151" i="8"/>
  <c r="AB151" i="8" s="1"/>
  <c r="W101" i="8"/>
  <c r="S111" i="8"/>
  <c r="W152" i="8"/>
  <c r="AB152" i="8" s="1"/>
  <c r="W165" i="8"/>
  <c r="AB165" i="8" s="1"/>
  <c r="W163" i="8"/>
  <c r="AB163" i="8" s="1"/>
  <c r="W47" i="8"/>
  <c r="AB47" i="8" s="1"/>
  <c r="W64" i="8"/>
  <c r="AB64" i="8" s="1"/>
  <c r="W177" i="8"/>
  <c r="AB177" i="8" s="1"/>
  <c r="W78" i="8"/>
  <c r="AB78" i="8" s="1"/>
  <c r="W183" i="8"/>
  <c r="U111" i="8"/>
  <c r="AC150" i="8"/>
  <c r="AC19" i="8"/>
  <c r="AC75" i="8"/>
  <c r="AC80" i="8"/>
  <c r="AC148" i="8"/>
  <c r="AC178" i="8"/>
  <c r="AC76" i="8"/>
  <c r="AC72" i="8"/>
  <c r="AC70" i="8"/>
  <c r="AC63" i="8"/>
  <c r="AC61" i="8"/>
  <c r="AC171" i="8"/>
  <c r="AC56" i="8"/>
  <c r="AC170" i="8"/>
  <c r="AC46" i="8"/>
  <c r="AC45" i="8"/>
  <c r="AC168" i="8"/>
  <c r="AC42" i="8"/>
  <c r="AC159" i="8"/>
  <c r="AC103" i="8"/>
  <c r="AC151" i="8"/>
  <c r="AC101" i="8"/>
  <c r="AC152" i="8"/>
  <c r="AC165" i="8"/>
  <c r="AC163" i="8"/>
  <c r="AC47" i="8"/>
  <c r="AC64" i="8"/>
  <c r="AC177" i="8"/>
  <c r="AC78" i="8"/>
  <c r="W185" i="8" l="1"/>
  <c r="W90" i="8"/>
  <c r="U186" i="8"/>
  <c r="E186" i="9"/>
  <c r="L111" i="9"/>
  <c r="AD104" i="8"/>
  <c r="AD11" i="8"/>
  <c r="AD133" i="8"/>
  <c r="AD140" i="8"/>
  <c r="L117" i="4"/>
  <c r="AD66" i="8"/>
  <c r="AD92" i="8"/>
  <c r="J111" i="8"/>
  <c r="X104" i="8" s="1"/>
  <c r="AD64" i="8"/>
  <c r="AD47" i="8"/>
  <c r="AD101" i="8"/>
  <c r="AD99" i="8"/>
  <c r="AD163" i="8"/>
  <c r="AD77" i="8"/>
  <c r="AD50" i="8"/>
  <c r="AD38" i="8"/>
  <c r="AD127" i="8"/>
  <c r="AD169" i="8"/>
  <c r="AD16" i="8"/>
  <c r="AD52" i="8"/>
  <c r="M56" i="4"/>
  <c r="AD115" i="8"/>
  <c r="AD146" i="8"/>
  <c r="AD166" i="8"/>
  <c r="AD27" i="8"/>
  <c r="AD7" i="8"/>
  <c r="X11" i="8"/>
  <c r="AD26" i="8"/>
  <c r="AD93" i="8"/>
  <c r="AD41" i="8"/>
  <c r="AD125" i="8"/>
  <c r="AD145" i="8"/>
  <c r="AE185" i="8"/>
  <c r="M186" i="8"/>
  <c r="AA185" i="8"/>
  <c r="AD123" i="8"/>
  <c r="AD117" i="8"/>
  <c r="AD100" i="8"/>
  <c r="AD172" i="8"/>
  <c r="AD126" i="8"/>
  <c r="AD144" i="8"/>
  <c r="AD24" i="8"/>
  <c r="AD143" i="8"/>
  <c r="AD152" i="8"/>
  <c r="AD175" i="8"/>
  <c r="AD44" i="8"/>
  <c r="AA111" i="8"/>
  <c r="AE111" i="8"/>
  <c r="AD177" i="8"/>
  <c r="AD74" i="8"/>
  <c r="AD162" i="8"/>
  <c r="E110" i="4"/>
  <c r="AD139" i="8"/>
  <c r="AD48" i="8"/>
  <c r="AD33" i="8"/>
  <c r="AD78" i="8"/>
  <c r="AD151" i="8"/>
  <c r="AD67" i="8"/>
  <c r="AD55" i="8"/>
  <c r="AD164" i="8"/>
  <c r="AD121" i="8"/>
  <c r="AD165" i="8"/>
  <c r="K111" i="9"/>
  <c r="J186" i="9"/>
  <c r="H111" i="9"/>
  <c r="F111" i="9"/>
  <c r="S186" i="8"/>
  <c r="AB148" i="8"/>
  <c r="AB101" i="8"/>
  <c r="W111" i="8"/>
  <c r="AB111" i="8" s="1"/>
  <c r="AB19" i="8"/>
  <c r="X183" i="8" l="1"/>
  <c r="M137" i="4"/>
  <c r="N174" i="4"/>
  <c r="L164" i="4"/>
  <c r="M177" i="4"/>
  <c r="L181" i="4"/>
  <c r="K162" i="4"/>
  <c r="O137" i="4"/>
  <c r="K180" i="4"/>
  <c r="K177" i="4"/>
  <c r="M173" i="4"/>
  <c r="L182" i="4"/>
  <c r="L119" i="4"/>
  <c r="L165" i="4"/>
  <c r="N171" i="4"/>
  <c r="M158" i="4"/>
  <c r="L150" i="4"/>
  <c r="O158" i="4"/>
  <c r="K131" i="4"/>
  <c r="N165" i="4"/>
  <c r="N164" i="4"/>
  <c r="L167" i="4"/>
  <c r="N162" i="4"/>
  <c r="K173" i="4"/>
  <c r="N181" i="4"/>
  <c r="K158" i="4"/>
  <c r="X121" i="8"/>
  <c r="K167" i="4"/>
  <c r="K164" i="4"/>
  <c r="K182" i="4"/>
  <c r="M162" i="4"/>
  <c r="O131" i="4"/>
  <c r="K165" i="4"/>
  <c r="O142" i="4"/>
  <c r="K171" i="4"/>
  <c r="O180" i="4"/>
  <c r="N150" i="4"/>
  <c r="O119" i="4"/>
  <c r="M171" i="4"/>
  <c r="N137" i="4"/>
  <c r="X177" i="8"/>
  <c r="K150" i="4"/>
  <c r="X123" i="8"/>
  <c r="G111" i="9"/>
  <c r="O174" i="4"/>
  <c r="AG24" i="8"/>
  <c r="X67" i="8"/>
  <c r="AG78" i="8"/>
  <c r="AH67" i="8"/>
  <c r="X125" i="8"/>
  <c r="AG55" i="8"/>
  <c r="X44" i="8"/>
  <c r="X117" i="8"/>
  <c r="AF48" i="8"/>
  <c r="AF74" i="8"/>
  <c r="X126" i="8"/>
  <c r="AF55" i="8"/>
  <c r="X143" i="8"/>
  <c r="O138" i="4"/>
  <c r="L142" i="4"/>
  <c r="AH48" i="8"/>
  <c r="X24" i="8"/>
  <c r="AH74" i="8"/>
  <c r="AG44" i="8"/>
  <c r="AG33" i="8"/>
  <c r="AF33" i="8"/>
  <c r="L171" i="4"/>
  <c r="O181" i="4"/>
  <c r="L137" i="4"/>
  <c r="M164" i="4"/>
  <c r="O182" i="4"/>
  <c r="M150" i="4"/>
  <c r="O162" i="4"/>
  <c r="M165" i="4"/>
  <c r="N173" i="4"/>
  <c r="M174" i="4"/>
  <c r="K142" i="4"/>
  <c r="N119" i="4"/>
  <c r="O171" i="4"/>
  <c r="K181" i="4"/>
  <c r="M180" i="4"/>
  <c r="X164" i="8"/>
  <c r="N167" i="4"/>
  <c r="X139" i="8"/>
  <c r="O177" i="4"/>
  <c r="M182" i="4"/>
  <c r="X144" i="8"/>
  <c r="O150" i="4"/>
  <c r="L162" i="4"/>
  <c r="M131" i="4"/>
  <c r="L173" i="4"/>
  <c r="N138" i="4"/>
  <c r="M142" i="4"/>
  <c r="N158" i="4"/>
  <c r="N180" i="4"/>
  <c r="M167" i="4"/>
  <c r="X162" i="8"/>
  <c r="L177" i="4"/>
  <c r="N182" i="4"/>
  <c r="X175" i="8"/>
  <c r="X172" i="8"/>
  <c r="N131" i="4"/>
  <c r="O173" i="4"/>
  <c r="L138" i="4"/>
  <c r="N142" i="4"/>
  <c r="M172" i="4"/>
  <c r="L174" i="4"/>
  <c r="K138" i="4"/>
  <c r="O172" i="4"/>
  <c r="M181" i="4"/>
  <c r="K137" i="4"/>
  <c r="L158" i="4"/>
  <c r="L180" i="4"/>
  <c r="O167" i="4"/>
  <c r="O164" i="4"/>
  <c r="N177" i="4"/>
  <c r="L131" i="4"/>
  <c r="X145" i="8"/>
  <c r="O165" i="4"/>
  <c r="K174" i="4"/>
  <c r="M138" i="4"/>
  <c r="M119" i="4"/>
  <c r="K172" i="4"/>
  <c r="K186" i="9"/>
  <c r="N4" i="4"/>
  <c r="K39" i="4"/>
  <c r="L85" i="4"/>
  <c r="L186" i="9"/>
  <c r="K168" i="4"/>
  <c r="K176" i="4"/>
  <c r="L172" i="4"/>
  <c r="L163" i="4"/>
  <c r="M168" i="4"/>
  <c r="L176" i="4"/>
  <c r="M10" i="4"/>
  <c r="X55" i="8"/>
  <c r="AF67" i="8"/>
  <c r="AH78" i="8"/>
  <c r="AH33" i="8"/>
  <c r="AG48" i="8"/>
  <c r="AG74" i="8"/>
  <c r="AH44" i="8"/>
  <c r="O79" i="4"/>
  <c r="L63" i="4"/>
  <c r="AH24" i="8"/>
  <c r="AG93" i="8"/>
  <c r="N7" i="4"/>
  <c r="O6" i="4"/>
  <c r="O85" i="4"/>
  <c r="AH55" i="8"/>
  <c r="AG67" i="8"/>
  <c r="O33" i="4"/>
  <c r="AF78" i="8"/>
  <c r="X33" i="8"/>
  <c r="X48" i="8"/>
  <c r="X74" i="8"/>
  <c r="AF44" i="8"/>
  <c r="AF24" i="8"/>
  <c r="AF100" i="8"/>
  <c r="O45" i="4"/>
  <c r="X146" i="8"/>
  <c r="K119" i="4"/>
  <c r="N172" i="4"/>
  <c r="O163" i="4"/>
  <c r="L168" i="4"/>
  <c r="AG101" i="8"/>
  <c r="AH41" i="8"/>
  <c r="AF99" i="8"/>
  <c r="O176" i="4"/>
  <c r="AG41" i="8"/>
  <c r="AH26" i="8"/>
  <c r="X7" i="8"/>
  <c r="AG38" i="8"/>
  <c r="AH50" i="8"/>
  <c r="AH47" i="8"/>
  <c r="N117" i="4"/>
  <c r="AG11" i="8"/>
  <c r="AG26" i="8"/>
  <c r="AG7" i="8"/>
  <c r="K156" i="4"/>
  <c r="M117" i="4"/>
  <c r="M123" i="4"/>
  <c r="O159" i="4"/>
  <c r="AF41" i="8"/>
  <c r="X26" i="8"/>
  <c r="AF7" i="8"/>
  <c r="AH27" i="8"/>
  <c r="X64" i="8"/>
  <c r="AH52" i="8"/>
  <c r="X16" i="8"/>
  <c r="AF64" i="8"/>
  <c r="X66" i="8"/>
  <c r="O156" i="4"/>
  <c r="AG27" i="8"/>
  <c r="AG77" i="8"/>
  <c r="X133" i="8"/>
  <c r="L106" i="4"/>
  <c r="K91" i="4"/>
  <c r="K97" i="4"/>
  <c r="N101" i="4"/>
  <c r="L101" i="4"/>
  <c r="K105" i="4"/>
  <c r="L97" i="4"/>
  <c r="N93" i="4"/>
  <c r="M101" i="4"/>
  <c r="O93" i="4"/>
  <c r="M94" i="4"/>
  <c r="M93" i="4"/>
  <c r="O91" i="4"/>
  <c r="N97" i="4"/>
  <c r="K93" i="4"/>
  <c r="K101" i="4"/>
  <c r="M100" i="4"/>
  <c r="O97" i="4"/>
  <c r="M105" i="4"/>
  <c r="O105" i="4"/>
  <c r="K100" i="4"/>
  <c r="K94" i="4"/>
  <c r="N91" i="4"/>
  <c r="O94" i="4"/>
  <c r="M97" i="4"/>
  <c r="L94" i="4"/>
  <c r="L100" i="4"/>
  <c r="O101" i="4"/>
  <c r="M91" i="4"/>
  <c r="L93" i="4"/>
  <c r="N94" i="4"/>
  <c r="L105" i="4"/>
  <c r="L91" i="4"/>
  <c r="N105" i="4"/>
  <c r="N100" i="4"/>
  <c r="N95" i="4"/>
  <c r="N92" i="4"/>
  <c r="M95" i="4"/>
  <c r="O100" i="4"/>
  <c r="N99" i="4"/>
  <c r="L92" i="4"/>
  <c r="N106" i="4"/>
  <c r="L95" i="4"/>
  <c r="M99" i="4"/>
  <c r="M106" i="4"/>
  <c r="O106" i="4"/>
  <c r="O95" i="4"/>
  <c r="O92" i="4"/>
  <c r="M109" i="4"/>
  <c r="N107" i="4"/>
  <c r="O107" i="4"/>
  <c r="K92" i="4"/>
  <c r="M92" i="4"/>
  <c r="K99" i="4"/>
  <c r="O109" i="4"/>
  <c r="L99" i="4"/>
  <c r="L109" i="4"/>
  <c r="L107" i="4"/>
  <c r="M107" i="4"/>
  <c r="O99" i="4"/>
  <c r="K95" i="4"/>
  <c r="N109" i="4"/>
  <c r="K109" i="4"/>
  <c r="K107" i="4"/>
  <c r="K106" i="4"/>
  <c r="M103" i="4"/>
  <c r="K31" i="4"/>
  <c r="L13" i="4"/>
  <c r="K88" i="4"/>
  <c r="AG110" i="8"/>
  <c r="M50" i="4"/>
  <c r="L56" i="4"/>
  <c r="N56" i="4"/>
  <c r="K85" i="4"/>
  <c r="K10" i="4"/>
  <c r="N33" i="4"/>
  <c r="K90" i="4"/>
  <c r="N98" i="4"/>
  <c r="M98" i="4"/>
  <c r="M96" i="4"/>
  <c r="M4" i="4"/>
  <c r="M79" i="4"/>
  <c r="K63" i="4"/>
  <c r="M39" i="4"/>
  <c r="X100" i="8"/>
  <c r="K45" i="4"/>
  <c r="O4" i="12"/>
  <c r="O89" i="12" s="1"/>
  <c r="R4" i="12"/>
  <c r="R89" i="12" s="1"/>
  <c r="O36" i="4"/>
  <c r="N36" i="4"/>
  <c r="X93" i="8"/>
  <c r="N103" i="4"/>
  <c r="N108" i="4"/>
  <c r="O31" i="4"/>
  <c r="L31" i="4"/>
  <c r="N5" i="4"/>
  <c r="N13" i="4"/>
  <c r="X52" i="8"/>
  <c r="AF16" i="8"/>
  <c r="O104" i="4"/>
  <c r="N88" i="4"/>
  <c r="X127" i="8"/>
  <c r="AF38" i="8"/>
  <c r="X50" i="8"/>
  <c r="X77" i="8"/>
  <c r="N67" i="4"/>
  <c r="O73" i="4"/>
  <c r="AH99" i="8"/>
  <c r="AF101" i="8"/>
  <c r="AG47" i="8"/>
  <c r="K25" i="4"/>
  <c r="X110" i="8"/>
  <c r="AH64" i="8"/>
  <c r="AF92" i="8"/>
  <c r="AG66" i="8"/>
  <c r="K102" i="4"/>
  <c r="K179" i="4"/>
  <c r="O139" i="4"/>
  <c r="L139" i="4"/>
  <c r="N116" i="4"/>
  <c r="M149" i="4"/>
  <c r="M125" i="4"/>
  <c r="K149" i="4"/>
  <c r="K139" i="4"/>
  <c r="L147" i="4"/>
  <c r="N120" i="4"/>
  <c r="L120" i="4"/>
  <c r="N139" i="4"/>
  <c r="K120" i="4"/>
  <c r="K125" i="4"/>
  <c r="M136" i="4"/>
  <c r="L126" i="4"/>
  <c r="K126" i="4"/>
  <c r="O125" i="4"/>
  <c r="N125" i="4"/>
  <c r="M139" i="4"/>
  <c r="M147" i="4"/>
  <c r="O120" i="4"/>
  <c r="O133" i="4"/>
  <c r="L153" i="4"/>
  <c r="K153" i="4"/>
  <c r="L125" i="4"/>
  <c r="N136" i="4"/>
  <c r="M120" i="4"/>
  <c r="N153" i="4"/>
  <c r="K116" i="4"/>
  <c r="O147" i="4"/>
  <c r="O116" i="4"/>
  <c r="N122" i="4"/>
  <c r="N149" i="4"/>
  <c r="L149" i="4"/>
  <c r="O130" i="4"/>
  <c r="L145" i="4"/>
  <c r="M175" i="4"/>
  <c r="O151" i="4"/>
  <c r="O143" i="4"/>
  <c r="N114" i="4"/>
  <c r="M166" i="4"/>
  <c r="N130" i="4"/>
  <c r="N145" i="4"/>
  <c r="N175" i="4"/>
  <c r="L161" i="4"/>
  <c r="N143" i="4"/>
  <c r="M114" i="4"/>
  <c r="L166" i="4"/>
  <c r="O113" i="4"/>
  <c r="N113" i="4"/>
  <c r="M157" i="4"/>
  <c r="K140" i="4"/>
  <c r="L115" i="4"/>
  <c r="M135" i="4"/>
  <c r="K154" i="4"/>
  <c r="L155" i="4"/>
  <c r="O141" i="4"/>
  <c r="M128" i="4"/>
  <c r="L134" i="4"/>
  <c r="K129" i="4"/>
  <c r="O124" i="4"/>
  <c r="M178" i="4"/>
  <c r="O154" i="4"/>
  <c r="K155" i="4"/>
  <c r="O161" i="4"/>
  <c r="K143" i="4"/>
  <c r="L114" i="4"/>
  <c r="O129" i="4"/>
  <c r="N124" i="4"/>
  <c r="M116" i="4"/>
  <c r="K147" i="4"/>
  <c r="O149" i="4"/>
  <c r="N147" i="4"/>
  <c r="L133" i="4"/>
  <c r="M126" i="4"/>
  <c r="K133" i="4"/>
  <c r="M133" i="4"/>
  <c r="K178" i="4"/>
  <c r="M154" i="4"/>
  <c r="O155" i="4"/>
  <c r="M161" i="4"/>
  <c r="M143" i="4"/>
  <c r="N134" i="4"/>
  <c r="N129" i="4"/>
  <c r="M124" i="4"/>
  <c r="O178" i="4"/>
  <c r="L154" i="4"/>
  <c r="N155" i="4"/>
  <c r="N161" i="4"/>
  <c r="N128" i="4"/>
  <c r="M134" i="4"/>
  <c r="M129" i="4"/>
  <c r="K124" i="4"/>
  <c r="M118" i="4"/>
  <c r="L113" i="4"/>
  <c r="K127" i="4"/>
  <c r="N132" i="4"/>
  <c r="L135" i="4"/>
  <c r="N135" i="4"/>
  <c r="L127" i="4"/>
  <c r="K132" i="4"/>
  <c r="O157" i="4"/>
  <c r="N140" i="4"/>
  <c r="M132" i="4"/>
  <c r="L157" i="4"/>
  <c r="O140" i="4"/>
  <c r="L121" i="4"/>
  <c r="N148" i="4"/>
  <c r="K152" i="4"/>
  <c r="M141" i="4"/>
  <c r="M146" i="4"/>
  <c r="O144" i="4"/>
  <c r="O169" i="4"/>
  <c r="O179" i="4"/>
  <c r="L178" i="4"/>
  <c r="N154" i="4"/>
  <c r="L152" i="4"/>
  <c r="N141" i="4"/>
  <c r="L128" i="4"/>
  <c r="K134" i="4"/>
  <c r="L129" i="4"/>
  <c r="N179" i="4"/>
  <c r="O160" i="4"/>
  <c r="O126" i="4"/>
  <c r="L130" i="4"/>
  <c r="N126" i="4"/>
  <c r="N178" i="4"/>
  <c r="O136" i="4"/>
  <c r="M130" i="4"/>
  <c r="N133" i="4"/>
  <c r="K122" i="4"/>
  <c r="K148" i="4"/>
  <c r="N152" i="4"/>
  <c r="L141" i="4"/>
  <c r="O128" i="4"/>
  <c r="O134" i="4"/>
  <c r="L169" i="4"/>
  <c r="M179" i="4"/>
  <c r="O122" i="4"/>
  <c r="O148" i="4"/>
  <c r="M152" i="4"/>
  <c r="K141" i="4"/>
  <c r="K128" i="4"/>
  <c r="K144" i="4"/>
  <c r="K169" i="4"/>
  <c r="O118" i="4"/>
  <c r="K113" i="4"/>
  <c r="L118" i="4"/>
  <c r="N127" i="4"/>
  <c r="O132" i="4"/>
  <c r="K157" i="4"/>
  <c r="L140" i="4"/>
  <c r="M115" i="4"/>
  <c r="N121" i="4"/>
  <c r="M127" i="4"/>
  <c r="O121" i="4"/>
  <c r="L175" i="4"/>
  <c r="N151" i="4"/>
  <c r="K170" i="4"/>
  <c r="O146" i="4"/>
  <c r="K166" i="4"/>
  <c r="L160" i="4"/>
  <c r="M122" i="4"/>
  <c r="L148" i="4"/>
  <c r="O152" i="4"/>
  <c r="M170" i="4"/>
  <c r="L146" i="4"/>
  <c r="N144" i="4"/>
  <c r="N169" i="4"/>
  <c r="L179" i="4"/>
  <c r="M153" i="4"/>
  <c r="K136" i="4"/>
  <c r="O153" i="4"/>
  <c r="L136" i="4"/>
  <c r="M160" i="4"/>
  <c r="L116" i="4"/>
  <c r="O145" i="4"/>
  <c r="K160" i="4"/>
  <c r="L122" i="4"/>
  <c r="M148" i="4"/>
  <c r="M151" i="4"/>
  <c r="L170" i="4"/>
  <c r="N146" i="4"/>
  <c r="M144" i="4"/>
  <c r="M169" i="4"/>
  <c r="N160" i="4"/>
  <c r="K145" i="4"/>
  <c r="O175" i="4"/>
  <c r="L151" i="4"/>
  <c r="N170" i="4"/>
  <c r="K146" i="4"/>
  <c r="L144" i="4"/>
  <c r="O166" i="4"/>
  <c r="K118" i="4"/>
  <c r="N118" i="4"/>
  <c r="M113" i="4"/>
  <c r="K115" i="4"/>
  <c r="M140" i="4"/>
  <c r="K121" i="4"/>
  <c r="O127" i="4"/>
  <c r="L132" i="4"/>
  <c r="N157" i="4"/>
  <c r="M121" i="4"/>
  <c r="N115" i="4"/>
  <c r="O135" i="4"/>
  <c r="O115" i="4"/>
  <c r="K135" i="4"/>
  <c r="M155" i="4"/>
  <c r="K161" i="4"/>
  <c r="L143" i="4"/>
  <c r="K114" i="4"/>
  <c r="L124" i="4"/>
  <c r="K130" i="4"/>
  <c r="M145" i="4"/>
  <c r="K175" i="4"/>
  <c r="K151" i="4"/>
  <c r="O170" i="4"/>
  <c r="O114" i="4"/>
  <c r="N166" i="4"/>
  <c r="L111" i="4"/>
  <c r="O111" i="4"/>
  <c r="M111" i="4"/>
  <c r="N111" i="4"/>
  <c r="K111" i="4"/>
  <c r="X140" i="8"/>
  <c r="L123" i="4"/>
  <c r="K34" i="4"/>
  <c r="K50" i="4"/>
  <c r="N159" i="4"/>
  <c r="O56" i="4"/>
  <c r="O90" i="4"/>
  <c r="K98" i="4"/>
  <c r="L36" i="4"/>
  <c r="L103" i="4"/>
  <c r="O108" i="4"/>
  <c r="L5" i="4"/>
  <c r="N104" i="4"/>
  <c r="L88" i="4"/>
  <c r="X109" i="8"/>
  <c r="AG109" i="8"/>
  <c r="AG94" i="8"/>
  <c r="AG97" i="8"/>
  <c r="X106" i="8"/>
  <c r="AF102" i="8"/>
  <c r="AH96" i="8"/>
  <c r="AH105" i="8"/>
  <c r="AH107" i="8"/>
  <c r="AF109" i="8"/>
  <c r="AF97" i="8"/>
  <c r="AF94" i="8"/>
  <c r="AG96" i="8"/>
  <c r="AG108" i="8"/>
  <c r="AF95" i="8"/>
  <c r="AF91" i="8"/>
  <c r="AG95" i="8"/>
  <c r="AG105" i="8"/>
  <c r="AF107" i="8"/>
  <c r="AH94" i="8"/>
  <c r="AG107" i="8"/>
  <c r="AF96" i="8"/>
  <c r="AF108" i="8"/>
  <c r="AH95" i="8"/>
  <c r="AH97" i="8"/>
  <c r="AG102" i="8"/>
  <c r="AH102" i="8"/>
  <c r="AH108" i="8"/>
  <c r="AH109" i="8"/>
  <c r="AF105" i="8"/>
  <c r="AF106" i="8"/>
  <c r="AG106" i="8"/>
  <c r="AG91" i="8"/>
  <c r="AH91" i="8"/>
  <c r="AF103" i="8"/>
  <c r="X95" i="8"/>
  <c r="X102" i="8"/>
  <c r="AG103" i="8"/>
  <c r="AH98" i="8"/>
  <c r="AF98" i="8"/>
  <c r="X108" i="8"/>
  <c r="X96" i="8"/>
  <c r="AH103" i="8"/>
  <c r="X98" i="8"/>
  <c r="AG98" i="8"/>
  <c r="X94" i="8"/>
  <c r="X107" i="8"/>
  <c r="AH106" i="8"/>
  <c r="AD111" i="8"/>
  <c r="X91" i="8"/>
  <c r="X97" i="8"/>
  <c r="X105" i="8"/>
  <c r="X168" i="8"/>
  <c r="X103" i="8"/>
  <c r="X101" i="8"/>
  <c r="M102" i="4"/>
  <c r="N34" i="4"/>
  <c r="AF104" i="8"/>
  <c r="R90" i="12"/>
  <c r="M7" i="4"/>
  <c r="M6" i="4"/>
  <c r="O90" i="12"/>
  <c r="L7" i="4"/>
  <c r="K6" i="4"/>
  <c r="M85" i="4"/>
  <c r="N10" i="4"/>
  <c r="O10" i="4"/>
  <c r="M33" i="4"/>
  <c r="K33" i="4"/>
  <c r="N90" i="4"/>
  <c r="L98" i="4"/>
  <c r="N96" i="4"/>
  <c r="L4" i="4"/>
  <c r="O4" i="4"/>
  <c r="K79" i="4"/>
  <c r="N63" i="4"/>
  <c r="N39" i="4"/>
  <c r="AH100" i="8"/>
  <c r="L45" i="4"/>
  <c r="M36" i="4"/>
  <c r="AF93" i="8"/>
  <c r="X23" i="8"/>
  <c r="AF62" i="8"/>
  <c r="AG62" i="8"/>
  <c r="AH58" i="8"/>
  <c r="AG23" i="8"/>
  <c r="AF10" i="8"/>
  <c r="AH10" i="8"/>
  <c r="X65" i="8"/>
  <c r="AF12" i="8"/>
  <c r="AF21" i="8"/>
  <c r="X71" i="8"/>
  <c r="X22" i="8"/>
  <c r="AH23" i="8"/>
  <c r="AF58" i="8"/>
  <c r="AF23" i="8"/>
  <c r="AH12" i="8"/>
  <c r="AG10" i="8"/>
  <c r="AH21" i="8"/>
  <c r="AG58" i="8"/>
  <c r="X81" i="8"/>
  <c r="AG12" i="8"/>
  <c r="AG21" i="8"/>
  <c r="AH62" i="8"/>
  <c r="AG20" i="8"/>
  <c r="AH30" i="8"/>
  <c r="AF30" i="8"/>
  <c r="AH13" i="8"/>
  <c r="AH39" i="8"/>
  <c r="X32" i="8"/>
  <c r="AG30" i="8"/>
  <c r="AG9" i="8"/>
  <c r="AG53" i="8"/>
  <c r="AF15" i="8"/>
  <c r="AF51" i="8"/>
  <c r="AF53" i="8"/>
  <c r="AF9" i="8"/>
  <c r="AG5" i="8"/>
  <c r="AF31" i="8"/>
  <c r="AF20" i="8"/>
  <c r="AH20" i="8"/>
  <c r="AF5" i="8"/>
  <c r="AH9" i="8"/>
  <c r="AH37" i="8"/>
  <c r="AH18" i="8"/>
  <c r="X14" i="8"/>
  <c r="AG79" i="8"/>
  <c r="X29" i="8"/>
  <c r="AG31" i="8"/>
  <c r="AH60" i="8"/>
  <c r="AG6" i="8"/>
  <c r="AF57" i="8"/>
  <c r="AF73" i="8"/>
  <c r="AG29" i="8"/>
  <c r="AH71" i="8"/>
  <c r="AG71" i="8"/>
  <c r="X43" i="8"/>
  <c r="AF37" i="8"/>
  <c r="AF69" i="8"/>
  <c r="AF25" i="8"/>
  <c r="X8" i="8"/>
  <c r="AH79" i="8"/>
  <c r="AF8" i="8"/>
  <c r="AG34" i="8"/>
  <c r="AH49" i="8"/>
  <c r="AG81" i="8"/>
  <c r="AG32" i="8"/>
  <c r="AH6" i="8"/>
  <c r="AH28" i="8"/>
  <c r="AH8" i="8"/>
  <c r="AG49" i="8"/>
  <c r="AF81" i="8"/>
  <c r="X79" i="8"/>
  <c r="AG51" i="8"/>
  <c r="AG65" i="8"/>
  <c r="AG59" i="8"/>
  <c r="AH43" i="8"/>
  <c r="AF36" i="8"/>
  <c r="AH40" i="8"/>
  <c r="AF65" i="8"/>
  <c r="AH14" i="8"/>
  <c r="AG43" i="8"/>
  <c r="X6" i="8"/>
  <c r="AG13" i="8"/>
  <c r="AH32" i="8"/>
  <c r="AG14" i="8"/>
  <c r="AG22" i="8"/>
  <c r="AF83" i="8"/>
  <c r="X87" i="8"/>
  <c r="AH88" i="8"/>
  <c r="AG75" i="8"/>
  <c r="AG83" i="8"/>
  <c r="AH75" i="8"/>
  <c r="AF46" i="8"/>
  <c r="X17" i="8"/>
  <c r="AF19" i="8"/>
  <c r="AF70" i="8"/>
  <c r="AH56" i="8"/>
  <c r="AF76" i="8"/>
  <c r="X35" i="8"/>
  <c r="AG85" i="8"/>
  <c r="AG42" i="8"/>
  <c r="AG80" i="8"/>
  <c r="X85" i="8"/>
  <c r="AH82" i="8"/>
  <c r="AF63" i="8"/>
  <c r="AG84" i="8"/>
  <c r="AH19" i="8"/>
  <c r="X51" i="8"/>
  <c r="X5" i="8"/>
  <c r="X60" i="8"/>
  <c r="X12" i="8"/>
  <c r="X59" i="8"/>
  <c r="X9" i="8"/>
  <c r="X34" i="8"/>
  <c r="AF13" i="8"/>
  <c r="AF39" i="8"/>
  <c r="AG69" i="8"/>
  <c r="X49" i="8"/>
  <c r="AF59" i="8"/>
  <c r="AF14" i="8"/>
  <c r="AG36" i="8"/>
  <c r="AH5" i="8"/>
  <c r="X18" i="8"/>
  <c r="AG39" i="8"/>
  <c r="AH87" i="8"/>
  <c r="AG88" i="8"/>
  <c r="AG46" i="8"/>
  <c r="AH72" i="8"/>
  <c r="AH17" i="8"/>
  <c r="AH54" i="8"/>
  <c r="AH68" i="8"/>
  <c r="AH63" i="8"/>
  <c r="AH70" i="8"/>
  <c r="AH35" i="8"/>
  <c r="AG63" i="8"/>
  <c r="AG19" i="8"/>
  <c r="AH80" i="8"/>
  <c r="AH76" i="8"/>
  <c r="AF56" i="8"/>
  <c r="X25" i="8"/>
  <c r="X57" i="8"/>
  <c r="X10" i="8"/>
  <c r="X62" i="8"/>
  <c r="X15" i="8"/>
  <c r="X73" i="8"/>
  <c r="AF86" i="8"/>
  <c r="AH15" i="8"/>
  <c r="AH51" i="8"/>
  <c r="AF32" i="8"/>
  <c r="AH65" i="8"/>
  <c r="AH22" i="8"/>
  <c r="AH53" i="8"/>
  <c r="X40" i="8"/>
  <c r="AF40" i="8"/>
  <c r="X88" i="8"/>
  <c r="AH46" i="8"/>
  <c r="AF87" i="8"/>
  <c r="AG72" i="8"/>
  <c r="AH83" i="8"/>
  <c r="AF35" i="8"/>
  <c r="AG17" i="8"/>
  <c r="AG56" i="8"/>
  <c r="AG68" i="8"/>
  <c r="AH85" i="8"/>
  <c r="AF54" i="8"/>
  <c r="AG82" i="8"/>
  <c r="AH61" i="8"/>
  <c r="AH84" i="8"/>
  <c r="X68" i="8"/>
  <c r="AF84" i="8"/>
  <c r="AG70" i="8"/>
  <c r="AG45" i="8"/>
  <c r="AG61" i="8"/>
  <c r="AH42" i="8"/>
  <c r="X30" i="8"/>
  <c r="AG86" i="8"/>
  <c r="X13" i="8"/>
  <c r="X69" i="8"/>
  <c r="X21" i="8"/>
  <c r="X20" i="8"/>
  <c r="AH31" i="8"/>
  <c r="X28" i="8"/>
  <c r="AF18" i="8"/>
  <c r="AG40" i="8"/>
  <c r="AG25" i="8"/>
  <c r="AG73" i="8"/>
  <c r="AF28" i="8"/>
  <c r="AH29" i="8"/>
  <c r="AG60" i="8"/>
  <c r="AG87" i="8"/>
  <c r="AF88" i="8"/>
  <c r="AF72" i="8"/>
  <c r="AF75" i="8"/>
  <c r="X54" i="8"/>
  <c r="AF85" i="8"/>
  <c r="AG35" i="8"/>
  <c r="AG76" i="8"/>
  <c r="AF68" i="8"/>
  <c r="AF17" i="8"/>
  <c r="AG54" i="8"/>
  <c r="AH45" i="8"/>
  <c r="AF45" i="8"/>
  <c r="AF80" i="8"/>
  <c r="AF82" i="8"/>
  <c r="AF61" i="8"/>
  <c r="AF42" i="8"/>
  <c r="X37" i="8"/>
  <c r="X86" i="8"/>
  <c r="X53" i="8"/>
  <c r="AH86" i="8"/>
  <c r="X39" i="8"/>
  <c r="X31" i="8"/>
  <c r="AG37" i="8"/>
  <c r="AF60" i="8"/>
  <c r="X36" i="8"/>
  <c r="AF6" i="8"/>
  <c r="AG57" i="8"/>
  <c r="AF43" i="8"/>
  <c r="AF79" i="8"/>
  <c r="AF34" i="8"/>
  <c r="X58" i="8"/>
  <c r="AG15" i="8"/>
  <c r="AH69" i="8"/>
  <c r="AG18" i="8"/>
  <c r="AH59" i="8"/>
  <c r="AG28" i="8"/>
  <c r="AH36" i="8"/>
  <c r="AF22" i="8"/>
  <c r="AG8" i="8"/>
  <c r="AF29" i="8"/>
  <c r="AF71" i="8"/>
  <c r="AH25" i="8"/>
  <c r="AH57" i="8"/>
  <c r="AH73" i="8"/>
  <c r="AH34" i="8"/>
  <c r="AF49" i="8"/>
  <c r="AH81" i="8"/>
  <c r="X63" i="8"/>
  <c r="X42" i="8"/>
  <c r="X83" i="8"/>
  <c r="X75" i="8"/>
  <c r="X70" i="8"/>
  <c r="X56" i="8"/>
  <c r="X19" i="8"/>
  <c r="X80" i="8"/>
  <c r="X72" i="8"/>
  <c r="X45" i="8"/>
  <c r="X84" i="8"/>
  <c r="X47" i="8"/>
  <c r="X82" i="8"/>
  <c r="X76" i="8"/>
  <c r="X46" i="8"/>
  <c r="X78" i="8"/>
  <c r="X61" i="8"/>
  <c r="K103" i="4"/>
  <c r="L108" i="4"/>
  <c r="M108" i="4"/>
  <c r="AF27" i="8"/>
  <c r="X166" i="8"/>
  <c r="X115" i="8"/>
  <c r="N31" i="4"/>
  <c r="M5" i="4"/>
  <c r="O13" i="4"/>
  <c r="M13" i="4"/>
  <c r="AF52" i="8"/>
  <c r="AH16" i="8"/>
  <c r="M104" i="4"/>
  <c r="X169" i="8"/>
  <c r="O88" i="4"/>
  <c r="X38" i="8"/>
  <c r="AF50" i="8"/>
  <c r="AF77" i="8"/>
  <c r="M163" i="4"/>
  <c r="N168" i="4"/>
  <c r="L67" i="4"/>
  <c r="M176" i="4"/>
  <c r="N73" i="4"/>
  <c r="X99" i="8"/>
  <c r="O25" i="4"/>
  <c r="AF110" i="8"/>
  <c r="AH92" i="8"/>
  <c r="AH66" i="8"/>
  <c r="L102" i="4"/>
  <c r="L156" i="4"/>
  <c r="M156" i="4"/>
  <c r="K117" i="4"/>
  <c r="N123" i="4"/>
  <c r="AF11" i="8"/>
  <c r="M34" i="4"/>
  <c r="L50" i="4"/>
  <c r="O50" i="4"/>
  <c r="AH104" i="8"/>
  <c r="L159" i="4"/>
  <c r="M159" i="4"/>
  <c r="M90" i="4"/>
  <c r="K96" i="4"/>
  <c r="O78" i="4"/>
  <c r="M54" i="4"/>
  <c r="L54" i="4"/>
  <c r="N9" i="4"/>
  <c r="M20" i="4"/>
  <c r="L20" i="4"/>
  <c r="K20" i="4"/>
  <c r="N20" i="4"/>
  <c r="L53" i="4"/>
  <c r="O20" i="4"/>
  <c r="K53" i="4"/>
  <c r="O54" i="4"/>
  <c r="M84" i="4"/>
  <c r="O74" i="4"/>
  <c r="L84" i="4"/>
  <c r="O64" i="4"/>
  <c r="L70" i="4"/>
  <c r="N44" i="4"/>
  <c r="N75" i="4"/>
  <c r="L87" i="4"/>
  <c r="K87" i="4"/>
  <c r="N87" i="4"/>
  <c r="L40" i="4"/>
  <c r="M80" i="4"/>
  <c r="K83" i="4"/>
  <c r="K86" i="4"/>
  <c r="O37" i="4"/>
  <c r="E185" i="4"/>
  <c r="M29" i="4"/>
  <c r="K17" i="4"/>
  <c r="M57" i="4"/>
  <c r="L37" i="4"/>
  <c r="M30" i="4"/>
  <c r="L17" i="4"/>
  <c r="K8" i="4"/>
  <c r="M82" i="4"/>
  <c r="K69" i="4"/>
  <c r="M27" i="4"/>
  <c r="M35" i="4"/>
  <c r="M32" i="4"/>
  <c r="M12" i="4"/>
  <c r="M70" i="4"/>
  <c r="N74" i="4"/>
  <c r="K84" i="4"/>
  <c r="N70" i="4"/>
  <c r="N64" i="4"/>
  <c r="L44" i="4"/>
  <c r="O44" i="4"/>
  <c r="O77" i="4"/>
  <c r="K77" i="4"/>
  <c r="M28" i="4"/>
  <c r="N46" i="4"/>
  <c r="K28" i="4"/>
  <c r="L71" i="4"/>
  <c r="N28" i="4"/>
  <c r="M86" i="4"/>
  <c r="O16" i="4"/>
  <c r="O86" i="4"/>
  <c r="M37" i="4"/>
  <c r="M16" i="4"/>
  <c r="O57" i="4"/>
  <c r="N57" i="4"/>
  <c r="L16" i="4"/>
  <c r="O11" i="4"/>
  <c r="M69" i="4"/>
  <c r="O19" i="4"/>
  <c r="O21" i="4"/>
  <c r="M24" i="4"/>
  <c r="O52" i="4"/>
  <c r="N58" i="4"/>
  <c r="M55" i="4"/>
  <c r="O43" i="4"/>
  <c r="O84" i="4"/>
  <c r="K64" i="4"/>
  <c r="O70" i="4"/>
  <c r="L64" i="4"/>
  <c r="K70" i="4"/>
  <c r="M74" i="4"/>
  <c r="L75" i="4"/>
  <c r="K44" i="4"/>
  <c r="K80" i="4"/>
  <c r="O80" i="4"/>
  <c r="N80" i="4"/>
  <c r="M87" i="4"/>
  <c r="M40" i="4"/>
  <c r="N77" i="4"/>
  <c r="O40" i="4"/>
  <c r="K75" i="4"/>
  <c r="O75" i="4"/>
  <c r="M83" i="4"/>
  <c r="M71" i="4"/>
  <c r="M77" i="4"/>
  <c r="K40" i="4"/>
  <c r="O83" i="4"/>
  <c r="L83" i="4"/>
  <c r="K30" i="4"/>
  <c r="M17" i="4"/>
  <c r="K57" i="4"/>
  <c r="N17" i="4"/>
  <c r="N86" i="4"/>
  <c r="L30" i="4"/>
  <c r="O17" i="4"/>
  <c r="K37" i="4"/>
  <c r="K29" i="4"/>
  <c r="N11" i="4"/>
  <c r="M81" i="4"/>
  <c r="N21" i="4"/>
  <c r="O61" i="4"/>
  <c r="N68" i="4"/>
  <c r="L55" i="4"/>
  <c r="N23" i="4"/>
  <c r="N14" i="4"/>
  <c r="N12" i="4"/>
  <c r="N71" i="4"/>
  <c r="N84" i="4"/>
  <c r="K74" i="4"/>
  <c r="O87" i="4"/>
  <c r="M64" i="4"/>
  <c r="K46" i="4"/>
  <c r="L74" i="4"/>
  <c r="M44" i="4"/>
  <c r="O28" i="4"/>
  <c r="N40" i="4"/>
  <c r="L46" i="4"/>
  <c r="L28" i="4"/>
  <c r="M46" i="4"/>
  <c r="O71" i="4"/>
  <c r="M75" i="4"/>
  <c r="O46" i="4"/>
  <c r="K71" i="4"/>
  <c r="L77" i="4"/>
  <c r="L80" i="4"/>
  <c r="O30" i="4"/>
  <c r="N30" i="4"/>
  <c r="N83" i="4"/>
  <c r="L29" i="4"/>
  <c r="N37" i="4"/>
  <c r="K16" i="4"/>
  <c r="N16" i="4"/>
  <c r="N29" i="4"/>
  <c r="L86" i="4"/>
  <c r="L57" i="4"/>
  <c r="O29" i="4"/>
  <c r="L27" i="4"/>
  <c r="N59" i="4"/>
  <c r="L48" i="4"/>
  <c r="O32" i="4"/>
  <c r="K76" i="4"/>
  <c r="K15" i="4"/>
  <c r="M18" i="4"/>
  <c r="N66" i="4"/>
  <c r="L47" i="4"/>
  <c r="O51" i="4"/>
  <c r="N78" i="4"/>
  <c r="O82" i="4"/>
  <c r="N27" i="4"/>
  <c r="K35" i="4"/>
  <c r="M58" i="4"/>
  <c r="L68" i="4"/>
  <c r="K43" i="4"/>
  <c r="M15" i="4"/>
  <c r="N62" i="4"/>
  <c r="O26" i="4"/>
  <c r="N18" i="4"/>
  <c r="M41" i="4"/>
  <c r="L62" i="4"/>
  <c r="K49" i="4"/>
  <c r="L8" i="4"/>
  <c r="M19" i="4"/>
  <c r="K24" i="4"/>
  <c r="N52" i="4"/>
  <c r="L43" i="4"/>
  <c r="L66" i="4"/>
  <c r="O42" i="4"/>
  <c r="O49" i="4"/>
  <c r="L22" i="4"/>
  <c r="M9" i="4"/>
  <c r="K11" i="4"/>
  <c r="L69" i="4"/>
  <c r="M21" i="4"/>
  <c r="L61" i="4"/>
  <c r="K23" i="4"/>
  <c r="O14" i="4"/>
  <c r="O76" i="4"/>
  <c r="K26" i="4"/>
  <c r="O22" i="4"/>
  <c r="O66" i="4"/>
  <c r="N47" i="4"/>
  <c r="L42" i="4"/>
  <c r="N22" i="4"/>
  <c r="K72" i="4"/>
  <c r="K78" i="4"/>
  <c r="L81" i="4"/>
  <c r="O59" i="4"/>
  <c r="O48" i="4"/>
  <c r="N32" i="4"/>
  <c r="K55" i="4"/>
  <c r="L12" i="4"/>
  <c r="N76" i="4"/>
  <c r="L18" i="4"/>
  <c r="M47" i="4"/>
  <c r="O41" i="4"/>
  <c r="N51" i="4"/>
  <c r="M72" i="4"/>
  <c r="L78" i="4"/>
  <c r="N8" i="4"/>
  <c r="N82" i="4"/>
  <c r="O69" i="4"/>
  <c r="N19" i="4"/>
  <c r="M59" i="4"/>
  <c r="L52" i="4"/>
  <c r="K61" i="4"/>
  <c r="K68" i="4"/>
  <c r="M26" i="4"/>
  <c r="L15" i="4"/>
  <c r="K66" i="4"/>
  <c r="L9" i="4"/>
  <c r="M8" i="4"/>
  <c r="K19" i="4"/>
  <c r="L59" i="4"/>
  <c r="K32" i="4"/>
  <c r="O55" i="4"/>
  <c r="L76" i="4"/>
  <c r="L26" i="4"/>
  <c r="K18" i="4"/>
  <c r="M53" i="4"/>
  <c r="L11" i="4"/>
  <c r="K81" i="4"/>
  <c r="L19" i="4"/>
  <c r="N35" i="4"/>
  <c r="N24" i="4"/>
  <c r="M61" i="4"/>
  <c r="M68" i="4"/>
  <c r="M76" i="4"/>
  <c r="M43" i="4"/>
  <c r="O62" i="4"/>
  <c r="N72" i="4"/>
  <c r="O53" i="4"/>
  <c r="K9" i="4"/>
  <c r="M11" i="4"/>
  <c r="N69" i="4"/>
  <c r="O35" i="4"/>
  <c r="O24" i="4"/>
  <c r="K52" i="4"/>
  <c r="K48" i="4"/>
  <c r="K12" i="4"/>
  <c r="M66" i="4"/>
  <c r="O47" i="4"/>
  <c r="N54" i="4"/>
  <c r="O9" i="4"/>
  <c r="O81" i="4"/>
  <c r="L24" i="4"/>
  <c r="K58" i="4"/>
  <c r="M48" i="4"/>
  <c r="L32" i="4"/>
  <c r="N55" i="4"/>
  <c r="M23" i="4"/>
  <c r="O12" i="4"/>
  <c r="O18" i="4"/>
  <c r="N41" i="4"/>
  <c r="M51" i="4"/>
  <c r="N53" i="4"/>
  <c r="M78" i="4"/>
  <c r="L82" i="4"/>
  <c r="N81" i="4"/>
  <c r="K21" i="4"/>
  <c r="L35" i="4"/>
  <c r="O58" i="4"/>
  <c r="O68" i="4"/>
  <c r="O23" i="4"/>
  <c r="M14" i="4"/>
  <c r="N43" i="4"/>
  <c r="O15" i="4"/>
  <c r="O8" i="4"/>
  <c r="K82" i="4"/>
  <c r="O27" i="4"/>
  <c r="L21" i="4"/>
  <c r="M52" i="4"/>
  <c r="L58" i="4"/>
  <c r="N48" i="4"/>
  <c r="L14" i="4"/>
  <c r="N26" i="4"/>
  <c r="N15" i="4"/>
  <c r="K47" i="4"/>
  <c r="M42" i="4"/>
  <c r="M49" i="4"/>
  <c r="K54" i="4"/>
  <c r="K27" i="4"/>
  <c r="K59" i="4"/>
  <c r="N61" i="4"/>
  <c r="L23" i="4"/>
  <c r="K14" i="4"/>
  <c r="K51" i="4"/>
  <c r="K22" i="4"/>
  <c r="K62" i="4"/>
  <c r="L49" i="4"/>
  <c r="L51" i="4"/>
  <c r="M22" i="4"/>
  <c r="O72" i="4"/>
  <c r="L41" i="4"/>
  <c r="M62" i="4"/>
  <c r="N42" i="4"/>
  <c r="N49" i="4"/>
  <c r="L72" i="4"/>
  <c r="K41" i="4"/>
  <c r="K42" i="4"/>
  <c r="L104" i="4"/>
  <c r="N185" i="12"/>
  <c r="O111" i="12"/>
  <c r="O184" i="12" s="1"/>
  <c r="R111" i="12"/>
  <c r="R184" i="12" s="1"/>
  <c r="O67" i="4"/>
  <c r="L73" i="4"/>
  <c r="M25" i="4"/>
  <c r="AG92" i="8"/>
  <c r="N102" i="4"/>
  <c r="L34" i="4"/>
  <c r="O7" i="4"/>
  <c r="K7" i="4"/>
  <c r="L6" i="4"/>
  <c r="N6" i="4"/>
  <c r="N85" i="4"/>
  <c r="L10" i="4"/>
  <c r="L33" i="4"/>
  <c r="L90" i="4"/>
  <c r="O98" i="4"/>
  <c r="L96" i="4"/>
  <c r="O96" i="4"/>
  <c r="K4" i="4"/>
  <c r="L79" i="4"/>
  <c r="N79" i="4"/>
  <c r="O63" i="4"/>
  <c r="M63" i="4"/>
  <c r="L39" i="4"/>
  <c r="O39" i="4"/>
  <c r="AG100" i="8"/>
  <c r="N45" i="4"/>
  <c r="M45" i="4"/>
  <c r="AE186" i="8"/>
  <c r="AA186" i="8"/>
  <c r="K36" i="4"/>
  <c r="X41" i="8"/>
  <c r="AH93" i="8"/>
  <c r="AF26" i="8"/>
  <c r="AH7" i="8"/>
  <c r="O103" i="4"/>
  <c r="K108" i="4"/>
  <c r="X27" i="8"/>
  <c r="X122" i="8"/>
  <c r="X155" i="8"/>
  <c r="X174" i="8"/>
  <c r="X142" i="8"/>
  <c r="X161" i="8"/>
  <c r="X137" i="8"/>
  <c r="X112" i="8"/>
  <c r="X132" i="8"/>
  <c r="X119" i="8"/>
  <c r="X114" i="8"/>
  <c r="X179" i="8"/>
  <c r="X149" i="8"/>
  <c r="X173" i="8"/>
  <c r="X120" i="8"/>
  <c r="X147" i="8"/>
  <c r="X128" i="8"/>
  <c r="X118" i="8"/>
  <c r="X113" i="8"/>
  <c r="X154" i="8"/>
  <c r="X124" i="8"/>
  <c r="X156" i="8"/>
  <c r="X153" i="8"/>
  <c r="X167" i="8"/>
  <c r="X136" i="8"/>
  <c r="X131" i="8"/>
  <c r="X116" i="8"/>
  <c r="AD185" i="8"/>
  <c r="J186" i="8"/>
  <c r="X129" i="8"/>
  <c r="X160" i="8"/>
  <c r="X158" i="8"/>
  <c r="X176" i="8"/>
  <c r="X141" i="8"/>
  <c r="X138" i="8"/>
  <c r="X130" i="8"/>
  <c r="X135" i="8"/>
  <c r="X134" i="8"/>
  <c r="X157" i="8"/>
  <c r="X178" i="8"/>
  <c r="X170" i="8"/>
  <c r="X180" i="8"/>
  <c r="X182" i="8"/>
  <c r="X165" i="8"/>
  <c r="X148" i="8"/>
  <c r="X152" i="8"/>
  <c r="X171" i="8"/>
  <c r="X181" i="8"/>
  <c r="X150" i="8"/>
  <c r="X163" i="8"/>
  <c r="X151" i="8"/>
  <c r="X159" i="8"/>
  <c r="M31" i="4"/>
  <c r="K5" i="4"/>
  <c r="O5" i="4"/>
  <c r="K13" i="4"/>
  <c r="AG52" i="8"/>
  <c r="AG16" i="8"/>
  <c r="K104" i="4"/>
  <c r="M88" i="4"/>
  <c r="AH38" i="8"/>
  <c r="AG50" i="8"/>
  <c r="AH77" i="8"/>
  <c r="K163" i="4"/>
  <c r="N163" i="4"/>
  <c r="O168" i="4"/>
  <c r="K67" i="4"/>
  <c r="M67" i="4"/>
  <c r="N176" i="4"/>
  <c r="K73" i="4"/>
  <c r="M73" i="4"/>
  <c r="AG99" i="8"/>
  <c r="AH101" i="8"/>
  <c r="AF47" i="8"/>
  <c r="N25" i="4"/>
  <c r="L25" i="4"/>
  <c r="AH110" i="8"/>
  <c r="AG64" i="8"/>
  <c r="X92" i="8"/>
  <c r="AF66" i="8"/>
  <c r="O102" i="4"/>
  <c r="N156" i="4"/>
  <c r="O117" i="4"/>
  <c r="O123" i="4"/>
  <c r="K123" i="4"/>
  <c r="AH11" i="8"/>
  <c r="O34" i="4"/>
  <c r="N50" i="4"/>
  <c r="AG104" i="8"/>
  <c r="K159" i="4"/>
  <c r="K56" i="4"/>
  <c r="I186" i="9"/>
  <c r="F186" i="9"/>
  <c r="AB185" i="8"/>
  <c r="W186" i="8"/>
  <c r="AB186" i="8" s="1"/>
  <c r="AF185" i="8" l="1"/>
  <c r="P185" i="8" s="1"/>
  <c r="M184" i="4"/>
  <c r="O184" i="4"/>
  <c r="K184" i="4"/>
  <c r="L184" i="4"/>
  <c r="G184" i="4" s="1"/>
  <c r="N184" i="4"/>
  <c r="I184" i="4" s="1"/>
  <c r="Y183" i="8"/>
  <c r="Y89" i="8"/>
  <c r="Y110" i="8"/>
  <c r="Y184" i="8"/>
  <c r="AH185" i="8"/>
  <c r="R185" i="8" s="1"/>
  <c r="X185" i="8"/>
  <c r="AG185" i="8"/>
  <c r="Q185" i="8" s="1"/>
  <c r="M89" i="4"/>
  <c r="O89" i="4"/>
  <c r="K89" i="4"/>
  <c r="N89" i="4"/>
  <c r="L89" i="4"/>
  <c r="AG90" i="8"/>
  <c r="Q90" i="8" s="1"/>
  <c r="AH90" i="8"/>
  <c r="R90" i="8" s="1"/>
  <c r="AF90" i="8"/>
  <c r="P90" i="8" s="1"/>
  <c r="X90" i="8"/>
  <c r="T90" i="8" s="1"/>
  <c r="V90" i="8" s="1"/>
  <c r="G186" i="9"/>
  <c r="H186" i="9"/>
  <c r="R110" i="12"/>
  <c r="K110" i="12" s="1"/>
  <c r="F89" i="12"/>
  <c r="N110" i="4"/>
  <c r="I110" i="4" s="1"/>
  <c r="K184" i="12"/>
  <c r="X111" i="8"/>
  <c r="T111" i="8" s="1"/>
  <c r="V111" i="8" s="1"/>
  <c r="AC111" i="8" s="1"/>
  <c r="AG111" i="8"/>
  <c r="Q111" i="8" s="1"/>
  <c r="H184" i="4"/>
  <c r="O110" i="12"/>
  <c r="F110" i="12" s="1"/>
  <c r="O110" i="4"/>
  <c r="J110" i="4" s="1"/>
  <c r="L110" i="4"/>
  <c r="G110" i="4" s="1"/>
  <c r="AH111" i="8"/>
  <c r="R111" i="8" s="1"/>
  <c r="F184" i="12"/>
  <c r="AF111" i="8"/>
  <c r="P111" i="8" s="1"/>
  <c r="K110" i="4"/>
  <c r="M110" i="4"/>
  <c r="H110" i="4" s="1"/>
  <c r="Y54" i="8"/>
  <c r="Y17" i="8"/>
  <c r="Y98" i="8"/>
  <c r="J187" i="8"/>
  <c r="Y136" i="8"/>
  <c r="Y31" i="8"/>
  <c r="Y112" i="8"/>
  <c r="Y132" i="8"/>
  <c r="Y156" i="8"/>
  <c r="Y57" i="8"/>
  <c r="Y119" i="8"/>
  <c r="Y95" i="8"/>
  <c r="Y53" i="8"/>
  <c r="Y114" i="8"/>
  <c r="Y15" i="8"/>
  <c r="Y167" i="8"/>
  <c r="Y73" i="8"/>
  <c r="Y131" i="8"/>
  <c r="Y65" i="8"/>
  <c r="Y32" i="8"/>
  <c r="Y173" i="8"/>
  <c r="Y154" i="8"/>
  <c r="Y23" i="8"/>
  <c r="Y8" i="8"/>
  <c r="Y18" i="8"/>
  <c r="Y109" i="8"/>
  <c r="Y35" i="8"/>
  <c r="Y68" i="8"/>
  <c r="Y96" i="8"/>
  <c r="Y149" i="8"/>
  <c r="Y120" i="8"/>
  <c r="Y25" i="8"/>
  <c r="Y37" i="8"/>
  <c r="Y86" i="8"/>
  <c r="Y10" i="8"/>
  <c r="Y153" i="8"/>
  <c r="Y60" i="8"/>
  <c r="Y118" i="8"/>
  <c r="Y21" i="8"/>
  <c r="Y59" i="8"/>
  <c r="Y179" i="8"/>
  <c r="Y79" i="8"/>
  <c r="Y157" i="8"/>
  <c r="Y137" i="8"/>
  <c r="Y134" i="8"/>
  <c r="Y142" i="8"/>
  <c r="Y116" i="8"/>
  <c r="Y71" i="8"/>
  <c r="Y155" i="8"/>
  <c r="Y20" i="8"/>
  <c r="Y107" i="8"/>
  <c r="Y124" i="8"/>
  <c r="Y30" i="8"/>
  <c r="Y160" i="8"/>
  <c r="Y5" i="8"/>
  <c r="Y128" i="8"/>
  <c r="Y108" i="8"/>
  <c r="Y62" i="8"/>
  <c r="Y94" i="8"/>
  <c r="Y97" i="8"/>
  <c r="Y176" i="8"/>
  <c r="Y49" i="8"/>
  <c r="Y29" i="8"/>
  <c r="Y174" i="8"/>
  <c r="Y28" i="8"/>
  <c r="Y161" i="8"/>
  <c r="Y43" i="8"/>
  <c r="Y58" i="8"/>
  <c r="Y138" i="8"/>
  <c r="Y106" i="8"/>
  <c r="Y14" i="8"/>
  <c r="Y6" i="8"/>
  <c r="AD186" i="8"/>
  <c r="Y87" i="8"/>
  <c r="Y88" i="8"/>
  <c r="Y85" i="8"/>
  <c r="Y113" i="8"/>
  <c r="Y141" i="8"/>
  <c r="Y9" i="8"/>
  <c r="Y129" i="8"/>
  <c r="Y147" i="8"/>
  <c r="Y51" i="8"/>
  <c r="Y91" i="8"/>
  <c r="Y13" i="8"/>
  <c r="Y158" i="8"/>
  <c r="Y69" i="8"/>
  <c r="Y12" i="8"/>
  <c r="Y39" i="8"/>
  <c r="Y102" i="8"/>
  <c r="Y36" i="8"/>
  <c r="Y135" i="8"/>
  <c r="Y130" i="8"/>
  <c r="Y81" i="8"/>
  <c r="Y122" i="8"/>
  <c r="Y34" i="8"/>
  <c r="Y105" i="8"/>
  <c r="Y40" i="8"/>
  <c r="Y22" i="8"/>
  <c r="Y150" i="8"/>
  <c r="Y82" i="8"/>
  <c r="Y76" i="8"/>
  <c r="Y61" i="8"/>
  <c r="Y46" i="8"/>
  <c r="Y159" i="8"/>
  <c r="Y151" i="8"/>
  <c r="Y163" i="8"/>
  <c r="Y78" i="8"/>
  <c r="Y178" i="8"/>
  <c r="Y63" i="8"/>
  <c r="Y170" i="8"/>
  <c r="Y42" i="8"/>
  <c r="Y83" i="8"/>
  <c r="Y180" i="8"/>
  <c r="Y182" i="8"/>
  <c r="Y165" i="8"/>
  <c r="Y75" i="8"/>
  <c r="Y148" i="8"/>
  <c r="Y70" i="8"/>
  <c r="Y56" i="8"/>
  <c r="Y168" i="8"/>
  <c r="Y152" i="8"/>
  <c r="Y45" i="8"/>
  <c r="Y101" i="8"/>
  <c r="Y84" i="8"/>
  <c r="Y72" i="8"/>
  <c r="Y181" i="8"/>
  <c r="Y19" i="8"/>
  <c r="Y80" i="8"/>
  <c r="Y171" i="8"/>
  <c r="Y103" i="8"/>
  <c r="Y47" i="8"/>
  <c r="Y140" i="8"/>
  <c r="Y92" i="8"/>
  <c r="Y27" i="8"/>
  <c r="Y26" i="8"/>
  <c r="Y41" i="8"/>
  <c r="Y125" i="8"/>
  <c r="Y117" i="8"/>
  <c r="Y126" i="8"/>
  <c r="Y24" i="8"/>
  <c r="Y74" i="8"/>
  <c r="Y162" i="8"/>
  <c r="Y139" i="8"/>
  <c r="Y121" i="8"/>
  <c r="Y177" i="8"/>
  <c r="Y11" i="8"/>
  <c r="Y66" i="8"/>
  <c r="Y64" i="8"/>
  <c r="Y50" i="8"/>
  <c r="Y38" i="8"/>
  <c r="Y169" i="8"/>
  <c r="Y16" i="8"/>
  <c r="Y115" i="8"/>
  <c r="Y48" i="8"/>
  <c r="Y55" i="8"/>
  <c r="Y52" i="8"/>
  <c r="Y33" i="8"/>
  <c r="Y67" i="8"/>
  <c r="Y164" i="8"/>
  <c r="Y133" i="8"/>
  <c r="Y99" i="8"/>
  <c r="Y77" i="8"/>
  <c r="Y127" i="8"/>
  <c r="Y166" i="8"/>
  <c r="Y7" i="8"/>
  <c r="Y93" i="8"/>
  <c r="Y145" i="8"/>
  <c r="Y123" i="8"/>
  <c r="Y100" i="8"/>
  <c r="Y172" i="8"/>
  <c r="Y144" i="8"/>
  <c r="Y143" i="8"/>
  <c r="Y175" i="8"/>
  <c r="Y44" i="8"/>
  <c r="Y104" i="8"/>
  <c r="Y146" i="8"/>
  <c r="T185" i="8"/>
  <c r="V185" i="8" s="1"/>
  <c r="AC185" i="8" s="1"/>
  <c r="J184" i="4"/>
  <c r="Q186" i="8" l="1"/>
  <c r="L185" i="4"/>
  <c r="G89" i="4"/>
  <c r="Y186" i="8"/>
  <c r="T186" i="8" s="1"/>
  <c r="N185" i="4"/>
  <c r="I89" i="4"/>
  <c r="O185" i="4"/>
  <c r="J89" i="4"/>
  <c r="O185" i="12"/>
  <c r="F185" i="12" s="1"/>
  <c r="K185" i="4"/>
  <c r="K195" i="4" s="1"/>
  <c r="P89" i="4"/>
  <c r="F89" i="4"/>
  <c r="F110" i="4"/>
  <c r="P110" i="4"/>
  <c r="F184" i="4"/>
  <c r="P184" i="4"/>
  <c r="R186" i="8"/>
  <c r="M185" i="4"/>
  <c r="H89" i="4"/>
  <c r="P186" i="8"/>
  <c r="J185" i="4" l="1"/>
  <c r="O195" i="4"/>
  <c r="H185" i="4"/>
  <c r="M195" i="4"/>
  <c r="G185" i="4"/>
  <c r="L195" i="4"/>
  <c r="I185" i="4"/>
  <c r="N195" i="4"/>
  <c r="X186" i="8"/>
  <c r="V186" i="8"/>
  <c r="AC186" i="8" s="1"/>
  <c r="F185" i="4"/>
  <c r="P185" i="4"/>
  <c r="P195" i="4" s="1"/>
  <c r="T111" i="12"/>
  <c r="T184" i="12" s="1"/>
  <c r="S111" i="12"/>
  <c r="S184" i="12" s="1"/>
  <c r="K89" i="12"/>
  <c r="R185" i="12" s="1"/>
  <c r="K185" i="12" s="1"/>
  <c r="S4" i="12"/>
  <c r="S89" i="12" s="1"/>
  <c r="Q111" i="12"/>
  <c r="Q184" i="12" s="1"/>
  <c r="Q90" i="12"/>
  <c r="S90" i="12"/>
  <c r="T90" i="12" l="1"/>
  <c r="Q4" i="12"/>
  <c r="Q89" i="12" s="1"/>
  <c r="T4" i="12"/>
  <c r="T89" i="12" s="1"/>
  <c r="M111" i="9"/>
  <c r="P4" i="12"/>
  <c r="P89" i="12" s="1"/>
  <c r="P90" i="12"/>
  <c r="P111" i="12"/>
  <c r="P184" i="12" s="1"/>
  <c r="N111" i="9"/>
  <c r="S110" i="12" l="1"/>
  <c r="L110" i="12" s="1"/>
  <c r="N90" i="9"/>
  <c r="N186" i="9" s="1"/>
  <c r="M184" i="12"/>
  <c r="L184" i="12"/>
  <c r="T110" i="12"/>
  <c r="M110" i="12" s="1"/>
  <c r="Q111" i="9"/>
  <c r="O90" i="9"/>
  <c r="H184" i="12"/>
  <c r="Q110" i="12"/>
  <c r="H110" i="12" s="1"/>
  <c r="L89" i="12"/>
  <c r="O111" i="9"/>
  <c r="M90" i="9"/>
  <c r="G184" i="12"/>
  <c r="P110" i="12"/>
  <c r="G110" i="12" s="1"/>
  <c r="Q90" i="9"/>
  <c r="P90" i="9"/>
  <c r="P111" i="9"/>
  <c r="R90" i="9"/>
  <c r="H89" i="12"/>
  <c r="R111" i="9"/>
  <c r="G89" i="12"/>
  <c r="M89" i="12"/>
  <c r="S185" i="12" l="1"/>
  <c r="L185" i="12" s="1"/>
  <c r="T185" i="12"/>
  <c r="M185" i="12" s="1"/>
  <c r="Q186" i="9"/>
  <c r="M186" i="9"/>
  <c r="O186" i="9"/>
  <c r="Q185" i="12"/>
  <c r="H185" i="12" s="1"/>
  <c r="R186" i="9"/>
  <c r="P186" i="9"/>
  <c r="P185" i="12"/>
  <c r="G185" i="12" s="1"/>
  <c r="T58" i="13"/>
  <c r="T55" i="13"/>
  <c r="Q48" i="13"/>
  <c r="T47" i="13"/>
  <c r="T26" i="13"/>
  <c r="T12" i="13"/>
  <c r="Q40" i="13"/>
  <c r="T34" i="13"/>
  <c r="T28" i="13"/>
  <c r="T21" i="13"/>
  <c r="T17" i="13"/>
  <c r="T14" i="13"/>
  <c r="T6" i="13"/>
  <c r="T16" i="13"/>
  <c r="T10" i="13"/>
  <c r="Q34" i="13" l="1"/>
  <c r="T23" i="13"/>
  <c r="Q52" i="13"/>
  <c r="T53" i="13"/>
  <c r="T9" i="13"/>
  <c r="T11" i="13"/>
  <c r="T19" i="13"/>
  <c r="T25" i="13"/>
  <c r="T33" i="13"/>
  <c r="T45" i="13"/>
  <c r="T8" i="13"/>
  <c r="T13" i="13"/>
  <c r="T15" i="13"/>
  <c r="T18" i="13"/>
  <c r="T54" i="13"/>
  <c r="T24" i="13"/>
  <c r="T27" i="13"/>
  <c r="T29" i="13"/>
  <c r="T44" i="13"/>
  <c r="T48" i="13"/>
  <c r="T52" i="13"/>
  <c r="T42" i="13"/>
  <c r="T46" i="13"/>
  <c r="T7" i="13"/>
  <c r="T50" i="13"/>
  <c r="T51" i="13"/>
  <c r="T57" i="13"/>
  <c r="Q13" i="13"/>
  <c r="Q18" i="13"/>
  <c r="Q54" i="13"/>
  <c r="Q24" i="13"/>
  <c r="Q27" i="13"/>
  <c r="Q29" i="13"/>
  <c r="Q44" i="13"/>
  <c r="Q51" i="13"/>
  <c r="Q57" i="13"/>
  <c r="R60" i="13"/>
  <c r="T5" i="13"/>
  <c r="T35" i="13"/>
  <c r="T38" i="13"/>
  <c r="T40" i="13"/>
  <c r="T41" i="13"/>
  <c r="Q15" i="13"/>
  <c r="Q5" i="13"/>
  <c r="Q10" i="13"/>
  <c r="Q16" i="13"/>
  <c r="Q6" i="13"/>
  <c r="Q14" i="13"/>
  <c r="Q17" i="13"/>
  <c r="Q21" i="13"/>
  <c r="Q23" i="13"/>
  <c r="Q28" i="13"/>
  <c r="Q35" i="13"/>
  <c r="Q38" i="13"/>
  <c r="Q41" i="13"/>
  <c r="Q42" i="13"/>
  <c r="Q46" i="13"/>
  <c r="Q7" i="13"/>
  <c r="Q50" i="13"/>
  <c r="Q8" i="13"/>
  <c r="P60" i="13"/>
  <c r="Q9" i="13"/>
  <c r="Q11" i="13"/>
  <c r="Q12" i="13"/>
  <c r="Q19" i="13"/>
  <c r="Q25" i="13"/>
  <c r="Q26" i="13"/>
  <c r="Q33" i="13"/>
  <c r="Q45" i="13"/>
  <c r="Q47" i="13"/>
  <c r="Q53" i="13"/>
  <c r="Q55" i="13"/>
  <c r="Q58" i="13"/>
  <c r="S60" i="13" l="1"/>
  <c r="O60" i="13"/>
  <c r="T60" i="13"/>
  <c r="Q60" i="13"/>
</calcChain>
</file>

<file path=xl/sharedStrings.xml><?xml version="1.0" encoding="utf-8"?>
<sst xmlns="http://schemas.openxmlformats.org/spreadsheetml/2006/main" count="1972" uniqueCount="722">
  <si>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</si>
  <si>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</si>
  <si>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</si>
  <si>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</si>
  <si>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</si>
  <si>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</si>
  <si>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</si>
  <si>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</si>
  <si>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</si>
  <si>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</si>
  <si>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</si>
  <si>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</si>
  <si>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</si>
  <si>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</si>
  <si>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</si>
  <si>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</si>
  <si>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</si>
  <si>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</si>
  <si>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</si>
  <si>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</si>
  <si>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</si>
  <si>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</si>
  <si>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</si>
  <si>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</si>
  <si>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</si>
  <si>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</si>
  <si>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</si>
  <si>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</si>
  <si>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</si>
  <si>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</si>
  <si>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</si>
  <si>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</si>
  <si>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</si>
  <si>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</si>
  <si>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</si>
  <si>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</si>
  <si>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</si>
  <si>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</si>
  <si>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</si>
  <si>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</si>
  <si>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</si>
  <si>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</si>
  <si>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</si>
  <si>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</si>
  <si>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</si>
  <si>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</si>
  <si>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</si>
  <si>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</si>
  <si>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</si>
  <si>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</si>
  <si>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</si>
  <si>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</si>
  <si>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</si>
  <si>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</si>
  <si>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</si>
  <si>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</si>
  <si>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</si>
  <si>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</si>
  <si>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</si>
  <si>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</si>
  <si>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</si>
  <si>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</si>
  <si>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</si>
  <si>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</si>
  <si>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</si>
  <si>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</si>
  <si>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</si>
  <si>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</si>
  <si>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</si>
  <si>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</si>
  <si>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</si>
  <si>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</si>
  <si>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</si>
  <si>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</si>
  <si>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</si>
  <si>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</si>
  <si>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</si>
  <si>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</si>
  <si>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</si>
  <si>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</si>
  <si>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</si>
  <si>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</si>
  <si>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</si>
  <si>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</si>
  <si>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</si>
  <si>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</si>
  <si>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</si>
  <si>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</si>
  <si>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</si>
  <si>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</si>
  <si>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</si>
  <si>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</si>
  <si>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</si>
  <si>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</si>
  <si>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</si>
  <si>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</si>
  <si>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</si>
  <si>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</si>
  <si>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</si>
  <si>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</si>
  <si>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</si>
  <si>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</si>
  <si>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</si>
  <si>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</si>
  <si>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</si>
  <si>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</si>
  <si>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</si>
  <si>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</si>
  <si>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</si>
  <si>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</si>
  <si>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</si>
  <si>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</si>
  <si>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</si>
  <si>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</si>
  <si>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</si>
  <si>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</si>
  <si>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</si>
  <si>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</si>
  <si>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</si>
  <si>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</si>
  <si>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</si>
  <si>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</si>
  <si>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</si>
  <si>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</si>
  <si>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</si>
  <si>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</si>
  <si>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</si>
  <si>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</si>
  <si>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</si>
  <si>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</si>
  <si>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</si>
  <si>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</si>
  <si>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</si>
  <si>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</si>
  <si>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</si>
  <si>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</si>
  <si>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</si>
  <si>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</si>
  <si>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</si>
  <si>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</si>
  <si>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</si>
  <si>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</si>
  <si>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</si>
  <si>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</si>
  <si>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</si>
  <si>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</si>
  <si>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</si>
  <si>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</si>
  <si>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</si>
  <si>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</si>
  <si>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</si>
  <si>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</si>
  <si>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</si>
  <si>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</si>
  <si>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</si>
  <si>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</si>
  <si>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</si>
  <si>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</si>
  <si>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</si>
  <si>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</si>
  <si>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</si>
  <si>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</si>
  <si>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</si>
  <si>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</si>
  <si>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</si>
  <si>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</si>
  <si>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</si>
  <si>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</si>
  <si>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</si>
  <si>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</si>
  <si>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</si>
  <si>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</si>
  <si>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</si>
  <si>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</si>
  <si>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</si>
  <si>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</si>
  <si>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</si>
  <si>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</si>
  <si>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</si>
  <si>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</si>
  <si>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</si>
  <si>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</si>
  <si>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</si>
  <si>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</si>
  <si>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</si>
  <si>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</si>
  <si>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</si>
  <si>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</si>
  <si>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</si>
  <si>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</si>
  <si>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</si>
  <si>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</si>
  <si>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</si>
  <si>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</si>
  <si>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</si>
  <si>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</si>
  <si>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</si>
  <si>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</si>
  <si>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</si>
  <si>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</si>
  <si>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</si>
  <si>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</si>
  <si>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</si>
  <si>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</si>
  <si>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</si>
  <si>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</si>
  <si>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</si>
  <si>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</si>
  <si>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</si>
  <si>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</si>
  <si>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</si>
  <si>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</si>
  <si>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</si>
  <si>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</si>
  <si>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</si>
  <si>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</si>
  <si>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</si>
  <si>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</si>
  <si>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</si>
  <si>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</si>
  <si>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</si>
  <si>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</si>
  <si>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</si>
  <si>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</si>
  <si>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</si>
  <si>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</si>
  <si>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</si>
  <si>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</si>
  <si>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</si>
  <si>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</si>
  <si>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</si>
  <si>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</si>
  <si>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</si>
  <si>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</si>
  <si>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</si>
  <si>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</si>
  <si>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</si>
  <si>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</si>
  <si>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</si>
  <si>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</si>
  <si>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</si>
  <si>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</si>
  <si>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</si>
  <si>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</si>
  <si>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</si>
  <si>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</si>
  <si>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</si>
  <si>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</si>
  <si>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</si>
  <si>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</si>
  <si>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</si>
  <si>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</si>
  <si>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</si>
  <si>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</si>
  <si>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</si>
  <si>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</si>
  <si>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</si>
  <si>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</si>
  <si>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</si>
  <si>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</si>
  <si>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</si>
  <si>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</si>
  <si>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</si>
  <si>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</si>
  <si>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</si>
  <si>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</si>
  <si>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</si>
  <si>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</si>
  <si>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</si>
  <si>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</si>
  <si>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</si>
  <si>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</si>
  <si>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</si>
  <si>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</si>
  <si>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</si>
  <si>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</si>
  <si>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</si>
  <si>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</si>
  <si>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</si>
  <si>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</si>
  <si>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</si>
  <si>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</si>
  <si>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</si>
  <si>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</si>
  <si>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</si>
  <si>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</si>
  <si>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</si>
  <si>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</si>
  <si>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</si>
  <si>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</si>
  <si>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</si>
  <si>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</si>
  <si>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</si>
  <si>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</si>
  <si>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</si>
  <si>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</si>
  <si>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</si>
  <si>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</si>
  <si>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</si>
  <si>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</si>
  <si>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</si>
  <si>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</si>
  <si>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</si>
  <si>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</si>
  <si>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</si>
  <si>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</si>
  <si>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</si>
  <si>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</si>
  <si>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</si>
  <si>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</si>
  <si>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</si>
  <si>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</si>
  <si>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</si>
  <si>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</si>
  <si>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</si>
  <si>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</si>
  <si>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</si>
  <si>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</si>
  <si>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</si>
  <si>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</si>
  <si>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</si>
  <si>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</si>
  <si>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</si>
  <si>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</si>
  <si>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</si>
  <si>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</si>
  <si>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</si>
  <si>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</si>
  <si>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</si>
  <si>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</si>
  <si>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</si>
  <si>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</si>
  <si>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</si>
  <si>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</si>
  <si>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</si>
  <si>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</si>
  <si>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</si>
  <si>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</si>
  <si>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</si>
  <si>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</si>
  <si>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</si>
  <si>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</si>
  <si>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</si>
  <si>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</si>
  <si>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</si>
  <si>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</si>
  <si>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</si>
  <si>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</si>
  <si>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</si>
  <si>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</si>
  <si>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</si>
  <si>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</si>
  <si>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</si>
  <si>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</si>
  <si>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</si>
  <si>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</si>
  <si>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</si>
  <si>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</si>
  <si>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</si>
  <si>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</si>
  <si>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</si>
  <si>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</si>
  <si>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</si>
  <si>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</si>
  <si>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</si>
  <si>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</si>
  <si>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</si>
  <si>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</si>
  <si>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</si>
  <si>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</si>
  <si>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</si>
  <si>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</si>
  <si>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</si>
  <si>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</si>
  <si>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</si>
  <si>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</si>
  <si>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</si>
  <si>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</si>
  <si>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</si>
  <si>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</si>
  <si>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</si>
  <si>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</si>
  <si>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</si>
  <si>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</si>
  <si>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</si>
  <si>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</si>
  <si>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</si>
  <si>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</si>
  <si>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</si>
  <si>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</si>
  <si>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</si>
  <si>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</si>
  <si>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</si>
  <si>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</si>
  <si>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</si>
  <si>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</si>
  <si>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</si>
  <si>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</si>
  <si>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</si>
  <si>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</si>
  <si>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</si>
  <si>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</si>
  <si>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</si>
  <si>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</si>
  <si>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</si>
  <si>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</si>
  <si>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</si>
  <si>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</si>
  <si>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</si>
  <si>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</si>
  <si>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</si>
  <si>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</si>
  <si>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</si>
  <si>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</si>
  <si>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</si>
  <si>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</si>
  <si>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</si>
  <si>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</si>
  <si>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</si>
  <si>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</si>
  <si>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</si>
  <si>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</si>
  <si>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</si>
  <si>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</si>
  <si>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</si>
  <si>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</si>
  <si>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</si>
  <si>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</si>
  <si>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</si>
  <si>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</si>
  <si>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</si>
  <si>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</si>
  <si>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</si>
  <si>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</si>
  <si>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</si>
  <si>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</si>
  <si>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</si>
  <si>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</si>
  <si>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</si>
  <si>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</si>
  <si>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</si>
  <si>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</si>
  <si>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</si>
  <si>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</si>
  <si>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</si>
  <si>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</si>
  <si>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</si>
  <si>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</si>
  <si>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</si>
  <si>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</si>
  <si>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</si>
  <si>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</si>
  <si>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</si>
  <si>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</si>
  <si>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</si>
  <si>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</si>
  <si>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</si>
  <si>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</si>
  <si>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</si>
  <si>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</si>
  <si>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</si>
  <si>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</si>
  <si>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</si>
  <si>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</si>
  <si>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</si>
  <si>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</si>
  <si>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</si>
  <si>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</si>
  <si>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</si>
  <si>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</si>
  <si>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</si>
  <si>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</si>
  <si>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</si>
  <si>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</si>
  <si>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</si>
  <si>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</si>
  <si>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</si>
  <si>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</si>
  <si>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</si>
  <si>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</si>
  <si>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</si>
  <si>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</si>
  <si>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</si>
  <si>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</si>
  <si>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</si>
  <si>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</si>
  <si>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</si>
  <si>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</si>
  <si>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</si>
  <si>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</si>
  <si>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</si>
  <si>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</si>
  <si>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</si>
  <si>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</si>
  <si>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</si>
  <si>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</si>
  <si>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</si>
  <si>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</si>
  <si>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</si>
  <si>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</si>
  <si>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</si>
  <si>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</si>
  <si>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</si>
  <si>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</si>
  <si>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</si>
  <si>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</si>
  <si>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</si>
  <si>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</si>
  <si>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</si>
  <si>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</si>
  <si>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</si>
  <si>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</si>
  <si>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</si>
  <si>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</si>
  <si>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</si>
  <si>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</si>
  <si>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</si>
  <si>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</si>
  <si>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</si>
  <si>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</si>
  <si>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</si>
  <si>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</si>
  <si>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</si>
  <si>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</si>
  <si>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</si>
  <si>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</si>
  <si>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</si>
  <si>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</si>
  <si>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</si>
  <si>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</si>
  <si>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</si>
  <si>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</si>
  <si>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</si>
  <si>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</si>
  <si>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</si>
  <si>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</si>
  <si>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</si>
  <si>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</si>
  <si>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</si>
  <si>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</si>
  <si>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</si>
  <si>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</si>
  <si>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</si>
  <si>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</si>
  <si>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</si>
  <si>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</si>
  <si>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</si>
  <si>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</si>
  <si>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</si>
  <si>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</si>
  <si>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</si>
  <si>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</si>
  <si>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</si>
  <si>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</si>
  <si>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</si>
  <si>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</si>
  <si>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</si>
  <si>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</si>
  <si>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</si>
  <si>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</si>
  <si>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</si>
  <si>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</si>
  <si>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</si>
  <si>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</si>
  <si>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</si>
  <si>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</si>
  <si>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</si>
  <si>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</si>
  <si>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</si>
  <si>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</si>
  <si>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</si>
  <si>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</si>
  <si>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</si>
  <si>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</si>
  <si>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</si>
  <si>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</si>
  <si>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</si>
  <si>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</si>
  <si>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</si>
  <si>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</si>
  <si>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</si>
  <si>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</si>
  <si>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</si>
  <si>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</si>
  <si>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</si>
  <si>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</si>
  <si>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</si>
  <si>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</si>
  <si>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</si>
  <si>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</si>
  <si>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</si>
  <si>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</si>
  <si>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</si>
  <si>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</si>
  <si>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</si>
  <si>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</si>
  <si>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</si>
  <si>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</si>
  <si>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</si>
  <si>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</si>
  <si>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</si>
  <si>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</si>
  <si>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</si>
  <si>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</si>
  <si>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</si>
  <si>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</si>
  <si>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</si>
  <si>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</si>
  <si>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</si>
  <si>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</si>
  <si>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</si>
  <si>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</si>
  <si>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</si>
  <si>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</si>
  <si>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</si>
  <si>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</si>
  <si>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</si>
  <si>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</si>
  <si>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</si>
  <si>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</si>
  <si>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شرکت سبدگردان امید نهایت‌نگر</t>
  </si>
  <si>
    <t>جسورانه فیروزه</t>
  </si>
  <si>
    <t>گروه سرمایه گذاری توسعه صنعتی ایران</t>
  </si>
  <si>
    <t>1399/05/19</t>
  </si>
  <si>
    <t>آوای معیار</t>
  </si>
  <si>
    <t>1399/05/06</t>
  </si>
  <si>
    <t>مشاور سرمایه‌گذاری معیار</t>
  </si>
  <si>
    <t>اندوخته آمیتیس</t>
  </si>
  <si>
    <t>سبدگردان آمیتیس</t>
  </si>
  <si>
    <t>1399/05/05</t>
  </si>
  <si>
    <t>1399/04/04</t>
  </si>
  <si>
    <t>سبدگردان اقتصاد بیدار</t>
  </si>
  <si>
    <t>سبدگردان اعتبار</t>
  </si>
  <si>
    <t>1399/06/27</t>
  </si>
  <si>
    <t>مشاور سرمایه‌گذاری فراز ایده نوآفرین تک</t>
  </si>
  <si>
    <t>1399/06/02</t>
  </si>
  <si>
    <t>سبدگردان کورش</t>
  </si>
  <si>
    <t>1399/07/16</t>
  </si>
  <si>
    <t>1399/07/21</t>
  </si>
  <si>
    <t>اختصاصی بازارگردانی نهایت اندیش اقتصاد بیدار*</t>
  </si>
  <si>
    <t>اختصاصی بازارگردانی توازن کورش*</t>
  </si>
  <si>
    <t>جسورانه پارتیان</t>
  </si>
  <si>
    <t>پردازش اطلاعات مالی پارت</t>
  </si>
  <si>
    <t>1399/06/05</t>
  </si>
  <si>
    <t>الماس کوروش</t>
  </si>
  <si>
    <t>سبدگردان کوروش</t>
  </si>
  <si>
    <t>1399/06/08</t>
  </si>
  <si>
    <t>سرمایه‌گذاری صبا تامین</t>
  </si>
  <si>
    <t>کارگزاری بانک سپه</t>
  </si>
  <si>
    <t>پیشگامان سرمایه نوآفرین</t>
  </si>
  <si>
    <t>زمرد نو ویرا ذوب آهن</t>
  </si>
  <si>
    <t>یاقوت آگاه</t>
  </si>
  <si>
    <t>سپر سرمایه بیدار</t>
  </si>
  <si>
    <t>اعتبار آفرين ايرانيان</t>
  </si>
  <si>
    <t>مشترک مانا الگوریتم</t>
  </si>
  <si>
    <t>آهنگ سهام کیان</t>
  </si>
  <si>
    <t>اعتبار سهام ایرانیان</t>
  </si>
  <si>
    <t>واسطه گری مالی یکم</t>
  </si>
  <si>
    <t>مديريت ثروت صندوق بازنشستگي کشوري</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</si>
  <si>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</si>
  <si>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</si>
  <si>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</si>
  <si>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</si>
  <si>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</si>
  <si>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</si>
  <si>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</si>
  <si>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</si>
  <si>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</si>
  <si>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</si>
  <si>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</si>
  <si>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</si>
  <si>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</si>
  <si>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</si>
  <si>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</si>
  <si>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</si>
  <si>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</si>
  <si>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</si>
  <si>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</si>
  <si>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</si>
  <si>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</si>
  <si>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</si>
  <si>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</si>
  <si>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</si>
  <si>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</si>
  <si>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</si>
  <si>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</si>
  <si>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</si>
  <si>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</si>
  <si>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</si>
  <si>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</si>
  <si>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</si>
  <si>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</si>
  <si>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</si>
  <si>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</si>
  <si>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</si>
  <si>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</si>
  <si>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</si>
  <si>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</si>
  <si>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</si>
  <si>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</si>
  <si>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</si>
  <si>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</si>
  <si>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</si>
  <si>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</si>
  <si>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</si>
  <si>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</si>
  <si>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</si>
  <si>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</si>
  <si>
    <t>ارزش  معاملات(میلیون ریال)</t>
  </si>
  <si>
    <t>پالایشی یکم</t>
  </si>
  <si>
    <t>تامین سرمایه نوین</t>
  </si>
  <si>
    <t>1399/09/02</t>
  </si>
  <si>
    <t>مشاور سرمایه‌گذاری ترنج</t>
  </si>
  <si>
    <t>1399/09/08</t>
  </si>
  <si>
    <t>سرمایه‌گذاری توسعه توکا</t>
  </si>
  <si>
    <t>1399/09/16</t>
  </si>
  <si>
    <t>1399/09/09</t>
  </si>
  <si>
    <t>1399/09/30</t>
  </si>
  <si>
    <t>مشاور سرمایه‌گذاری هدف حافظ</t>
  </si>
  <si>
    <t>اختصاصی بازارگردانی امین*</t>
  </si>
  <si>
    <t>اختصاصی بازارگردانی تاک دانا*</t>
  </si>
  <si>
    <t>اختصاصی بازارگردانی توسعه توکا*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</si>
</sst>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 numFmtId="168" formatCode="#,##0;\(#,##0\)"/>
  </numFmts>
  <fonts count="89">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
      <b/>
      <sz val="10"/>
      <color indexed="10"/>
      <name val="DejaVu Sans"/>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indexed="1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9">
    <xf numFmtId="0" fontId="0" fillId="0" borderId="0" xfId="0"/>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0" fillId="0" borderId="0" xfId="5" applyFont="1" applyFill="1" applyAlignment="1">
      <alignment horizontal="right" vertical="center" readingOrder="2"/>
    </xf>
    <xf numFmtId="43" fontId="71"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0" fontId="62" fillId="2" borderId="1" xfId="0" applyFont="1" applyFill="1" applyBorder="1" applyAlignment="1">
      <alignment horizontal="righ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2"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5" fillId="7" borderId="1" xfId="5" applyNumberFormat="1" applyFont="1" applyFill="1" applyBorder="1" applyAlignment="1">
      <alignment readingOrder="1"/>
    </xf>
    <xf numFmtId="0" fontId="76" fillId="7" borderId="1" xfId="0" applyFont="1" applyFill="1" applyBorder="1" applyAlignment="1"/>
    <xf numFmtId="0" fontId="76" fillId="7" borderId="1" xfId="0" applyFont="1" applyFill="1" applyBorder="1" applyAlignment="1">
      <alignment horizontal="right" wrapText="1"/>
    </xf>
    <xf numFmtId="1" fontId="75" fillId="7" borderId="1" xfId="0" applyNumberFormat="1" applyFont="1" applyFill="1" applyBorder="1" applyAlignment="1">
      <alignment horizontal="right" readingOrder="2"/>
    </xf>
    <xf numFmtId="1" fontId="75" fillId="7" borderId="1" xfId="0" applyNumberFormat="1" applyFont="1" applyFill="1" applyBorder="1" applyAlignment="1">
      <alignment horizontal="center" readingOrder="2"/>
    </xf>
    <xf numFmtId="0" fontId="75" fillId="2" borderId="6" xfId="0" applyFont="1" applyFill="1" applyBorder="1" applyAlignment="1">
      <alignment horizontal="right" vertical="center" wrapText="1" readingOrder="2"/>
    </xf>
    <xf numFmtId="0" fontId="75" fillId="2" borderId="1" xfId="0" applyFont="1" applyFill="1" applyBorder="1" applyAlignment="1">
      <alignment horizontal="right" vertical="center" wrapText="1" readingOrder="2"/>
    </xf>
    <xf numFmtId="0" fontId="75"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7" fillId="2" borderId="0" xfId="5" applyNumberFormat="1" applyFont="1" applyFill="1" applyAlignment="1">
      <alignment horizontal="right" readingOrder="2"/>
    </xf>
    <xf numFmtId="1"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8" fillId="6" borderId="1" xfId="0" applyNumberFormat="1" applyFont="1" applyFill="1" applyBorder="1" applyAlignment="1">
      <alignment horizontal="right" vertical="center" readingOrder="2"/>
    </xf>
    <xf numFmtId="0" fontId="78" fillId="6" borderId="1" xfId="0" applyFont="1" applyFill="1" applyBorder="1" applyAlignment="1">
      <alignment horizontal="center" vertical="center" readingOrder="2"/>
    </xf>
    <xf numFmtId="165" fontId="78" fillId="6" borderId="1" xfId="5" applyNumberFormat="1" applyFont="1" applyFill="1" applyBorder="1" applyAlignment="1">
      <alignment horizontal="right" vertical="center" readingOrder="2"/>
    </xf>
    <xf numFmtId="41" fontId="78" fillId="6" borderId="1" xfId="6" applyFont="1" applyFill="1" applyBorder="1" applyAlignment="1">
      <alignment horizontal="right" vertical="center" readingOrder="2"/>
    </xf>
    <xf numFmtId="1" fontId="78" fillId="6" borderId="1" xfId="0" applyNumberFormat="1" applyFont="1" applyFill="1" applyBorder="1" applyAlignment="1">
      <alignment horizontal="right" vertical="center" readingOrder="2"/>
    </xf>
    <xf numFmtId="2" fontId="78" fillId="6" borderId="1" xfId="6" applyNumberFormat="1" applyFont="1" applyFill="1" applyBorder="1" applyAlignment="1">
      <alignment horizontal="right" vertical="center" readingOrder="1"/>
    </xf>
    <xf numFmtId="3" fontId="78"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8"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3"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4"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5" fillId="2" borderId="0" xfId="0" applyFont="1" applyFill="1" applyAlignment="1">
      <alignment horizontal="right" vertical="center" readingOrder="2"/>
    </xf>
    <xf numFmtId="1" fontId="86" fillId="2" borderId="1" xfId="0" applyNumberFormat="1" applyFont="1" applyFill="1" applyBorder="1"/>
    <xf numFmtId="0" fontId="85" fillId="6" borderId="1" xfId="0" applyFont="1" applyFill="1" applyBorder="1" applyAlignment="1">
      <alignment horizontal="right" vertical="center" readingOrder="2"/>
    </xf>
    <xf numFmtId="0" fontId="86" fillId="6" borderId="1" xfId="0" applyNumberFormat="1" applyFont="1" applyFill="1" applyBorder="1" applyAlignment="1">
      <alignment vertical="center" readingOrder="2"/>
    </xf>
    <xf numFmtId="0" fontId="86" fillId="6" borderId="1" xfId="0" applyNumberFormat="1" applyFont="1" applyFill="1" applyBorder="1" applyAlignment="1">
      <alignment horizontal="right" vertical="center" readingOrder="2"/>
    </xf>
    <xf numFmtId="0" fontId="86" fillId="6" borderId="1" xfId="0" applyFont="1" applyFill="1" applyBorder="1" applyAlignment="1">
      <alignment horizontal="center" vertical="top" readingOrder="2"/>
    </xf>
    <xf numFmtId="41" fontId="86" fillId="6" borderId="1" xfId="6" applyFont="1" applyFill="1" applyBorder="1" applyAlignment="1">
      <alignment horizontal="right" vertical="center" readingOrder="2"/>
    </xf>
    <xf numFmtId="1" fontId="86" fillId="6" borderId="1" xfId="0" applyNumberFormat="1" applyFont="1" applyFill="1" applyBorder="1" applyAlignment="1">
      <alignment horizontal="right" vertical="center" readingOrder="2"/>
    </xf>
    <xf numFmtId="3" fontId="86" fillId="6" borderId="1" xfId="6" applyNumberFormat="1" applyFont="1" applyFill="1" applyBorder="1" applyAlignment="1">
      <alignment horizontal="center" vertical="center" readingOrder="2"/>
    </xf>
    <xf numFmtId="3" fontId="86" fillId="6" borderId="1" xfId="0" applyNumberFormat="1" applyFont="1" applyFill="1" applyBorder="1" applyAlignment="1">
      <alignment horizontal="right" vertical="center" readingOrder="2"/>
    </xf>
    <xf numFmtId="2" fontId="86" fillId="6" borderId="1" xfId="0" applyNumberFormat="1" applyFont="1" applyFill="1" applyBorder="1" applyAlignment="1">
      <alignment horizontal="right" vertical="center" readingOrder="1"/>
    </xf>
    <xf numFmtId="0" fontId="87" fillId="6" borderId="1" xfId="0" applyNumberFormat="1" applyFont="1" applyFill="1" applyBorder="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9" fillId="0" borderId="1" xfId="0" applyFont="1" applyFill="1" applyBorder="1" applyAlignment="1">
      <alignment horizontal="center" vertical="center"/>
    </xf>
    <xf numFmtId="0" fontId="49" fillId="0" borderId="0" xfId="0" applyFont="1" applyFill="1" applyBorder="1"/>
    <xf numFmtId="3" fontId="73" fillId="0" borderId="2" xfId="0" applyNumberFormat="1" applyFont="1" applyFill="1" applyBorder="1" applyAlignment="1">
      <alignment horizontal="right" vertical="center" readingOrder="2"/>
    </xf>
    <xf numFmtId="0" fontId="4" fillId="0" borderId="1" xfId="0" applyFont="1" applyFill="1" applyBorder="1" applyAlignment="1">
      <alignment horizontal="center"/>
    </xf>
    <xf numFmtId="168" fontId="88" fillId="10" borderId="0" xfId="0" applyNumberFormat="1" applyFont="1" applyFill="1" applyAlignment="1" applyProtection="1">
      <alignment horizontal="right" vertical="center"/>
    </xf>
    <xf numFmtId="10" fontId="52" fillId="8" borderId="1" xfId="7" applyNumberFormat="1" applyFont="1" applyFill="1" applyBorder="1" applyAlignment="1">
      <alignment horizontal="center" vertical="center"/>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4"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1" fillId="2" borderId="1" xfId="0" applyFont="1" applyFill="1" applyBorder="1" applyAlignment="1">
      <alignment horizontal="center" vertical="center" wrapText="1" readingOrder="2"/>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59" fillId="8" borderId="2" xfId="0" applyFont="1" applyFill="1" applyBorder="1" applyAlignment="1">
      <alignment horizontal="right" vertical="center" readingOrder="2"/>
    </xf>
    <xf numFmtId="0" fontId="59" fillId="8" borderId="4"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6"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3" fillId="2" borderId="1" xfId="0" applyFont="1" applyFill="1" applyBorder="1" applyAlignment="1">
      <alignment vertical="top" wrapText="1" readingOrder="2"/>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27">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9"/>
  <sheetViews>
    <sheetView rightToLeft="1" tabSelected="1" view="pageBreakPreview" zoomScale="40" zoomScaleNormal="48" zoomScaleSheetLayoutView="40" workbookViewId="0">
      <pane xSplit="5" ySplit="4" topLeftCell="F65" activePane="bottomRight" state="frozen"/>
      <selection pane="topRight" activeCell="F1" sqref="F1"/>
      <selection pane="bottomLeft" activeCell="A4" sqref="A4"/>
      <selection pane="bottomRight" activeCell="E95" sqref="E95"/>
    </sheetView>
  </sheetViews>
  <sheetFormatPr defaultColWidth="42.28515625" defaultRowHeight="47.25"/>
  <cols>
    <col min="1" max="1" width="42.28515625" style="36" hidden="1" customWidth="1"/>
    <col min="2" max="2" width="34.28515625" style="36" hidden="1" customWidth="1"/>
    <col min="3" max="3" width="5.140625" style="35" hidden="1" customWidth="1"/>
    <col min="4" max="4" width="10.7109375" style="36" bestFit="1" customWidth="1"/>
    <col min="5" max="5" width="47.42578125" style="38" customWidth="1"/>
    <col min="6" max="6" width="44.85546875" style="38" bestFit="1" customWidth="1"/>
    <col min="7" max="7" width="54.140625" style="39" customWidth="1"/>
    <col min="8" max="8" width="37" style="40" customWidth="1"/>
    <col min="9" max="9" width="51.5703125" style="37" customWidth="1"/>
    <col min="10" max="10" width="50.140625" style="71" customWidth="1"/>
    <col min="11" max="11" width="32" style="36" customWidth="1"/>
    <col min="12" max="12" width="47.5703125" style="170" customWidth="1"/>
    <col min="13" max="13" width="51" style="36" customWidth="1"/>
    <col min="14" max="14" width="50.140625" style="36" customWidth="1"/>
    <col min="15" max="15" width="46.85546875" style="41" customWidth="1"/>
    <col min="16" max="16" width="33" style="86" customWidth="1"/>
    <col min="17" max="17" width="32" style="86" customWidth="1"/>
    <col min="18" max="18" width="29.42578125" style="86" customWidth="1"/>
    <col min="19" max="19" width="36.7109375" style="42" customWidth="1"/>
    <col min="20" max="20" width="26.140625" style="42" customWidth="1"/>
    <col min="21" max="21" width="27.7109375" style="42" customWidth="1"/>
    <col min="22" max="22" width="25.85546875" style="36" customWidth="1"/>
    <col min="23" max="23" width="34.140625" style="36" customWidth="1"/>
    <col min="24" max="24" width="28" style="43" hidden="1" customWidth="1"/>
    <col min="25" max="25" width="27.7109375" style="58" hidden="1" customWidth="1"/>
    <col min="26" max="26" width="30.85546875" style="44" hidden="1" customWidth="1"/>
    <col min="27" max="27" width="36.5703125" style="60" hidden="1" customWidth="1"/>
    <col min="28" max="28" width="48.42578125" style="59" hidden="1" customWidth="1"/>
    <col min="29" max="29" width="35.140625" style="36" hidden="1" customWidth="1"/>
    <col min="30" max="30" width="23.42578125" style="36" hidden="1" customWidth="1"/>
    <col min="31" max="31" width="32.28515625" style="36" hidden="1" customWidth="1"/>
    <col min="32" max="34" width="42.28515625" style="214" hidden="1" customWidth="1"/>
    <col min="35" max="37" width="42.28515625" style="36" customWidth="1"/>
    <col min="38" max="16384" width="42.28515625" style="36"/>
  </cols>
  <sheetData>
    <row r="1" spans="1:36" s="5" customFormat="1" ht="73.5" customHeight="1">
      <c r="C1" s="127">
        <v>1</v>
      </c>
      <c r="D1" s="398" t="s">
        <v>591</v>
      </c>
      <c r="E1" s="398"/>
      <c r="F1" s="398"/>
      <c r="G1" s="398"/>
      <c r="H1" s="398"/>
      <c r="I1" s="398"/>
      <c r="J1" s="398"/>
      <c r="K1" s="398"/>
      <c r="L1" s="193" t="s">
        <v>717</v>
      </c>
      <c r="M1" s="194" t="s">
        <v>309</v>
      </c>
      <c r="N1" s="195"/>
      <c r="O1" s="125"/>
      <c r="P1" s="126"/>
      <c r="Q1" s="126"/>
      <c r="R1" s="126"/>
      <c r="S1" s="125"/>
      <c r="T1" s="125"/>
      <c r="U1" s="125"/>
      <c r="V1" s="125"/>
      <c r="W1" s="125"/>
      <c r="X1" s="123"/>
      <c r="Y1" s="87"/>
      <c r="Z1" s="74"/>
      <c r="AA1" s="75"/>
      <c r="AB1" s="76"/>
      <c r="AF1" s="210"/>
      <c r="AG1" s="210"/>
      <c r="AH1" s="210"/>
    </row>
    <row r="2" spans="1:36" s="5" customFormat="1" ht="59.25" hidden="1">
      <c r="C2" s="127"/>
      <c r="D2" s="165"/>
      <c r="E2" s="165"/>
      <c r="F2" s="165"/>
      <c r="G2" s="165"/>
      <c r="H2" s="165"/>
      <c r="I2" s="165"/>
      <c r="J2" s="165"/>
      <c r="K2" s="165"/>
      <c r="L2" s="166"/>
      <c r="M2" s="164"/>
      <c r="N2" s="125"/>
      <c r="O2" s="125"/>
      <c r="P2" s="126"/>
      <c r="Q2" s="126"/>
      <c r="R2" s="126"/>
      <c r="S2" s="125"/>
      <c r="T2" s="125"/>
      <c r="U2" s="125"/>
      <c r="V2" s="125"/>
      <c r="W2" s="125"/>
      <c r="X2" s="123"/>
      <c r="Y2" s="87"/>
      <c r="Z2" s="74"/>
      <c r="AA2" s="75"/>
      <c r="AB2" s="76"/>
      <c r="AF2" s="210"/>
      <c r="AG2" s="210"/>
      <c r="AH2" s="210"/>
    </row>
    <row r="3" spans="1:36" s="57" customFormat="1" ht="47.25" customHeight="1">
      <c r="C3" s="391" t="s">
        <v>161</v>
      </c>
      <c r="D3" s="399" t="s">
        <v>48</v>
      </c>
      <c r="E3" s="397" t="s">
        <v>1</v>
      </c>
      <c r="F3" s="397" t="s">
        <v>2</v>
      </c>
      <c r="G3" s="402" t="s">
        <v>3</v>
      </c>
      <c r="H3" s="400" t="s">
        <v>335</v>
      </c>
      <c r="I3" s="137" t="s">
        <v>255</v>
      </c>
      <c r="J3" s="138" t="s">
        <v>255</v>
      </c>
      <c r="K3" s="401" t="s">
        <v>4</v>
      </c>
      <c r="L3" s="396" t="s">
        <v>574</v>
      </c>
      <c r="M3" s="397" t="s">
        <v>6</v>
      </c>
      <c r="N3" s="397" t="s">
        <v>7</v>
      </c>
      <c r="O3" s="397" t="s">
        <v>8</v>
      </c>
      <c r="P3" s="395" t="s">
        <v>9</v>
      </c>
      <c r="Q3" s="395" t="s">
        <v>42</v>
      </c>
      <c r="R3" s="395" t="s">
        <v>237</v>
      </c>
      <c r="S3" s="394" t="s">
        <v>10</v>
      </c>
      <c r="T3" s="394" t="s">
        <v>11</v>
      </c>
      <c r="U3" s="394" t="s">
        <v>12</v>
      </c>
      <c r="V3" s="394" t="s">
        <v>13</v>
      </c>
      <c r="W3" s="394" t="s">
        <v>14</v>
      </c>
      <c r="X3" s="77"/>
      <c r="Y3" s="78"/>
      <c r="Z3" s="79"/>
      <c r="AA3" s="80"/>
      <c r="AB3" s="76"/>
      <c r="AF3" s="211"/>
      <c r="AG3" s="211"/>
      <c r="AH3" s="211"/>
    </row>
    <row r="4" spans="1:36" s="6" customFormat="1" ht="47.25" customHeight="1">
      <c r="A4" s="6">
        <v>1</v>
      </c>
      <c r="C4" s="392"/>
      <c r="D4" s="399"/>
      <c r="E4" s="397"/>
      <c r="F4" s="397"/>
      <c r="G4" s="403"/>
      <c r="H4" s="397"/>
      <c r="I4" s="136" t="s">
        <v>592</v>
      </c>
      <c r="J4" s="124" t="s">
        <v>717</v>
      </c>
      <c r="K4" s="397"/>
      <c r="L4" s="396"/>
      <c r="M4" s="397"/>
      <c r="N4" s="397"/>
      <c r="O4" s="397"/>
      <c r="P4" s="395"/>
      <c r="Q4" s="395"/>
      <c r="R4" s="395"/>
      <c r="S4" s="394"/>
      <c r="T4" s="394"/>
      <c r="U4" s="394"/>
      <c r="V4" s="394"/>
      <c r="W4" s="394"/>
      <c r="X4" s="72" t="s">
        <v>184</v>
      </c>
      <c r="Y4" s="73" t="s">
        <v>185</v>
      </c>
      <c r="Z4" s="72" t="s">
        <v>230</v>
      </c>
      <c r="AA4" s="81" t="s">
        <v>263</v>
      </c>
      <c r="AB4" s="76" t="s">
        <v>264</v>
      </c>
      <c r="AC4" s="76" t="s">
        <v>284</v>
      </c>
      <c r="AD4" s="76" t="s">
        <v>302</v>
      </c>
      <c r="AE4" s="76" t="s">
        <v>303</v>
      </c>
      <c r="AF4" s="212" t="s">
        <v>331</v>
      </c>
      <c r="AG4" s="212" t="s">
        <v>332</v>
      </c>
      <c r="AH4" s="212" t="s">
        <v>333</v>
      </c>
    </row>
    <row r="5" spans="1:36" s="4" customFormat="1">
      <c r="A5" s="82">
        <v>7</v>
      </c>
      <c r="B5" s="67">
        <v>10581</v>
      </c>
      <c r="C5" s="82">
        <v>7</v>
      </c>
      <c r="D5" s="15">
        <v>1</v>
      </c>
      <c r="E5" s="67" t="s">
        <v>411</v>
      </c>
      <c r="F5" s="9" t="s">
        <v>15</v>
      </c>
      <c r="G5" s="9" t="s">
        <v>318</v>
      </c>
      <c r="H5" s="10">
        <v>17</v>
      </c>
      <c r="I5" s="11">
        <v>16756307.301031001</v>
      </c>
      <c r="J5" s="11">
        <v>29769866</v>
      </c>
      <c r="K5" s="11" t="s">
        <v>71</v>
      </c>
      <c r="L5" s="167">
        <v>162.9</v>
      </c>
      <c r="M5" s="53">
        <v>25838841</v>
      </c>
      <c r="N5" s="53">
        <v>50000000</v>
      </c>
      <c r="O5" s="53">
        <v>1152136</v>
      </c>
      <c r="P5" s="199">
        <v>1.59</v>
      </c>
      <c r="Q5" s="199">
        <v>4.62</v>
      </c>
      <c r="R5" s="199">
        <v>39.31</v>
      </c>
      <c r="S5" s="52">
        <v>7375</v>
      </c>
      <c r="T5" s="52">
        <v>61</v>
      </c>
      <c r="U5" s="52">
        <v>53</v>
      </c>
      <c r="V5" s="52">
        <v>39</v>
      </c>
      <c r="W5" s="11">
        <f>S5+U5</f>
        <v>7428</v>
      </c>
      <c r="X5" s="83">
        <f t="shared" ref="X5:X36" si="0">T5*J5/$J$90</f>
        <v>0.67357166728772944</v>
      </c>
      <c r="Y5" s="84">
        <f t="shared" ref="Y5:Y36" si="1">T5*J5/$J$186</f>
        <v>0.5416035695730439</v>
      </c>
      <c r="Z5" s="85">
        <v>10581</v>
      </c>
      <c r="AA5" s="76">
        <f t="shared" ref="AA5:AA37" si="2">IF(M5&gt;N5,1,0)</f>
        <v>0</v>
      </c>
      <c r="AB5" s="76">
        <f>IF(W5=0,1,0)</f>
        <v>0</v>
      </c>
      <c r="AC5" s="148">
        <f>IF((T5+V5)=100,0,1)</f>
        <v>0</v>
      </c>
      <c r="AD5" s="148">
        <f t="shared" ref="AD5:AD37" si="3">IF(J5=0,1,0)</f>
        <v>0</v>
      </c>
      <c r="AE5" s="148">
        <f t="shared" ref="AE5:AE37" si="4">IF(M5=0,1,0)</f>
        <v>0</v>
      </c>
      <c r="AF5" s="213">
        <f t="shared" ref="AF5:AF36" si="5">$J5/$J$90*P5</f>
        <v>1.7557031983401472E-2</v>
      </c>
      <c r="AG5" s="213">
        <f t="shared" ref="AG5:AG36" si="6">$J5/$J$90*Q5</f>
        <v>5.1014772178185411E-2</v>
      </c>
      <c r="AH5" s="213">
        <f t="shared" ref="AH5:AH36" si="7">$J5/$J$90*R5</f>
        <v>0.43406724985378109</v>
      </c>
      <c r="AJ5" s="359"/>
    </row>
    <row r="6" spans="1:36" s="7" customFormat="1">
      <c r="A6" s="207">
        <v>11</v>
      </c>
      <c r="B6" s="67">
        <v>10639</v>
      </c>
      <c r="C6" s="207">
        <v>11</v>
      </c>
      <c r="D6" s="18">
        <v>2</v>
      </c>
      <c r="E6" s="68" t="s">
        <v>412</v>
      </c>
      <c r="F6" s="19" t="s">
        <v>17</v>
      </c>
      <c r="G6" s="19" t="s">
        <v>273</v>
      </c>
      <c r="H6" s="20">
        <v>15</v>
      </c>
      <c r="I6" s="17">
        <v>22298498.902736001</v>
      </c>
      <c r="J6" s="17">
        <v>48660507</v>
      </c>
      <c r="K6" s="17" t="s">
        <v>72</v>
      </c>
      <c r="L6" s="168">
        <v>143.93333333333334</v>
      </c>
      <c r="M6" s="55">
        <v>48532852</v>
      </c>
      <c r="N6" s="54">
        <v>60000000</v>
      </c>
      <c r="O6" s="55">
        <v>1002630</v>
      </c>
      <c r="P6" s="208">
        <v>1.8</v>
      </c>
      <c r="Q6" s="208">
        <v>5.43</v>
      </c>
      <c r="R6" s="208">
        <v>24.24</v>
      </c>
      <c r="S6" s="209">
        <v>30369</v>
      </c>
      <c r="T6" s="209">
        <v>71</v>
      </c>
      <c r="U6" s="209">
        <v>76</v>
      </c>
      <c r="V6" s="209">
        <v>29</v>
      </c>
      <c r="W6" s="17">
        <f t="shared" ref="W6:W68" si="8">S6+U6</f>
        <v>30445</v>
      </c>
      <c r="X6" s="83">
        <f t="shared" si="0"/>
        <v>1.281480713793921</v>
      </c>
      <c r="Y6" s="84">
        <f t="shared" si="1"/>
        <v>1.0304093278218616</v>
      </c>
      <c r="Z6" s="85">
        <v>10639</v>
      </c>
      <c r="AA6" s="76">
        <f t="shared" si="2"/>
        <v>0</v>
      </c>
      <c r="AB6" s="76">
        <f t="shared" ref="AB6:AB68" si="9">IF(W6=0,1,0)</f>
        <v>0</v>
      </c>
      <c r="AC6" s="148">
        <f t="shared" ref="AC6:AC68" si="10">IF((T6+V6)=100,0,1)</f>
        <v>0</v>
      </c>
      <c r="AD6" s="148">
        <f t="shared" si="3"/>
        <v>0</v>
      </c>
      <c r="AE6" s="148">
        <f t="shared" si="4"/>
        <v>0</v>
      </c>
      <c r="AF6" s="213">
        <f t="shared" si="5"/>
        <v>3.2488243448296594E-2</v>
      </c>
      <c r="AG6" s="213">
        <f t="shared" si="6"/>
        <v>9.8006201069028048E-2</v>
      </c>
      <c r="AH6" s="213">
        <f t="shared" si="7"/>
        <v>0.43750834510372738</v>
      </c>
      <c r="AJ6" s="359"/>
    </row>
    <row r="7" spans="1:36" s="4" customFormat="1">
      <c r="A7" s="82">
        <v>53</v>
      </c>
      <c r="B7" s="67">
        <v>10720</v>
      </c>
      <c r="C7" s="82">
        <v>53</v>
      </c>
      <c r="D7" s="15">
        <v>3</v>
      </c>
      <c r="E7" s="67" t="s">
        <v>413</v>
      </c>
      <c r="F7" s="9" t="s">
        <v>31</v>
      </c>
      <c r="G7" s="9" t="s">
        <v>318</v>
      </c>
      <c r="H7" s="10" t="s">
        <v>24</v>
      </c>
      <c r="I7" s="11">
        <v>3571196.860442</v>
      </c>
      <c r="J7" s="11">
        <v>2000717</v>
      </c>
      <c r="K7" s="11" t="s">
        <v>122</v>
      </c>
      <c r="L7" s="167">
        <v>139</v>
      </c>
      <c r="M7" s="53">
        <v>1954748</v>
      </c>
      <c r="N7" s="53">
        <v>5000000</v>
      </c>
      <c r="O7" s="53">
        <v>1023516</v>
      </c>
      <c r="P7" s="199">
        <v>6.38</v>
      </c>
      <c r="Q7" s="199">
        <v>6.29</v>
      </c>
      <c r="R7" s="199">
        <v>57.3</v>
      </c>
      <c r="S7" s="52">
        <v>771</v>
      </c>
      <c r="T7" s="52">
        <v>26</v>
      </c>
      <c r="U7" s="52">
        <v>25</v>
      </c>
      <c r="V7" s="52">
        <v>74</v>
      </c>
      <c r="W7" s="11">
        <f t="shared" si="8"/>
        <v>796</v>
      </c>
      <c r="X7" s="83">
        <f t="shared" si="0"/>
        <v>1.9294614523457227E-2</v>
      </c>
      <c r="Y7" s="84">
        <f t="shared" si="1"/>
        <v>1.5514358169962028E-2</v>
      </c>
      <c r="Z7" s="85">
        <v>10720</v>
      </c>
      <c r="AA7" s="76">
        <f t="shared" si="2"/>
        <v>0</v>
      </c>
      <c r="AB7" s="76">
        <f t="shared" si="9"/>
        <v>0</v>
      </c>
      <c r="AC7" s="148">
        <f t="shared" si="10"/>
        <v>0</v>
      </c>
      <c r="AD7" s="148">
        <f t="shared" si="3"/>
        <v>0</v>
      </c>
      <c r="AE7" s="148">
        <f t="shared" si="4"/>
        <v>0</v>
      </c>
      <c r="AF7" s="213">
        <f t="shared" si="5"/>
        <v>4.7346015638329662E-3</v>
      </c>
      <c r="AG7" s="213">
        <f t="shared" si="6"/>
        <v>4.6678125135594609E-3</v>
      </c>
      <c r="AH7" s="213">
        <f t="shared" si="7"/>
        <v>4.2522362007465356E-2</v>
      </c>
      <c r="AJ7" s="359"/>
    </row>
    <row r="8" spans="1:36" s="7" customFormat="1">
      <c r="A8" s="207">
        <v>6</v>
      </c>
      <c r="B8" s="67">
        <v>10748</v>
      </c>
      <c r="C8" s="207">
        <v>6</v>
      </c>
      <c r="D8" s="18">
        <v>4</v>
      </c>
      <c r="E8" s="68" t="s">
        <v>414</v>
      </c>
      <c r="F8" s="19" t="s">
        <v>17</v>
      </c>
      <c r="G8" s="19" t="s">
        <v>273</v>
      </c>
      <c r="H8" s="20">
        <v>15</v>
      </c>
      <c r="I8" s="17">
        <v>3667438.072309</v>
      </c>
      <c r="J8" s="17">
        <v>5499401</v>
      </c>
      <c r="K8" s="17" t="s">
        <v>73</v>
      </c>
      <c r="L8" s="168">
        <v>132.5</v>
      </c>
      <c r="M8" s="55">
        <v>5485859</v>
      </c>
      <c r="N8" s="54">
        <v>15000000</v>
      </c>
      <c r="O8" s="55">
        <v>1002468</v>
      </c>
      <c r="P8" s="208">
        <v>1.71</v>
      </c>
      <c r="Q8" s="208">
        <v>5.24</v>
      </c>
      <c r="R8" s="208">
        <v>22.07</v>
      </c>
      <c r="S8" s="209">
        <v>3121</v>
      </c>
      <c r="T8" s="209">
        <v>77</v>
      </c>
      <c r="U8" s="209">
        <v>12</v>
      </c>
      <c r="V8" s="209">
        <v>23</v>
      </c>
      <c r="W8" s="17">
        <f t="shared" si="8"/>
        <v>3133</v>
      </c>
      <c r="X8" s="83">
        <f t="shared" si="0"/>
        <v>0.15706637103633869</v>
      </c>
      <c r="Y8" s="84">
        <f t="shared" si="1"/>
        <v>0.12629347602417315</v>
      </c>
      <c r="Z8" s="85">
        <v>10748</v>
      </c>
      <c r="AA8" s="76">
        <f t="shared" si="2"/>
        <v>0</v>
      </c>
      <c r="AB8" s="76">
        <f t="shared" si="9"/>
        <v>0</v>
      </c>
      <c r="AC8" s="148">
        <f t="shared" si="10"/>
        <v>0</v>
      </c>
      <c r="AD8" s="148">
        <f t="shared" si="3"/>
        <v>0</v>
      </c>
      <c r="AE8" s="148">
        <f t="shared" si="4"/>
        <v>0</v>
      </c>
      <c r="AF8" s="213">
        <f t="shared" si="5"/>
        <v>3.4880973308070023E-3</v>
      </c>
      <c r="AG8" s="213">
        <f t="shared" si="6"/>
        <v>1.0688672522472919E-2</v>
      </c>
      <c r="AH8" s="213">
        <f t="shared" si="7"/>
        <v>4.5018893620415522E-2</v>
      </c>
      <c r="AJ8" s="359"/>
    </row>
    <row r="9" spans="1:36" s="4" customFormat="1">
      <c r="A9" s="82">
        <v>56</v>
      </c>
      <c r="B9" s="67">
        <v>10766</v>
      </c>
      <c r="C9" s="82">
        <v>56</v>
      </c>
      <c r="D9" s="15">
        <v>5</v>
      </c>
      <c r="E9" s="67" t="s">
        <v>415</v>
      </c>
      <c r="F9" s="9" t="s">
        <v>305</v>
      </c>
      <c r="G9" s="9" t="s">
        <v>273</v>
      </c>
      <c r="H9" s="10">
        <v>15</v>
      </c>
      <c r="I9" s="11">
        <v>9345656.3589069992</v>
      </c>
      <c r="J9" s="11">
        <v>35451667</v>
      </c>
      <c r="K9" s="11" t="s">
        <v>126</v>
      </c>
      <c r="L9" s="167">
        <v>130.66666666666669</v>
      </c>
      <c r="M9" s="53">
        <v>35332972</v>
      </c>
      <c r="N9" s="53">
        <v>100000000</v>
      </c>
      <c r="O9" s="53">
        <v>1003359</v>
      </c>
      <c r="P9" s="199">
        <v>1.44</v>
      </c>
      <c r="Q9" s="199">
        <v>4.3499999999999996</v>
      </c>
      <c r="R9" s="199">
        <v>20.149999999999999</v>
      </c>
      <c r="S9" s="52">
        <v>14216</v>
      </c>
      <c r="T9" s="52">
        <v>91</v>
      </c>
      <c r="U9" s="52">
        <v>21</v>
      </c>
      <c r="V9" s="52">
        <v>9</v>
      </c>
      <c r="W9" s="11">
        <f t="shared" si="8"/>
        <v>14237</v>
      </c>
      <c r="X9" s="83">
        <f t="shared" si="0"/>
        <v>1.1966169485371458</v>
      </c>
      <c r="Y9" s="84">
        <f t="shared" si="1"/>
        <v>0.96217231545529991</v>
      </c>
      <c r="Z9" s="85">
        <v>10766</v>
      </c>
      <c r="AA9" s="76">
        <f t="shared" si="2"/>
        <v>0</v>
      </c>
      <c r="AB9" s="76">
        <f>IF(W9=0,1,0)</f>
        <v>0</v>
      </c>
      <c r="AC9" s="148">
        <f>IF((T9+V9)=100,0,1)</f>
        <v>0</v>
      </c>
      <c r="AD9" s="148">
        <f t="shared" si="3"/>
        <v>0</v>
      </c>
      <c r="AE9" s="148">
        <f t="shared" si="4"/>
        <v>0</v>
      </c>
      <c r="AF9" s="213">
        <f t="shared" si="5"/>
        <v>1.8935476987840549E-2</v>
      </c>
      <c r="AG9" s="213">
        <f t="shared" si="6"/>
        <v>5.720092006743499E-2</v>
      </c>
      <c r="AH9" s="213">
        <f t="shared" si="7"/>
        <v>0.26496518146179654</v>
      </c>
      <c r="AJ9" s="359"/>
    </row>
    <row r="10" spans="1:36" s="7" customFormat="1">
      <c r="A10" s="207">
        <v>5</v>
      </c>
      <c r="B10" s="67">
        <v>10765</v>
      </c>
      <c r="C10" s="207">
        <v>5</v>
      </c>
      <c r="D10" s="18">
        <v>6</v>
      </c>
      <c r="E10" s="68" t="s">
        <v>416</v>
      </c>
      <c r="F10" s="19" t="s">
        <v>17</v>
      </c>
      <c r="G10" s="19" t="s">
        <v>273</v>
      </c>
      <c r="H10" s="20">
        <v>16</v>
      </c>
      <c r="I10" s="17">
        <v>96540055.839932993</v>
      </c>
      <c r="J10" s="17">
        <v>112098935</v>
      </c>
      <c r="K10" s="17" t="s">
        <v>74</v>
      </c>
      <c r="L10" s="168">
        <v>130.33333333333331</v>
      </c>
      <c r="M10" s="55">
        <v>111255934</v>
      </c>
      <c r="N10" s="54">
        <v>160000000</v>
      </c>
      <c r="O10" s="55">
        <v>1007577</v>
      </c>
      <c r="P10" s="208">
        <v>1.7</v>
      </c>
      <c r="Q10" s="208">
        <v>5.3</v>
      </c>
      <c r="R10" s="208">
        <v>22.57</v>
      </c>
      <c r="S10" s="209">
        <v>70168</v>
      </c>
      <c r="T10" s="209">
        <v>91</v>
      </c>
      <c r="U10" s="209">
        <v>183</v>
      </c>
      <c r="V10" s="209">
        <v>9</v>
      </c>
      <c r="W10" s="17">
        <f t="shared" si="8"/>
        <v>70351</v>
      </c>
      <c r="X10" s="83">
        <f t="shared" si="0"/>
        <v>3.783728577106511</v>
      </c>
      <c r="Y10" s="84">
        <f t="shared" si="1"/>
        <v>3.0424095952673582</v>
      </c>
      <c r="Z10" s="85">
        <v>10765</v>
      </c>
      <c r="AA10" s="76">
        <f t="shared" si="2"/>
        <v>0</v>
      </c>
      <c r="AB10" s="76">
        <f t="shared" si="9"/>
        <v>0</v>
      </c>
      <c r="AC10" s="148">
        <f t="shared" si="10"/>
        <v>0</v>
      </c>
      <c r="AD10" s="148">
        <f t="shared" si="3"/>
        <v>0</v>
      </c>
      <c r="AE10" s="148">
        <f t="shared" si="4"/>
        <v>0</v>
      </c>
      <c r="AF10" s="213">
        <f t="shared" si="5"/>
        <v>7.0685039352539211E-2</v>
      </c>
      <c r="AG10" s="213">
        <f t="shared" si="6"/>
        <v>0.22037100504026932</v>
      </c>
      <c r="AH10" s="213">
        <f t="shared" si="7"/>
        <v>0.93844784599224129</v>
      </c>
      <c r="AJ10" s="359"/>
    </row>
    <row r="11" spans="1:36" s="4" customFormat="1">
      <c r="A11" s="82">
        <v>2</v>
      </c>
      <c r="B11" s="67">
        <v>10778</v>
      </c>
      <c r="C11" s="82">
        <v>2</v>
      </c>
      <c r="D11" s="15">
        <v>7</v>
      </c>
      <c r="E11" s="67" t="s">
        <v>417</v>
      </c>
      <c r="F11" s="9" t="s">
        <v>16</v>
      </c>
      <c r="G11" s="9" t="s">
        <v>273</v>
      </c>
      <c r="H11" s="10">
        <v>20</v>
      </c>
      <c r="I11" s="11">
        <v>1572020.9364199999</v>
      </c>
      <c r="J11" s="11">
        <v>3134898</v>
      </c>
      <c r="K11" s="11" t="s">
        <v>75</v>
      </c>
      <c r="L11" s="167">
        <v>128.56666666666666</v>
      </c>
      <c r="M11" s="53">
        <v>3128085</v>
      </c>
      <c r="N11" s="53">
        <v>5000000</v>
      </c>
      <c r="O11" s="53">
        <v>1002178</v>
      </c>
      <c r="P11" s="199">
        <v>1.45</v>
      </c>
      <c r="Q11" s="199">
        <v>4.43</v>
      </c>
      <c r="R11" s="199">
        <v>19.03</v>
      </c>
      <c r="S11" s="52">
        <v>1417</v>
      </c>
      <c r="T11" s="52">
        <v>63</v>
      </c>
      <c r="U11" s="52">
        <v>12</v>
      </c>
      <c r="V11" s="52">
        <v>37</v>
      </c>
      <c r="W11" s="11">
        <f t="shared" si="8"/>
        <v>1429</v>
      </c>
      <c r="X11" s="83">
        <f t="shared" si="0"/>
        <v>7.3255638896964903E-2</v>
      </c>
      <c r="Y11" s="84">
        <f t="shared" si="1"/>
        <v>5.8903183498960822E-2</v>
      </c>
      <c r="Z11" s="85">
        <v>10778</v>
      </c>
      <c r="AA11" s="76">
        <f t="shared" si="2"/>
        <v>0</v>
      </c>
      <c r="AB11" s="76">
        <f t="shared" si="9"/>
        <v>0</v>
      </c>
      <c r="AC11" s="148">
        <f t="shared" si="10"/>
        <v>0</v>
      </c>
      <c r="AD11" s="148">
        <f t="shared" si="3"/>
        <v>0</v>
      </c>
      <c r="AE11" s="148">
        <f t="shared" si="4"/>
        <v>0</v>
      </c>
      <c r="AF11" s="213">
        <f t="shared" si="5"/>
        <v>1.6860424825491922E-3</v>
      </c>
      <c r="AG11" s="213">
        <f t="shared" si="6"/>
        <v>5.1511504811675322E-3</v>
      </c>
      <c r="AH11" s="213">
        <f t="shared" si="7"/>
        <v>2.2127854098559399E-2</v>
      </c>
      <c r="AJ11" s="359"/>
    </row>
    <row r="12" spans="1:36" s="7" customFormat="1">
      <c r="A12" s="207">
        <v>42</v>
      </c>
      <c r="B12" s="67">
        <v>10784</v>
      </c>
      <c r="C12" s="207">
        <v>42</v>
      </c>
      <c r="D12" s="18">
        <v>8</v>
      </c>
      <c r="E12" s="68" t="s">
        <v>418</v>
      </c>
      <c r="F12" s="19" t="s">
        <v>322</v>
      </c>
      <c r="G12" s="19" t="s">
        <v>273</v>
      </c>
      <c r="H12" s="20">
        <v>17</v>
      </c>
      <c r="I12" s="17">
        <v>11440941.593674</v>
      </c>
      <c r="J12" s="17">
        <v>14373961</v>
      </c>
      <c r="K12" s="17" t="s">
        <v>129</v>
      </c>
      <c r="L12" s="168">
        <v>126.46666666666667</v>
      </c>
      <c r="M12" s="55">
        <v>14235898</v>
      </c>
      <c r="N12" s="54">
        <v>19000000</v>
      </c>
      <c r="O12" s="55">
        <v>1009698</v>
      </c>
      <c r="P12" s="208">
        <v>2.42</v>
      </c>
      <c r="Q12" s="208">
        <v>5.96</v>
      </c>
      <c r="R12" s="208">
        <v>30.26</v>
      </c>
      <c r="S12" s="209">
        <v>10376</v>
      </c>
      <c r="T12" s="209">
        <v>73</v>
      </c>
      <c r="U12" s="209">
        <v>27</v>
      </c>
      <c r="V12" s="209">
        <v>27</v>
      </c>
      <c r="W12" s="17">
        <f t="shared" si="8"/>
        <v>10403</v>
      </c>
      <c r="X12" s="83">
        <f t="shared" si="0"/>
        <v>0.38920321443464767</v>
      </c>
      <c r="Y12" s="84">
        <f t="shared" si="1"/>
        <v>0.31294940162182217</v>
      </c>
      <c r="Z12" s="85">
        <v>10784</v>
      </c>
      <c r="AA12" s="76">
        <f t="shared" si="2"/>
        <v>0</v>
      </c>
      <c r="AB12" s="76">
        <f t="shared" si="9"/>
        <v>0</v>
      </c>
      <c r="AC12" s="148">
        <f t="shared" si="10"/>
        <v>0</v>
      </c>
      <c r="AD12" s="148">
        <f t="shared" si="3"/>
        <v>0</v>
      </c>
      <c r="AE12" s="148">
        <f t="shared" si="4"/>
        <v>0</v>
      </c>
      <c r="AF12" s="213">
        <f t="shared" si="5"/>
        <v>1.2902353136052702E-2</v>
      </c>
      <c r="AG12" s="213">
        <f t="shared" si="6"/>
        <v>3.1776043260691778E-2</v>
      </c>
      <c r="AH12" s="213">
        <f t="shared" si="7"/>
        <v>0.16133272970948545</v>
      </c>
      <c r="AJ12" s="359"/>
    </row>
    <row r="13" spans="1:36" s="4" customFormat="1">
      <c r="A13" s="82">
        <v>1</v>
      </c>
      <c r="B13" s="67">
        <v>10837</v>
      </c>
      <c r="C13" s="82">
        <v>1</v>
      </c>
      <c r="D13" s="15">
        <v>9</v>
      </c>
      <c r="E13" s="67" t="s">
        <v>419</v>
      </c>
      <c r="F13" s="9" t="s">
        <v>18</v>
      </c>
      <c r="G13" s="9" t="s">
        <v>273</v>
      </c>
      <c r="H13" s="10">
        <v>16</v>
      </c>
      <c r="I13" s="11">
        <v>61110018.354673997</v>
      </c>
      <c r="J13" s="11">
        <v>33075395</v>
      </c>
      <c r="K13" s="11" t="s">
        <v>76</v>
      </c>
      <c r="L13" s="167">
        <v>118.2</v>
      </c>
      <c r="M13" s="53">
        <v>27963785</v>
      </c>
      <c r="N13" s="53">
        <v>200000000</v>
      </c>
      <c r="O13" s="53">
        <v>1182793</v>
      </c>
      <c r="P13" s="199">
        <v>2.31</v>
      </c>
      <c r="Q13" s="199">
        <v>2.27</v>
      </c>
      <c r="R13" s="199">
        <v>36.729999999999997</v>
      </c>
      <c r="S13" s="52">
        <v>57611</v>
      </c>
      <c r="T13" s="52">
        <v>89</v>
      </c>
      <c r="U13" s="52">
        <v>243</v>
      </c>
      <c r="V13" s="52">
        <v>11</v>
      </c>
      <c r="W13" s="11">
        <f t="shared" si="8"/>
        <v>57854</v>
      </c>
      <c r="X13" s="83">
        <f t="shared" si="0"/>
        <v>1.0918730386985407</v>
      </c>
      <c r="Y13" s="84">
        <f t="shared" si="1"/>
        <v>0.87795013359296148</v>
      </c>
      <c r="Z13" s="85">
        <v>10837</v>
      </c>
      <c r="AA13" s="76">
        <f t="shared" si="2"/>
        <v>0</v>
      </c>
      <c r="AB13" s="76">
        <f t="shared" si="9"/>
        <v>0</v>
      </c>
      <c r="AC13" s="148">
        <f t="shared" si="10"/>
        <v>0</v>
      </c>
      <c r="AD13" s="148">
        <f t="shared" si="3"/>
        <v>0</v>
      </c>
      <c r="AE13" s="148">
        <f t="shared" si="4"/>
        <v>0</v>
      </c>
      <c r="AF13" s="213">
        <f t="shared" si="5"/>
        <v>2.8339626060602571E-2</v>
      </c>
      <c r="AG13" s="213">
        <f t="shared" si="6"/>
        <v>2.7848896605007722E-2</v>
      </c>
      <c r="AH13" s="213">
        <f t="shared" si="7"/>
        <v>0.45061232259997069</v>
      </c>
      <c r="AJ13" s="359"/>
    </row>
    <row r="14" spans="1:36" s="7" customFormat="1">
      <c r="A14" s="207">
        <v>3</v>
      </c>
      <c r="B14" s="67">
        <v>10845</v>
      </c>
      <c r="C14" s="207">
        <v>3</v>
      </c>
      <c r="D14" s="18">
        <v>10</v>
      </c>
      <c r="E14" s="68" t="s">
        <v>420</v>
      </c>
      <c r="F14" s="19" t="s">
        <v>15</v>
      </c>
      <c r="G14" s="19" t="s">
        <v>273</v>
      </c>
      <c r="H14" s="20">
        <v>17</v>
      </c>
      <c r="I14" s="17">
        <v>14609445.054329</v>
      </c>
      <c r="J14" s="17">
        <v>24974630</v>
      </c>
      <c r="K14" s="17" t="s">
        <v>77</v>
      </c>
      <c r="L14" s="168">
        <v>117.6</v>
      </c>
      <c r="M14" s="55">
        <v>22685747</v>
      </c>
      <c r="N14" s="54">
        <v>25000000</v>
      </c>
      <c r="O14" s="55">
        <v>1100895</v>
      </c>
      <c r="P14" s="208">
        <v>1.76</v>
      </c>
      <c r="Q14" s="208">
        <v>5.27</v>
      </c>
      <c r="R14" s="208">
        <v>35.03</v>
      </c>
      <c r="S14" s="209">
        <v>5598</v>
      </c>
      <c r="T14" s="209">
        <v>60</v>
      </c>
      <c r="U14" s="209">
        <v>43</v>
      </c>
      <c r="V14" s="209">
        <v>40</v>
      </c>
      <c r="W14" s="17">
        <f t="shared" si="8"/>
        <v>5641</v>
      </c>
      <c r="X14" s="83">
        <f t="shared" si="0"/>
        <v>0.55581134784253372</v>
      </c>
      <c r="Y14" s="84">
        <f t="shared" si="1"/>
        <v>0.44691519049914308</v>
      </c>
      <c r="Z14" s="85">
        <v>10845</v>
      </c>
      <c r="AA14" s="76">
        <f t="shared" si="2"/>
        <v>0</v>
      </c>
      <c r="AB14" s="76">
        <f t="shared" si="9"/>
        <v>0</v>
      </c>
      <c r="AC14" s="148">
        <f t="shared" si="10"/>
        <v>0</v>
      </c>
      <c r="AD14" s="148">
        <f t="shared" si="3"/>
        <v>0</v>
      </c>
      <c r="AE14" s="148">
        <f t="shared" si="4"/>
        <v>0</v>
      </c>
      <c r="AF14" s="213">
        <f t="shared" si="5"/>
        <v>1.6303799536714323E-2</v>
      </c>
      <c r="AG14" s="213">
        <f t="shared" si="6"/>
        <v>4.8818763385502548E-2</v>
      </c>
      <c r="AH14" s="213">
        <f t="shared" si="7"/>
        <v>0.32450119191539933</v>
      </c>
      <c r="AJ14" s="359"/>
    </row>
    <row r="15" spans="1:36" s="4" customFormat="1">
      <c r="A15" s="82">
        <v>16</v>
      </c>
      <c r="B15" s="67">
        <v>10883</v>
      </c>
      <c r="C15" s="82">
        <v>16</v>
      </c>
      <c r="D15" s="15">
        <v>11</v>
      </c>
      <c r="E15" s="67" t="s">
        <v>421</v>
      </c>
      <c r="F15" s="9" t="s">
        <v>291</v>
      </c>
      <c r="G15" s="9" t="s">
        <v>273</v>
      </c>
      <c r="H15" s="10">
        <v>20</v>
      </c>
      <c r="I15" s="11">
        <v>23214739.726227999</v>
      </c>
      <c r="J15" s="11">
        <v>67056283</v>
      </c>
      <c r="K15" s="11" t="s">
        <v>78</v>
      </c>
      <c r="L15" s="167">
        <v>114.06666666666666</v>
      </c>
      <c r="M15" s="53">
        <v>67056277</v>
      </c>
      <c r="N15" s="53">
        <v>100000000</v>
      </c>
      <c r="O15" s="53">
        <v>1000000</v>
      </c>
      <c r="P15" s="199">
        <v>1.58</v>
      </c>
      <c r="Q15" s="199">
        <v>4.92</v>
      </c>
      <c r="R15" s="199">
        <v>21.36</v>
      </c>
      <c r="S15" s="52">
        <v>24054</v>
      </c>
      <c r="T15" s="52">
        <v>93</v>
      </c>
      <c r="U15" s="52">
        <v>65</v>
      </c>
      <c r="V15" s="52">
        <v>7</v>
      </c>
      <c r="W15" s="11">
        <f t="shared" si="8"/>
        <v>24119</v>
      </c>
      <c r="X15" s="83">
        <f t="shared" si="0"/>
        <v>2.31312722971622</v>
      </c>
      <c r="Y15" s="84">
        <f t="shared" si="1"/>
        <v>1.8599326921447745</v>
      </c>
      <c r="Z15" s="85">
        <v>10883</v>
      </c>
      <c r="AA15" s="76">
        <f t="shared" si="2"/>
        <v>0</v>
      </c>
      <c r="AB15" s="76">
        <f t="shared" si="9"/>
        <v>0</v>
      </c>
      <c r="AC15" s="148">
        <f t="shared" si="10"/>
        <v>0</v>
      </c>
      <c r="AD15" s="148">
        <f t="shared" si="3"/>
        <v>0</v>
      </c>
      <c r="AE15" s="148">
        <f t="shared" si="4"/>
        <v>0</v>
      </c>
      <c r="AF15" s="213">
        <f t="shared" si="5"/>
        <v>3.9298290569372341E-2</v>
      </c>
      <c r="AG15" s="213">
        <f t="shared" si="6"/>
        <v>0.12237189215272905</v>
      </c>
      <c r="AH15" s="213">
        <f t="shared" si="7"/>
        <v>0.53127309276062851</v>
      </c>
      <c r="AJ15" s="359"/>
    </row>
    <row r="16" spans="1:36" s="7" customFormat="1">
      <c r="A16" s="207">
        <v>102</v>
      </c>
      <c r="B16" s="67">
        <v>10895</v>
      </c>
      <c r="C16" s="207">
        <v>102</v>
      </c>
      <c r="D16" s="18">
        <v>12</v>
      </c>
      <c r="E16" s="68" t="s">
        <v>422</v>
      </c>
      <c r="F16" s="19" t="s">
        <v>29</v>
      </c>
      <c r="G16" s="19" t="s">
        <v>273</v>
      </c>
      <c r="H16" s="20">
        <v>17</v>
      </c>
      <c r="I16" s="17">
        <v>603499.35986900004</v>
      </c>
      <c r="J16" s="17">
        <v>3699610</v>
      </c>
      <c r="K16" s="17" t="s">
        <v>80</v>
      </c>
      <c r="L16" s="168">
        <v>113.16666666666667</v>
      </c>
      <c r="M16" s="55">
        <v>3699609</v>
      </c>
      <c r="N16" s="54">
        <v>20000000</v>
      </c>
      <c r="O16" s="55">
        <v>1000000</v>
      </c>
      <c r="P16" s="208">
        <v>1.62</v>
      </c>
      <c r="Q16" s="208">
        <v>4.9000000000000004</v>
      </c>
      <c r="R16" s="208">
        <v>41.05</v>
      </c>
      <c r="S16" s="209">
        <v>22116</v>
      </c>
      <c r="T16" s="209">
        <v>71</v>
      </c>
      <c r="U16" s="209">
        <v>13</v>
      </c>
      <c r="V16" s="209">
        <v>29</v>
      </c>
      <c r="W16" s="17">
        <f t="shared" si="8"/>
        <v>22129</v>
      </c>
      <c r="X16" s="83">
        <f t="shared" si="0"/>
        <v>9.7429705439754835E-2</v>
      </c>
      <c r="Y16" s="84">
        <f t="shared" si="1"/>
        <v>7.8340997419180963E-2</v>
      </c>
      <c r="Z16" s="85">
        <v>10895</v>
      </c>
      <c r="AA16" s="76">
        <f t="shared" si="2"/>
        <v>0</v>
      </c>
      <c r="AB16" s="76">
        <f t="shared" si="9"/>
        <v>0</v>
      </c>
      <c r="AC16" s="148">
        <f t="shared" si="10"/>
        <v>0</v>
      </c>
      <c r="AD16" s="148">
        <f t="shared" si="3"/>
        <v>0</v>
      </c>
      <c r="AE16" s="148">
        <f t="shared" si="4"/>
        <v>0</v>
      </c>
      <c r="AF16" s="213">
        <f t="shared" si="5"/>
        <v>2.2230439832732793E-3</v>
      </c>
      <c r="AG16" s="213">
        <f t="shared" si="6"/>
        <v>6.7240219247154745E-3</v>
      </c>
      <c r="AH16" s="213">
        <f t="shared" si="7"/>
        <v>5.6330836736646982E-2</v>
      </c>
      <c r="AJ16" s="359"/>
    </row>
    <row r="17" spans="1:36" s="4" customFormat="1">
      <c r="A17" s="82">
        <v>104</v>
      </c>
      <c r="B17" s="67">
        <v>10919</v>
      </c>
      <c r="C17" s="82">
        <v>104</v>
      </c>
      <c r="D17" s="15">
        <v>13</v>
      </c>
      <c r="E17" s="67" t="s">
        <v>398</v>
      </c>
      <c r="F17" s="9" t="s">
        <v>306</v>
      </c>
      <c r="G17" s="9" t="s">
        <v>273</v>
      </c>
      <c r="H17" s="10">
        <v>15</v>
      </c>
      <c r="I17" s="11">
        <v>277872512.73695701</v>
      </c>
      <c r="J17" s="11">
        <v>299077388</v>
      </c>
      <c r="K17" s="11" t="s">
        <v>81</v>
      </c>
      <c r="L17" s="167">
        <v>111.3</v>
      </c>
      <c r="M17" s="53">
        <v>299077277</v>
      </c>
      <c r="N17" s="53">
        <v>300000000</v>
      </c>
      <c r="O17" s="53">
        <v>1000000</v>
      </c>
      <c r="P17" s="199">
        <v>1.57</v>
      </c>
      <c r="Q17" s="199">
        <v>4.72</v>
      </c>
      <c r="R17" s="199">
        <v>19.05</v>
      </c>
      <c r="S17" s="52">
        <v>415674</v>
      </c>
      <c r="T17" s="52">
        <v>91</v>
      </c>
      <c r="U17" s="52">
        <v>371</v>
      </c>
      <c r="V17" s="52">
        <v>9</v>
      </c>
      <c r="W17" s="11">
        <f t="shared" si="8"/>
        <v>416045</v>
      </c>
      <c r="X17" s="83">
        <f t="shared" si="0"/>
        <v>10.094901077712931</v>
      </c>
      <c r="Y17" s="84">
        <f t="shared" si="1"/>
        <v>8.1170790336116809</v>
      </c>
      <c r="Z17" s="85">
        <v>10919</v>
      </c>
      <c r="AA17" s="76">
        <f t="shared" si="2"/>
        <v>0</v>
      </c>
      <c r="AB17" s="76">
        <f t="shared" si="9"/>
        <v>0</v>
      </c>
      <c r="AC17" s="148">
        <f t="shared" si="10"/>
        <v>0</v>
      </c>
      <c r="AD17" s="148">
        <f t="shared" si="3"/>
        <v>0</v>
      </c>
      <c r="AE17" s="148">
        <f t="shared" si="4"/>
        <v>0</v>
      </c>
      <c r="AF17" s="213">
        <f t="shared" si="5"/>
        <v>0.17416477683526707</v>
      </c>
      <c r="AG17" s="213">
        <f t="shared" si="6"/>
        <v>0.52360366029456085</v>
      </c>
      <c r="AH17" s="213">
        <f t="shared" si="7"/>
        <v>2.1132732475871578</v>
      </c>
      <c r="AJ17" s="359"/>
    </row>
    <row r="18" spans="1:36" s="7" customFormat="1">
      <c r="A18" s="207">
        <v>105</v>
      </c>
      <c r="B18" s="67">
        <v>10915</v>
      </c>
      <c r="C18" s="207">
        <v>105</v>
      </c>
      <c r="D18" s="18">
        <v>14</v>
      </c>
      <c r="E18" s="68" t="s">
        <v>423</v>
      </c>
      <c r="F18" s="19" t="s">
        <v>202</v>
      </c>
      <c r="G18" s="19" t="s">
        <v>273</v>
      </c>
      <c r="H18" s="20">
        <v>20</v>
      </c>
      <c r="I18" s="17">
        <v>58153035.843546003</v>
      </c>
      <c r="J18" s="17">
        <v>66759956</v>
      </c>
      <c r="K18" s="17" t="s">
        <v>82</v>
      </c>
      <c r="L18" s="168">
        <v>111.1</v>
      </c>
      <c r="M18" s="55">
        <v>50613787</v>
      </c>
      <c r="N18" s="54">
        <v>80000000</v>
      </c>
      <c r="O18" s="55">
        <v>1319007</v>
      </c>
      <c r="P18" s="208">
        <v>1.31</v>
      </c>
      <c r="Q18" s="208">
        <v>3.62</v>
      </c>
      <c r="R18" s="208">
        <v>52.02</v>
      </c>
      <c r="S18" s="209">
        <v>38769</v>
      </c>
      <c r="T18" s="209">
        <v>93</v>
      </c>
      <c r="U18" s="209">
        <v>44</v>
      </c>
      <c r="V18" s="209">
        <v>7</v>
      </c>
      <c r="W18" s="17">
        <f t="shared" si="8"/>
        <v>38813</v>
      </c>
      <c r="X18" s="83">
        <f t="shared" si="0"/>
        <v>2.302905338165802</v>
      </c>
      <c r="Y18" s="84">
        <f t="shared" si="1"/>
        <v>1.8517135029769947</v>
      </c>
      <c r="Z18" s="85">
        <v>10915</v>
      </c>
      <c r="AA18" s="76">
        <f t="shared" si="2"/>
        <v>0</v>
      </c>
      <c r="AB18" s="76">
        <f t="shared" si="9"/>
        <v>0</v>
      </c>
      <c r="AC18" s="148">
        <f t="shared" si="10"/>
        <v>0</v>
      </c>
      <c r="AD18" s="148">
        <f t="shared" si="3"/>
        <v>0</v>
      </c>
      <c r="AE18" s="148">
        <f t="shared" si="4"/>
        <v>0</v>
      </c>
      <c r="AF18" s="213">
        <f t="shared" si="5"/>
        <v>3.2438774118249469E-2</v>
      </c>
      <c r="AG18" s="213">
        <f t="shared" si="6"/>
        <v>8.9639971227529064E-2</v>
      </c>
      <c r="AH18" s="213">
        <f t="shared" si="7"/>
        <v>1.2881412439933875</v>
      </c>
      <c r="AJ18" s="359"/>
    </row>
    <row r="19" spans="1:36" s="4" customFormat="1">
      <c r="A19" s="82">
        <v>106</v>
      </c>
      <c r="B19" s="67">
        <v>10920</v>
      </c>
      <c r="C19" s="82">
        <v>106</v>
      </c>
      <c r="D19" s="15">
        <v>15</v>
      </c>
      <c r="E19" s="67" t="s">
        <v>424</v>
      </c>
      <c r="F19" s="9" t="s">
        <v>17</v>
      </c>
      <c r="G19" s="9" t="s">
        <v>290</v>
      </c>
      <c r="H19" s="10">
        <v>15</v>
      </c>
      <c r="I19" s="11">
        <v>214462.04122700001</v>
      </c>
      <c r="J19" s="11">
        <v>1906122</v>
      </c>
      <c r="K19" s="11" t="s">
        <v>83</v>
      </c>
      <c r="L19" s="167">
        <v>111.2</v>
      </c>
      <c r="M19" s="53">
        <v>188924613</v>
      </c>
      <c r="N19" s="53">
        <v>1000000000</v>
      </c>
      <c r="O19" s="53">
        <v>10090</v>
      </c>
      <c r="P19" s="199">
        <v>1.79</v>
      </c>
      <c r="Q19" s="199">
        <v>5.35</v>
      </c>
      <c r="R19" s="199">
        <v>31.8</v>
      </c>
      <c r="S19" s="52">
        <v>686</v>
      </c>
      <c r="T19" s="52">
        <v>3.9134334000000002</v>
      </c>
      <c r="U19" s="52">
        <v>16</v>
      </c>
      <c r="V19" s="52">
        <v>96.086566599999998</v>
      </c>
      <c r="W19" s="11">
        <f t="shared" si="8"/>
        <v>702</v>
      </c>
      <c r="X19" s="83">
        <f t="shared" si="0"/>
        <v>2.7668507777148061E-3</v>
      </c>
      <c r="Y19" s="84">
        <f t="shared" si="1"/>
        <v>2.2247614180692108E-3</v>
      </c>
      <c r="Z19" s="85">
        <v>10920</v>
      </c>
      <c r="AA19" s="76">
        <f t="shared" si="2"/>
        <v>0</v>
      </c>
      <c r="AB19" s="76">
        <f t="shared" si="9"/>
        <v>0</v>
      </c>
      <c r="AC19" s="148">
        <f t="shared" si="10"/>
        <v>0</v>
      </c>
      <c r="AD19" s="148">
        <f t="shared" si="3"/>
        <v>0</v>
      </c>
      <c r="AE19" s="148">
        <f t="shared" si="4"/>
        <v>0</v>
      </c>
      <c r="AF19" s="213">
        <f t="shared" si="5"/>
        <v>1.2655544085941267E-3</v>
      </c>
      <c r="AG19" s="213">
        <f t="shared" si="6"/>
        <v>3.7825229530606577E-3</v>
      </c>
      <c r="AH19" s="213">
        <f t="shared" si="7"/>
        <v>2.2483033627538118E-2</v>
      </c>
      <c r="AJ19" s="359"/>
    </row>
    <row r="20" spans="1:36" s="7" customFormat="1">
      <c r="A20" s="207">
        <v>110</v>
      </c>
      <c r="B20" s="67">
        <v>10929</v>
      </c>
      <c r="C20" s="207">
        <v>110</v>
      </c>
      <c r="D20" s="18">
        <v>16</v>
      </c>
      <c r="E20" s="68" t="s">
        <v>425</v>
      </c>
      <c r="F20" s="19" t="s">
        <v>16</v>
      </c>
      <c r="G20" s="19" t="s">
        <v>273</v>
      </c>
      <c r="H20" s="20">
        <v>18</v>
      </c>
      <c r="I20" s="17">
        <v>2171928.7807109999</v>
      </c>
      <c r="J20" s="17">
        <v>5054255</v>
      </c>
      <c r="K20" s="17" t="s">
        <v>84</v>
      </c>
      <c r="L20" s="168">
        <v>110.73333333333333</v>
      </c>
      <c r="M20" s="55">
        <v>5054255</v>
      </c>
      <c r="N20" s="54">
        <v>20000000</v>
      </c>
      <c r="O20" s="55">
        <v>1000000</v>
      </c>
      <c r="P20" s="208">
        <v>1.47</v>
      </c>
      <c r="Q20" s="208">
        <v>4.38</v>
      </c>
      <c r="R20" s="208">
        <v>19.190000000000001</v>
      </c>
      <c r="S20" s="209">
        <v>1625</v>
      </c>
      <c r="T20" s="209">
        <v>82</v>
      </c>
      <c r="U20" s="209">
        <v>13</v>
      </c>
      <c r="V20" s="209">
        <v>18</v>
      </c>
      <c r="W20" s="17">
        <f t="shared" si="8"/>
        <v>1638</v>
      </c>
      <c r="X20" s="83">
        <f t="shared" si="0"/>
        <v>0.15372627294109326</v>
      </c>
      <c r="Y20" s="84">
        <f t="shared" si="1"/>
        <v>0.12360777955123006</v>
      </c>
      <c r="Z20" s="85">
        <v>10929</v>
      </c>
      <c r="AA20" s="76">
        <f t="shared" si="2"/>
        <v>0</v>
      </c>
      <c r="AB20" s="76">
        <f t="shared" si="9"/>
        <v>0</v>
      </c>
      <c r="AC20" s="148">
        <f t="shared" si="10"/>
        <v>0</v>
      </c>
      <c r="AD20" s="148">
        <f t="shared" si="3"/>
        <v>0</v>
      </c>
      <c r="AE20" s="148">
        <f t="shared" si="4"/>
        <v>0</v>
      </c>
      <c r="AF20" s="213">
        <f t="shared" si="5"/>
        <v>2.7558246490659404E-3</v>
      </c>
      <c r="AG20" s="213">
        <f t="shared" si="6"/>
        <v>8.2112326278291278E-3</v>
      </c>
      <c r="AH20" s="213">
        <f t="shared" si="7"/>
        <v>3.5975697289507079E-2</v>
      </c>
      <c r="AJ20" s="359"/>
    </row>
    <row r="21" spans="1:36" s="4" customFormat="1">
      <c r="A21" s="82">
        <v>107</v>
      </c>
      <c r="B21" s="67">
        <v>10911</v>
      </c>
      <c r="C21" s="82">
        <v>107</v>
      </c>
      <c r="D21" s="15">
        <v>17</v>
      </c>
      <c r="E21" s="67" t="s">
        <v>426</v>
      </c>
      <c r="F21" s="9" t="s">
        <v>43</v>
      </c>
      <c r="G21" s="9" t="s">
        <v>273</v>
      </c>
      <c r="H21" s="365">
        <v>17.2</v>
      </c>
      <c r="I21" s="11">
        <v>65508495.578290001</v>
      </c>
      <c r="J21" s="11">
        <v>75311101</v>
      </c>
      <c r="K21" s="11" t="s">
        <v>85</v>
      </c>
      <c r="L21" s="167">
        <v>111.46666666666667</v>
      </c>
      <c r="M21" s="53">
        <v>74744073</v>
      </c>
      <c r="N21" s="53">
        <v>80000000</v>
      </c>
      <c r="O21" s="53">
        <v>1007586</v>
      </c>
      <c r="P21" s="199">
        <v>1.87</v>
      </c>
      <c r="Q21" s="199">
        <v>5.0199999999999996</v>
      </c>
      <c r="R21" s="199">
        <v>24.74</v>
      </c>
      <c r="S21" s="52">
        <v>58865</v>
      </c>
      <c r="T21" s="52">
        <v>88</v>
      </c>
      <c r="U21" s="52">
        <v>86</v>
      </c>
      <c r="V21" s="52">
        <v>12</v>
      </c>
      <c r="W21" s="11">
        <f t="shared" si="8"/>
        <v>58951</v>
      </c>
      <c r="X21" s="83">
        <f t="shared" si="0"/>
        <v>2.4582087774538515</v>
      </c>
      <c r="Y21" s="84">
        <f t="shared" si="1"/>
        <v>1.9765894459098015</v>
      </c>
      <c r="Z21" s="85">
        <v>10911</v>
      </c>
      <c r="AA21" s="76">
        <f t="shared" si="2"/>
        <v>0</v>
      </c>
      <c r="AB21" s="76">
        <f t="shared" si="9"/>
        <v>0</v>
      </c>
      <c r="AC21" s="148">
        <f t="shared" si="10"/>
        <v>0</v>
      </c>
      <c r="AD21" s="148">
        <f t="shared" si="3"/>
        <v>0</v>
      </c>
      <c r="AE21" s="148">
        <f t="shared" si="4"/>
        <v>0</v>
      </c>
      <c r="AF21" s="213">
        <f t="shared" si="5"/>
        <v>5.2236936520894346E-2</v>
      </c>
      <c r="AG21" s="213">
        <f t="shared" si="6"/>
        <v>0.14022963707748107</v>
      </c>
      <c r="AH21" s="213">
        <f t="shared" si="7"/>
        <v>0.69109187675236683</v>
      </c>
      <c r="AJ21" s="359"/>
    </row>
    <row r="22" spans="1:36" s="7" customFormat="1">
      <c r="A22" s="207">
        <v>108</v>
      </c>
      <c r="B22" s="67">
        <v>10923</v>
      </c>
      <c r="C22" s="207">
        <v>108</v>
      </c>
      <c r="D22" s="18">
        <v>18</v>
      </c>
      <c r="E22" s="68" t="s">
        <v>427</v>
      </c>
      <c r="F22" s="19" t="s">
        <v>17</v>
      </c>
      <c r="G22" s="19" t="s">
        <v>273</v>
      </c>
      <c r="H22" s="20">
        <v>20</v>
      </c>
      <c r="I22" s="17">
        <v>1465040.532386</v>
      </c>
      <c r="J22" s="17">
        <v>2859487</v>
      </c>
      <c r="K22" s="17" t="s">
        <v>86</v>
      </c>
      <c r="L22" s="168">
        <v>111.23333333333333</v>
      </c>
      <c r="M22" s="55">
        <v>2839459</v>
      </c>
      <c r="N22" s="54">
        <v>13000000</v>
      </c>
      <c r="O22" s="55">
        <v>1007053</v>
      </c>
      <c r="P22" s="208">
        <v>1.51</v>
      </c>
      <c r="Q22" s="208">
        <v>4.4400000000000004</v>
      </c>
      <c r="R22" s="208">
        <v>21.87</v>
      </c>
      <c r="S22" s="209">
        <v>2527</v>
      </c>
      <c r="T22" s="209">
        <v>66</v>
      </c>
      <c r="U22" s="209">
        <v>8</v>
      </c>
      <c r="V22" s="209">
        <v>34</v>
      </c>
      <c r="W22" s="17">
        <f t="shared" si="8"/>
        <v>2535</v>
      </c>
      <c r="X22" s="83">
        <f t="shared" si="0"/>
        <v>7.0001792057340737E-2</v>
      </c>
      <c r="Y22" s="84">
        <f t="shared" si="1"/>
        <v>5.6286839687647243E-2</v>
      </c>
      <c r="Z22" s="85">
        <v>10923</v>
      </c>
      <c r="AA22" s="76">
        <f t="shared" si="2"/>
        <v>0</v>
      </c>
      <c r="AB22" s="76">
        <f t="shared" si="9"/>
        <v>0</v>
      </c>
      <c r="AC22" s="148">
        <f t="shared" si="10"/>
        <v>0</v>
      </c>
      <c r="AD22" s="148">
        <f t="shared" si="3"/>
        <v>0</v>
      </c>
      <c r="AE22" s="148">
        <f t="shared" si="4"/>
        <v>0</v>
      </c>
      <c r="AF22" s="213">
        <f t="shared" si="5"/>
        <v>1.6015561516149169E-3</v>
      </c>
      <c r="AG22" s="213">
        <f t="shared" si="6"/>
        <v>4.7092114656756496E-3</v>
      </c>
      <c r="AH22" s="213">
        <f t="shared" si="7"/>
        <v>2.3196048368091544E-2</v>
      </c>
      <c r="AJ22" s="359"/>
    </row>
    <row r="23" spans="1:36" s="4" customFormat="1">
      <c r="A23" s="82">
        <v>113</v>
      </c>
      <c r="B23" s="67">
        <v>11008</v>
      </c>
      <c r="C23" s="82">
        <v>113</v>
      </c>
      <c r="D23" s="15">
        <v>19</v>
      </c>
      <c r="E23" s="67" t="s">
        <v>428</v>
      </c>
      <c r="F23" s="9" t="s">
        <v>317</v>
      </c>
      <c r="G23" s="9" t="s">
        <v>273</v>
      </c>
      <c r="H23" s="10">
        <v>16</v>
      </c>
      <c r="I23" s="11">
        <v>38893593.692689002</v>
      </c>
      <c r="J23" s="11">
        <v>79676877</v>
      </c>
      <c r="K23" s="11" t="s">
        <v>87</v>
      </c>
      <c r="L23" s="167">
        <v>106.9</v>
      </c>
      <c r="M23" s="53">
        <v>79676877</v>
      </c>
      <c r="N23" s="53">
        <v>80000000</v>
      </c>
      <c r="O23" s="53">
        <v>1000000</v>
      </c>
      <c r="P23" s="199">
        <v>1.48</v>
      </c>
      <c r="Q23" s="199">
        <v>4.7699999999999996</v>
      </c>
      <c r="R23" s="199">
        <v>20.239999999999998</v>
      </c>
      <c r="S23" s="52">
        <v>62722</v>
      </c>
      <c r="T23" s="52">
        <v>95</v>
      </c>
      <c r="U23" s="52">
        <v>99</v>
      </c>
      <c r="V23" s="52">
        <v>5</v>
      </c>
      <c r="W23" s="11">
        <f t="shared" si="8"/>
        <v>62821</v>
      </c>
      <c r="X23" s="83">
        <f t="shared" si="0"/>
        <v>2.8075855896824824</v>
      </c>
      <c r="Y23" s="84">
        <f t="shared" si="1"/>
        <v>2.2575153485550605</v>
      </c>
      <c r="Z23" s="85">
        <v>11008</v>
      </c>
      <c r="AA23" s="76">
        <f t="shared" si="2"/>
        <v>0</v>
      </c>
      <c r="AB23" s="76">
        <f t="shared" si="9"/>
        <v>0</v>
      </c>
      <c r="AC23" s="148">
        <f t="shared" si="10"/>
        <v>0</v>
      </c>
      <c r="AD23" s="148">
        <f t="shared" si="3"/>
        <v>0</v>
      </c>
      <c r="AE23" s="148">
        <f t="shared" si="4"/>
        <v>0</v>
      </c>
      <c r="AF23" s="213">
        <f t="shared" si="5"/>
        <v>4.3739228134000774E-2</v>
      </c>
      <c r="AG23" s="213">
        <f t="shared" si="6"/>
        <v>0.14097035013458356</v>
      </c>
      <c r="AH23" s="213">
        <f t="shared" si="7"/>
        <v>0.59816349826498361</v>
      </c>
      <c r="AJ23" s="359"/>
    </row>
    <row r="24" spans="1:36" s="7" customFormat="1">
      <c r="A24" s="207">
        <v>114</v>
      </c>
      <c r="B24" s="67">
        <v>11014</v>
      </c>
      <c r="C24" s="207">
        <v>114</v>
      </c>
      <c r="D24" s="18">
        <v>20</v>
      </c>
      <c r="E24" s="68" t="s">
        <v>429</v>
      </c>
      <c r="F24" s="19" t="s">
        <v>29</v>
      </c>
      <c r="G24" s="19" t="s">
        <v>289</v>
      </c>
      <c r="H24" s="20">
        <v>16</v>
      </c>
      <c r="I24" s="17">
        <v>3737874.552255</v>
      </c>
      <c r="J24" s="17">
        <v>5572214</v>
      </c>
      <c r="K24" s="17" t="s">
        <v>88</v>
      </c>
      <c r="L24" s="168">
        <v>106.56666666666666</v>
      </c>
      <c r="M24" s="55">
        <v>5572216</v>
      </c>
      <c r="N24" s="54">
        <v>50000000</v>
      </c>
      <c r="O24" s="55">
        <v>1000000</v>
      </c>
      <c r="P24" s="208">
        <v>1.6</v>
      </c>
      <c r="Q24" s="208">
        <v>4.83</v>
      </c>
      <c r="R24" s="208">
        <v>27.93</v>
      </c>
      <c r="S24" s="209">
        <v>6142</v>
      </c>
      <c r="T24" s="209">
        <v>91</v>
      </c>
      <c r="U24" s="209">
        <v>24</v>
      </c>
      <c r="V24" s="209">
        <v>9</v>
      </c>
      <c r="W24" s="17">
        <f t="shared" si="8"/>
        <v>6166</v>
      </c>
      <c r="X24" s="83">
        <f t="shared" si="0"/>
        <v>0.18808158480321852</v>
      </c>
      <c r="Y24" s="84">
        <f t="shared" si="1"/>
        <v>0.15123209993460784</v>
      </c>
      <c r="Z24" s="85">
        <v>11014</v>
      </c>
      <c r="AA24" s="76">
        <f t="shared" si="2"/>
        <v>0</v>
      </c>
      <c r="AB24" s="76">
        <f t="shared" si="9"/>
        <v>0</v>
      </c>
      <c r="AC24" s="148">
        <f t="shared" si="10"/>
        <v>0</v>
      </c>
      <c r="AD24" s="148">
        <f t="shared" si="3"/>
        <v>0</v>
      </c>
      <c r="AE24" s="148">
        <f t="shared" si="4"/>
        <v>0</v>
      </c>
      <c r="AF24" s="213">
        <f t="shared" si="5"/>
        <v>3.3069289635730727E-3</v>
      </c>
      <c r="AG24" s="213">
        <f t="shared" si="6"/>
        <v>9.9827918087862129E-3</v>
      </c>
      <c r="AH24" s="213">
        <f t="shared" si="7"/>
        <v>5.772657872037245E-2</v>
      </c>
      <c r="AJ24" s="359"/>
    </row>
    <row r="25" spans="1:36" s="4" customFormat="1">
      <c r="A25" s="82">
        <v>115</v>
      </c>
      <c r="B25" s="67">
        <v>11049</v>
      </c>
      <c r="C25" s="82">
        <v>115</v>
      </c>
      <c r="D25" s="15">
        <v>21</v>
      </c>
      <c r="E25" s="67" t="s">
        <v>430</v>
      </c>
      <c r="F25" s="9" t="s">
        <v>322</v>
      </c>
      <c r="G25" s="9" t="s">
        <v>273</v>
      </c>
      <c r="H25" s="10">
        <v>20</v>
      </c>
      <c r="I25" s="11">
        <v>27828755.629448999</v>
      </c>
      <c r="J25" s="11">
        <v>40094767</v>
      </c>
      <c r="K25" s="11" t="s">
        <v>89</v>
      </c>
      <c r="L25" s="167">
        <v>104.33333333333334</v>
      </c>
      <c r="M25" s="53">
        <v>39979356</v>
      </c>
      <c r="N25" s="53">
        <v>40000000</v>
      </c>
      <c r="O25" s="53">
        <v>1002886</v>
      </c>
      <c r="P25" s="199">
        <v>1.88</v>
      </c>
      <c r="Q25" s="199">
        <v>5.53</v>
      </c>
      <c r="R25" s="199">
        <v>29.36</v>
      </c>
      <c r="S25" s="52">
        <v>22973</v>
      </c>
      <c r="T25" s="52">
        <v>65</v>
      </c>
      <c r="U25" s="52">
        <v>100</v>
      </c>
      <c r="V25" s="52">
        <v>35</v>
      </c>
      <c r="W25" s="11">
        <f t="shared" si="8"/>
        <v>23073</v>
      </c>
      <c r="X25" s="83">
        <f t="shared" si="0"/>
        <v>0.96666979097097894</v>
      </c>
      <c r="Y25" s="84">
        <f t="shared" si="1"/>
        <v>0.7772770661457542</v>
      </c>
      <c r="Z25" s="85">
        <v>11049</v>
      </c>
      <c r="AA25" s="76">
        <f t="shared" si="2"/>
        <v>0</v>
      </c>
      <c r="AB25" s="76">
        <f t="shared" si="9"/>
        <v>0</v>
      </c>
      <c r="AC25" s="148">
        <f t="shared" si="10"/>
        <v>0</v>
      </c>
      <c r="AD25" s="148">
        <f t="shared" si="3"/>
        <v>0</v>
      </c>
      <c r="AE25" s="148">
        <f t="shared" si="4"/>
        <v>0</v>
      </c>
      <c r="AF25" s="213">
        <f t="shared" si="5"/>
        <v>2.7959064723468312E-2</v>
      </c>
      <c r="AG25" s="213">
        <f t="shared" si="6"/>
        <v>8.2241291447223294E-2</v>
      </c>
      <c r="AH25" s="213">
        <f t="shared" si="7"/>
        <v>0.43663730866012218</v>
      </c>
      <c r="AJ25" s="359"/>
    </row>
    <row r="26" spans="1:36" s="7" customFormat="1">
      <c r="A26" s="207">
        <v>118</v>
      </c>
      <c r="B26" s="67">
        <v>11075</v>
      </c>
      <c r="C26" s="207">
        <v>118</v>
      </c>
      <c r="D26" s="18">
        <v>22</v>
      </c>
      <c r="E26" s="68" t="s">
        <v>431</v>
      </c>
      <c r="F26" s="19" t="s">
        <v>29</v>
      </c>
      <c r="G26" s="19" t="s">
        <v>289</v>
      </c>
      <c r="H26" s="20">
        <v>17</v>
      </c>
      <c r="I26" s="17">
        <v>68333297.009059995</v>
      </c>
      <c r="J26" s="17">
        <v>69366415</v>
      </c>
      <c r="K26" s="17" t="s">
        <v>90</v>
      </c>
      <c r="L26" s="168">
        <v>102.1</v>
      </c>
      <c r="M26" s="55">
        <v>69366420</v>
      </c>
      <c r="N26" s="54">
        <v>80000000</v>
      </c>
      <c r="O26" s="55">
        <v>1000000</v>
      </c>
      <c r="P26" s="208">
        <v>1.64</v>
      </c>
      <c r="Q26" s="208">
        <v>4.92</v>
      </c>
      <c r="R26" s="208">
        <v>31.96</v>
      </c>
      <c r="S26" s="209">
        <v>13532</v>
      </c>
      <c r="T26" s="209">
        <v>71</v>
      </c>
      <c r="U26" s="209">
        <v>114</v>
      </c>
      <c r="V26" s="209">
        <v>29</v>
      </c>
      <c r="W26" s="17">
        <f t="shared" si="8"/>
        <v>13646</v>
      </c>
      <c r="X26" s="83">
        <f t="shared" si="0"/>
        <v>1.8267734655441497</v>
      </c>
      <c r="Y26" s="84">
        <f t="shared" si="1"/>
        <v>1.4688667558182715</v>
      </c>
      <c r="Z26" s="85">
        <v>11075</v>
      </c>
      <c r="AA26" s="76">
        <f t="shared" si="2"/>
        <v>0</v>
      </c>
      <c r="AB26" s="76">
        <f t="shared" si="9"/>
        <v>0</v>
      </c>
      <c r="AC26" s="148">
        <f t="shared" si="10"/>
        <v>0</v>
      </c>
      <c r="AD26" s="148">
        <f t="shared" si="3"/>
        <v>0</v>
      </c>
      <c r="AE26" s="148">
        <f t="shared" si="4"/>
        <v>0</v>
      </c>
      <c r="AF26" s="213">
        <f t="shared" si="5"/>
        <v>4.2195894133695851E-2</v>
      </c>
      <c r="AG26" s="213">
        <f t="shared" si="6"/>
        <v>0.12658768240108756</v>
      </c>
      <c r="AH26" s="213">
        <f t="shared" si="7"/>
        <v>0.82230535153226803</v>
      </c>
      <c r="AJ26" s="359"/>
    </row>
    <row r="27" spans="1:36" s="4" customFormat="1">
      <c r="A27" s="82">
        <v>121</v>
      </c>
      <c r="B27" s="67">
        <v>11090</v>
      </c>
      <c r="C27" s="82">
        <v>121</v>
      </c>
      <c r="D27" s="15">
        <v>23</v>
      </c>
      <c r="E27" s="67" t="s">
        <v>432</v>
      </c>
      <c r="F27" s="9" t="s">
        <v>37</v>
      </c>
      <c r="G27" s="9" t="s">
        <v>273</v>
      </c>
      <c r="H27" s="10">
        <v>15</v>
      </c>
      <c r="I27" s="11">
        <v>52175630.706820004</v>
      </c>
      <c r="J27" s="11">
        <v>56006964.569392003</v>
      </c>
      <c r="K27" s="11" t="s">
        <v>91</v>
      </c>
      <c r="L27" s="167">
        <v>99.566666666666663</v>
      </c>
      <c r="M27" s="53">
        <v>46084597</v>
      </c>
      <c r="N27" s="53">
        <v>100000000</v>
      </c>
      <c r="O27" s="53">
        <v>1215308</v>
      </c>
      <c r="P27" s="199">
        <v>1.63</v>
      </c>
      <c r="Q27" s="199">
        <v>4.2</v>
      </c>
      <c r="R27" s="199">
        <v>38.82</v>
      </c>
      <c r="S27" s="52">
        <v>39962</v>
      </c>
      <c r="T27" s="52">
        <v>73</v>
      </c>
      <c r="U27" s="52">
        <v>77</v>
      </c>
      <c r="V27" s="52">
        <v>27</v>
      </c>
      <c r="W27" s="11">
        <f t="shared" si="8"/>
        <v>40039</v>
      </c>
      <c r="X27" s="83">
        <f t="shared" si="0"/>
        <v>1.5164985240418274</v>
      </c>
      <c r="Y27" s="84">
        <f t="shared" si="1"/>
        <v>1.2193817729605514</v>
      </c>
      <c r="Z27" s="85">
        <v>11090</v>
      </c>
      <c r="AA27" s="76">
        <f t="shared" si="2"/>
        <v>0</v>
      </c>
      <c r="AB27" s="76">
        <f t="shared" si="9"/>
        <v>0</v>
      </c>
      <c r="AC27" s="148">
        <f t="shared" si="10"/>
        <v>0</v>
      </c>
      <c r="AD27" s="148">
        <f t="shared" si="3"/>
        <v>0</v>
      </c>
      <c r="AE27" s="148">
        <f t="shared" si="4"/>
        <v>0</v>
      </c>
      <c r="AF27" s="213">
        <f t="shared" si="5"/>
        <v>3.3861542386139434E-2</v>
      </c>
      <c r="AG27" s="213">
        <f t="shared" si="6"/>
        <v>8.7250600013365417E-2</v>
      </c>
      <c r="AH27" s="213">
        <f t="shared" si="7"/>
        <v>0.806444831552106</v>
      </c>
      <c r="AJ27" s="359"/>
    </row>
    <row r="28" spans="1:36" s="7" customFormat="1">
      <c r="A28" s="207">
        <v>123</v>
      </c>
      <c r="B28" s="67">
        <v>11098</v>
      </c>
      <c r="C28" s="207">
        <v>123</v>
      </c>
      <c r="D28" s="18">
        <v>24</v>
      </c>
      <c r="E28" s="68" t="s">
        <v>433</v>
      </c>
      <c r="F28" s="19" t="s">
        <v>39</v>
      </c>
      <c r="G28" s="19" t="s">
        <v>273</v>
      </c>
      <c r="H28" s="20">
        <v>17</v>
      </c>
      <c r="I28" s="17">
        <v>158411621.93665901</v>
      </c>
      <c r="J28" s="17">
        <v>230575709</v>
      </c>
      <c r="K28" s="17" t="s">
        <v>92</v>
      </c>
      <c r="L28" s="168">
        <v>98.866666666666674</v>
      </c>
      <c r="M28" s="55">
        <v>229888075</v>
      </c>
      <c r="N28" s="54">
        <v>300000000</v>
      </c>
      <c r="O28" s="55">
        <v>1002991</v>
      </c>
      <c r="P28" s="208">
        <v>1.7</v>
      </c>
      <c r="Q28" s="208">
        <v>5.05</v>
      </c>
      <c r="R28" s="208">
        <v>21.02</v>
      </c>
      <c r="S28" s="209">
        <v>198120</v>
      </c>
      <c r="T28" s="209">
        <v>89</v>
      </c>
      <c r="U28" s="209">
        <v>204</v>
      </c>
      <c r="V28" s="209">
        <v>11</v>
      </c>
      <c r="W28" s="17">
        <f t="shared" si="8"/>
        <v>198324</v>
      </c>
      <c r="X28" s="83">
        <f t="shared" si="0"/>
        <v>7.6116823407823384</v>
      </c>
      <c r="Y28" s="84">
        <f t="shared" si="1"/>
        <v>6.1203796513946944</v>
      </c>
      <c r="Z28" s="85">
        <v>11098</v>
      </c>
      <c r="AA28" s="76">
        <f t="shared" si="2"/>
        <v>0</v>
      </c>
      <c r="AB28" s="76">
        <f t="shared" si="9"/>
        <v>0</v>
      </c>
      <c r="AC28" s="148">
        <f t="shared" si="10"/>
        <v>0</v>
      </c>
      <c r="AD28" s="148">
        <f t="shared" si="3"/>
        <v>0</v>
      </c>
      <c r="AE28" s="148">
        <f t="shared" si="4"/>
        <v>0</v>
      </c>
      <c r="AF28" s="213">
        <f t="shared" si="5"/>
        <v>0.14539168516101095</v>
      </c>
      <c r="AG28" s="213">
        <f t="shared" si="6"/>
        <v>0.43189882944888547</v>
      </c>
      <c r="AH28" s="213">
        <f t="shared" si="7"/>
        <v>1.797725424755559</v>
      </c>
      <c r="AJ28" s="359"/>
    </row>
    <row r="29" spans="1:36" s="4" customFormat="1">
      <c r="A29" s="82">
        <v>130</v>
      </c>
      <c r="B29" s="67">
        <v>11142</v>
      </c>
      <c r="C29" s="82">
        <v>130</v>
      </c>
      <c r="D29" s="15">
        <v>25</v>
      </c>
      <c r="E29" s="67" t="s">
        <v>434</v>
      </c>
      <c r="F29" s="9" t="s">
        <v>34</v>
      </c>
      <c r="G29" s="9" t="s">
        <v>273</v>
      </c>
      <c r="H29" s="10">
        <v>17</v>
      </c>
      <c r="I29" s="11">
        <v>151064247.4244</v>
      </c>
      <c r="J29" s="11">
        <v>150719349</v>
      </c>
      <c r="K29" s="11" t="s">
        <v>93</v>
      </c>
      <c r="L29" s="167">
        <v>92.133333333333326</v>
      </c>
      <c r="M29" s="53">
        <v>149446344</v>
      </c>
      <c r="N29" s="53">
        <v>150000000</v>
      </c>
      <c r="O29" s="53">
        <v>1008518</v>
      </c>
      <c r="P29" s="199">
        <v>1.65</v>
      </c>
      <c r="Q29" s="199">
        <v>4.9400000000000004</v>
      </c>
      <c r="R29" s="199">
        <v>20.96</v>
      </c>
      <c r="S29" s="52">
        <v>143713</v>
      </c>
      <c r="T29" s="52">
        <v>98</v>
      </c>
      <c r="U29" s="52">
        <v>94</v>
      </c>
      <c r="V29" s="52">
        <v>2</v>
      </c>
      <c r="W29" s="11">
        <f t="shared" si="8"/>
        <v>143807</v>
      </c>
      <c r="X29" s="83">
        <f t="shared" si="0"/>
        <v>5.4786326513056425</v>
      </c>
      <c r="Y29" s="84">
        <f t="shared" si="1"/>
        <v>4.4052431900450575</v>
      </c>
      <c r="Z29" s="85">
        <v>11142</v>
      </c>
      <c r="AA29" s="76">
        <f t="shared" si="2"/>
        <v>0</v>
      </c>
      <c r="AB29" s="76">
        <f t="shared" si="9"/>
        <v>0</v>
      </c>
      <c r="AC29" s="148">
        <f t="shared" si="10"/>
        <v>0</v>
      </c>
      <c r="AD29" s="148">
        <f t="shared" si="3"/>
        <v>0</v>
      </c>
      <c r="AE29" s="148">
        <f t="shared" si="4"/>
        <v>0</v>
      </c>
      <c r="AF29" s="213">
        <f t="shared" si="5"/>
        <v>9.2242284435248054E-2</v>
      </c>
      <c r="AG29" s="213">
        <f t="shared" si="6"/>
        <v>0.27616780915765182</v>
      </c>
      <c r="AH29" s="213">
        <f t="shared" si="7"/>
        <v>1.1717565344016967</v>
      </c>
      <c r="AJ29" s="359"/>
    </row>
    <row r="30" spans="1:36" s="7" customFormat="1">
      <c r="A30" s="207">
        <v>132</v>
      </c>
      <c r="B30" s="67">
        <v>11145</v>
      </c>
      <c r="C30" s="207">
        <v>132</v>
      </c>
      <c r="D30" s="18">
        <v>26</v>
      </c>
      <c r="E30" s="68" t="s">
        <v>435</v>
      </c>
      <c r="F30" s="19" t="s">
        <v>212</v>
      </c>
      <c r="G30" s="19" t="s">
        <v>273</v>
      </c>
      <c r="H30" s="20">
        <v>10</v>
      </c>
      <c r="I30" s="17">
        <v>75093229.879316002</v>
      </c>
      <c r="J30" s="17">
        <v>111049659</v>
      </c>
      <c r="K30" s="17" t="s">
        <v>94</v>
      </c>
      <c r="L30" s="168">
        <v>91.933333333333337</v>
      </c>
      <c r="M30" s="55">
        <v>100740796</v>
      </c>
      <c r="N30" s="54">
        <v>150000000</v>
      </c>
      <c r="O30" s="55">
        <v>1102330</v>
      </c>
      <c r="P30" s="208">
        <v>1.25</v>
      </c>
      <c r="Q30" s="208">
        <v>2.5499999999999998</v>
      </c>
      <c r="R30" s="208">
        <v>34.81</v>
      </c>
      <c r="S30" s="209">
        <v>56307</v>
      </c>
      <c r="T30" s="209">
        <v>82</v>
      </c>
      <c r="U30" s="209">
        <v>116</v>
      </c>
      <c r="V30" s="209">
        <v>18</v>
      </c>
      <c r="W30" s="17">
        <f t="shared" si="8"/>
        <v>56423</v>
      </c>
      <c r="X30" s="83">
        <f t="shared" si="0"/>
        <v>3.3775997035071113</v>
      </c>
      <c r="Y30" s="84">
        <f t="shared" si="1"/>
        <v>2.7158506582891588</v>
      </c>
      <c r="Z30" s="85">
        <v>11145</v>
      </c>
      <c r="AA30" s="76">
        <f t="shared" si="2"/>
        <v>0</v>
      </c>
      <c r="AB30" s="76">
        <f t="shared" si="9"/>
        <v>0</v>
      </c>
      <c r="AC30" s="148">
        <f t="shared" si="10"/>
        <v>0</v>
      </c>
      <c r="AD30" s="148">
        <f t="shared" si="3"/>
        <v>0</v>
      </c>
      <c r="AE30" s="148">
        <f t="shared" si="4"/>
        <v>0</v>
      </c>
      <c r="AF30" s="213">
        <f t="shared" si="5"/>
        <v>5.1487800358340115E-2</v>
      </c>
      <c r="AG30" s="213">
        <f t="shared" si="6"/>
        <v>0.10503511273101383</v>
      </c>
      <c r="AH30" s="213">
        <f t="shared" si="7"/>
        <v>1.4338322643790555</v>
      </c>
      <c r="AJ30" s="359"/>
    </row>
    <row r="31" spans="1:36" s="4" customFormat="1">
      <c r="A31" s="82">
        <v>131</v>
      </c>
      <c r="B31" s="67">
        <v>11148</v>
      </c>
      <c r="C31" s="82">
        <v>131</v>
      </c>
      <c r="D31" s="15">
        <v>27</v>
      </c>
      <c r="E31" s="67" t="s">
        <v>436</v>
      </c>
      <c r="F31" s="9" t="s">
        <v>339</v>
      </c>
      <c r="G31" s="9" t="s">
        <v>275</v>
      </c>
      <c r="H31" s="10" t="s">
        <v>24</v>
      </c>
      <c r="I31" s="11">
        <v>165473.30314500001</v>
      </c>
      <c r="J31" s="11">
        <v>910721</v>
      </c>
      <c r="K31" s="11" t="s">
        <v>143</v>
      </c>
      <c r="L31" s="167">
        <v>91.9</v>
      </c>
      <c r="M31" s="53">
        <v>910721</v>
      </c>
      <c r="N31" s="53">
        <v>5000000</v>
      </c>
      <c r="O31" s="53">
        <v>1000000</v>
      </c>
      <c r="P31" s="199">
        <v>2.2799999999999998</v>
      </c>
      <c r="Q31" s="199">
        <v>4.84</v>
      </c>
      <c r="R31" s="199">
        <v>57.25</v>
      </c>
      <c r="S31" s="52">
        <v>1022</v>
      </c>
      <c r="T31" s="52">
        <v>79</v>
      </c>
      <c r="U31" s="52">
        <v>3</v>
      </c>
      <c r="V31" s="52">
        <v>21</v>
      </c>
      <c r="W31" s="11">
        <f t="shared" si="8"/>
        <v>1025</v>
      </c>
      <c r="X31" s="83">
        <f t="shared" si="0"/>
        <v>2.6686372167116199E-2</v>
      </c>
      <c r="Y31" s="84">
        <f t="shared" si="1"/>
        <v>2.1457901403223349E-2</v>
      </c>
      <c r="Z31" s="85">
        <v>11148</v>
      </c>
      <c r="AA31" s="76">
        <f>IF(M31&gt;N31,1,0)</f>
        <v>0</v>
      </c>
      <c r="AB31" s="76">
        <f>IF(W31=0,1,0)</f>
        <v>0</v>
      </c>
      <c r="AC31" s="148">
        <f>IF((T31+V31)=100,0,1)</f>
        <v>0</v>
      </c>
      <c r="AD31" s="148">
        <f>IF(J31=0,1,0)</f>
        <v>0</v>
      </c>
      <c r="AE31" s="148">
        <f>IF(M31=0,1,0)</f>
        <v>0</v>
      </c>
      <c r="AF31" s="213">
        <f t="shared" si="5"/>
        <v>7.701889688737334E-4</v>
      </c>
      <c r="AG31" s="213">
        <f t="shared" si="6"/>
        <v>1.6349625479600307E-3</v>
      </c>
      <c r="AH31" s="213">
        <f t="shared" si="7"/>
        <v>1.933917476667598E-2</v>
      </c>
      <c r="AJ31" s="359"/>
    </row>
    <row r="32" spans="1:36" s="7" customFormat="1">
      <c r="A32" s="207">
        <v>136</v>
      </c>
      <c r="B32" s="67">
        <v>11158</v>
      </c>
      <c r="C32" s="207">
        <v>136</v>
      </c>
      <c r="D32" s="18">
        <v>28</v>
      </c>
      <c r="E32" s="68" t="s">
        <v>437</v>
      </c>
      <c r="F32" s="19" t="s">
        <v>39</v>
      </c>
      <c r="G32" s="19" t="s">
        <v>273</v>
      </c>
      <c r="H32" s="20">
        <v>17</v>
      </c>
      <c r="I32" s="17">
        <v>7500897.6178489998</v>
      </c>
      <c r="J32" s="17">
        <v>8804567</v>
      </c>
      <c r="K32" s="17" t="s">
        <v>95</v>
      </c>
      <c r="L32" s="168">
        <v>89.966666666666669</v>
      </c>
      <c r="M32" s="55">
        <v>8727068</v>
      </c>
      <c r="N32" s="54">
        <v>50000000</v>
      </c>
      <c r="O32" s="55">
        <v>1008880</v>
      </c>
      <c r="P32" s="208">
        <v>1.6</v>
      </c>
      <c r="Q32" s="208">
        <v>4.92</v>
      </c>
      <c r="R32" s="208">
        <v>30.2</v>
      </c>
      <c r="S32" s="209">
        <v>6296</v>
      </c>
      <c r="T32" s="209">
        <v>54</v>
      </c>
      <c r="U32" s="209">
        <v>18</v>
      </c>
      <c r="V32" s="209">
        <v>46</v>
      </c>
      <c r="W32" s="17">
        <f t="shared" si="8"/>
        <v>6314</v>
      </c>
      <c r="X32" s="83">
        <f t="shared" si="0"/>
        <v>0.17635137843066762</v>
      </c>
      <c r="Y32" s="84">
        <f t="shared" si="1"/>
        <v>0.14180010932136819</v>
      </c>
      <c r="Z32" s="85">
        <v>11158</v>
      </c>
      <c r="AA32" s="76">
        <f t="shared" si="2"/>
        <v>0</v>
      </c>
      <c r="AB32" s="76">
        <f t="shared" si="9"/>
        <v>0</v>
      </c>
      <c r="AC32" s="148">
        <f t="shared" si="10"/>
        <v>0</v>
      </c>
      <c r="AD32" s="148">
        <f t="shared" si="3"/>
        <v>0</v>
      </c>
      <c r="AE32" s="148">
        <f t="shared" si="4"/>
        <v>0</v>
      </c>
      <c r="AF32" s="213">
        <f t="shared" si="5"/>
        <v>5.2252260275753373E-3</v>
      </c>
      <c r="AG32" s="213">
        <f t="shared" si="6"/>
        <v>1.606757003479416E-2</v>
      </c>
      <c r="AH32" s="213">
        <f t="shared" si="7"/>
        <v>9.8626141270484496E-2</v>
      </c>
      <c r="AJ32" s="359"/>
    </row>
    <row r="33" spans="1:36" s="4" customFormat="1">
      <c r="A33" s="82">
        <v>138</v>
      </c>
      <c r="B33" s="67">
        <v>11161</v>
      </c>
      <c r="C33" s="82">
        <v>138</v>
      </c>
      <c r="D33" s="15">
        <v>29</v>
      </c>
      <c r="E33" s="67" t="s">
        <v>438</v>
      </c>
      <c r="F33" s="9" t="s">
        <v>16</v>
      </c>
      <c r="G33" s="9" t="s">
        <v>273</v>
      </c>
      <c r="H33" s="10">
        <v>18</v>
      </c>
      <c r="I33" s="11">
        <v>19985014.153967999</v>
      </c>
      <c r="J33" s="11">
        <v>19868450</v>
      </c>
      <c r="K33" s="11" t="s">
        <v>96</v>
      </c>
      <c r="L33" s="167">
        <v>89.733333333333334</v>
      </c>
      <c r="M33" s="53">
        <v>19721345</v>
      </c>
      <c r="N33" s="53">
        <v>20000000</v>
      </c>
      <c r="O33" s="53">
        <v>1007459</v>
      </c>
      <c r="P33" s="199">
        <v>1.47</v>
      </c>
      <c r="Q33" s="199">
        <v>4.4400000000000004</v>
      </c>
      <c r="R33" s="199">
        <v>18.91</v>
      </c>
      <c r="S33" s="52">
        <v>17948</v>
      </c>
      <c r="T33" s="52">
        <v>95</v>
      </c>
      <c r="U33" s="52">
        <v>75</v>
      </c>
      <c r="V33" s="52">
        <v>5</v>
      </c>
      <c r="W33" s="11">
        <f t="shared" si="8"/>
        <v>18023</v>
      </c>
      <c r="X33" s="83">
        <f t="shared" si="0"/>
        <v>0.70010743404673004</v>
      </c>
      <c r="Y33" s="84">
        <f t="shared" si="1"/>
        <v>0.56294037261273167</v>
      </c>
      <c r="Z33" s="85">
        <v>11161</v>
      </c>
      <c r="AA33" s="76">
        <f t="shared" si="2"/>
        <v>0</v>
      </c>
      <c r="AB33" s="76">
        <f t="shared" si="9"/>
        <v>0</v>
      </c>
      <c r="AC33" s="148">
        <f t="shared" si="10"/>
        <v>0</v>
      </c>
      <c r="AD33" s="148">
        <f t="shared" si="3"/>
        <v>0</v>
      </c>
      <c r="AE33" s="148">
        <f t="shared" si="4"/>
        <v>0</v>
      </c>
      <c r="AF33" s="213">
        <f t="shared" si="5"/>
        <v>1.083324134788098E-2</v>
      </c>
      <c r="AG33" s="213">
        <f t="shared" si="6"/>
        <v>3.2720810601762962E-2</v>
      </c>
      <c r="AH33" s="213">
        <f t="shared" si="7"/>
        <v>0.13935822713498594</v>
      </c>
      <c r="AJ33" s="359"/>
    </row>
    <row r="34" spans="1:36" s="7" customFormat="1">
      <c r="A34" s="207">
        <v>139</v>
      </c>
      <c r="B34" s="67">
        <v>11168</v>
      </c>
      <c r="C34" s="207">
        <v>139</v>
      </c>
      <c r="D34" s="18" t="s">
        <v>392</v>
      </c>
      <c r="E34" s="68" t="s">
        <v>439</v>
      </c>
      <c r="F34" s="19" t="s">
        <v>233</v>
      </c>
      <c r="G34" s="19" t="s">
        <v>273</v>
      </c>
      <c r="H34" s="20">
        <v>16</v>
      </c>
      <c r="I34" s="17">
        <v>621171.24186800001</v>
      </c>
      <c r="J34" s="17">
        <v>10598316</v>
      </c>
      <c r="K34" s="17" t="s">
        <v>97</v>
      </c>
      <c r="L34" s="168">
        <v>88.333333333333343</v>
      </c>
      <c r="M34" s="55">
        <v>10598314</v>
      </c>
      <c r="N34" s="54">
        <v>25000000</v>
      </c>
      <c r="O34" s="55">
        <v>1000000</v>
      </c>
      <c r="P34" s="208">
        <v>1.92</v>
      </c>
      <c r="Q34" s="208">
        <v>5.67</v>
      </c>
      <c r="R34" s="208">
        <v>54.95</v>
      </c>
      <c r="S34" s="209">
        <v>4311</v>
      </c>
      <c r="T34" s="209">
        <v>80</v>
      </c>
      <c r="U34" s="209">
        <v>24</v>
      </c>
      <c r="V34" s="209">
        <v>20</v>
      </c>
      <c r="W34" s="17">
        <f t="shared" si="8"/>
        <v>4335</v>
      </c>
      <c r="X34" s="83">
        <f t="shared" si="0"/>
        <v>0.31448790503648921</v>
      </c>
      <c r="Y34" s="84">
        <f t="shared" si="1"/>
        <v>0.25287253046312019</v>
      </c>
      <c r="Z34" s="85">
        <v>11168</v>
      </c>
      <c r="AA34" s="76">
        <f t="shared" si="2"/>
        <v>0</v>
      </c>
      <c r="AB34" s="76">
        <f t="shared" si="9"/>
        <v>0</v>
      </c>
      <c r="AC34" s="148">
        <f t="shared" si="10"/>
        <v>0</v>
      </c>
      <c r="AD34" s="148">
        <f t="shared" si="3"/>
        <v>0</v>
      </c>
      <c r="AE34" s="148">
        <f t="shared" si="4"/>
        <v>0</v>
      </c>
      <c r="AF34" s="213">
        <f t="shared" si="5"/>
        <v>7.5477097208757416E-3</v>
      </c>
      <c r="AG34" s="213">
        <f t="shared" si="6"/>
        <v>2.2289330269461175E-2</v>
      </c>
      <c r="AH34" s="213">
        <f t="shared" si="7"/>
        <v>0.21601387977193856</v>
      </c>
      <c r="AJ34" s="359"/>
    </row>
    <row r="35" spans="1:36" s="4" customFormat="1">
      <c r="A35" s="82">
        <v>150</v>
      </c>
      <c r="B35" s="67">
        <v>11198</v>
      </c>
      <c r="C35" s="82">
        <v>150</v>
      </c>
      <c r="D35" s="15">
        <v>31</v>
      </c>
      <c r="E35" s="67" t="s">
        <v>440</v>
      </c>
      <c r="F35" s="9" t="s">
        <v>322</v>
      </c>
      <c r="G35" s="9" t="s">
        <v>273</v>
      </c>
      <c r="H35" s="10">
        <v>17</v>
      </c>
      <c r="I35" s="11">
        <v>1017.743147</v>
      </c>
      <c r="J35" s="11">
        <v>50703</v>
      </c>
      <c r="K35" s="11" t="s">
        <v>209</v>
      </c>
      <c r="L35" s="167">
        <v>83.333333333333343</v>
      </c>
      <c r="M35" s="53">
        <v>37411</v>
      </c>
      <c r="N35" s="53">
        <v>500000</v>
      </c>
      <c r="O35" s="53">
        <v>1355296</v>
      </c>
      <c r="P35" s="199">
        <v>0</v>
      </c>
      <c r="Q35" s="199">
        <v>0</v>
      </c>
      <c r="R35" s="199">
        <v>0</v>
      </c>
      <c r="S35" s="52">
        <v>0</v>
      </c>
      <c r="T35" s="52">
        <v>0</v>
      </c>
      <c r="U35" s="52">
        <v>0</v>
      </c>
      <c r="V35" s="52">
        <v>0</v>
      </c>
      <c r="W35" s="11">
        <f t="shared" si="8"/>
        <v>0</v>
      </c>
      <c r="X35" s="83">
        <f t="shared" si="0"/>
        <v>0</v>
      </c>
      <c r="Y35" s="84">
        <f t="shared" si="1"/>
        <v>0</v>
      </c>
      <c r="Z35" s="85">
        <v>11198</v>
      </c>
      <c r="AA35" s="76">
        <f t="shared" si="2"/>
        <v>0</v>
      </c>
      <c r="AB35" s="76">
        <f t="shared" si="9"/>
        <v>1</v>
      </c>
      <c r="AC35" s="148">
        <f t="shared" si="10"/>
        <v>1</v>
      </c>
      <c r="AD35" s="148">
        <f t="shared" si="3"/>
        <v>0</v>
      </c>
      <c r="AE35" s="148">
        <f t="shared" si="4"/>
        <v>0</v>
      </c>
      <c r="AF35" s="213">
        <f t="shared" si="5"/>
        <v>0</v>
      </c>
      <c r="AG35" s="213">
        <f t="shared" si="6"/>
        <v>0</v>
      </c>
      <c r="AH35" s="213">
        <f t="shared" si="7"/>
        <v>0</v>
      </c>
      <c r="AJ35" s="359"/>
    </row>
    <row r="36" spans="1:36" s="7" customFormat="1">
      <c r="A36" s="207">
        <v>154</v>
      </c>
      <c r="B36" s="67">
        <v>11217</v>
      </c>
      <c r="C36" s="207">
        <v>154</v>
      </c>
      <c r="D36" s="18">
        <v>32</v>
      </c>
      <c r="E36" s="68" t="s">
        <v>441</v>
      </c>
      <c r="F36" s="19" t="s">
        <v>38</v>
      </c>
      <c r="G36" s="19" t="s">
        <v>273</v>
      </c>
      <c r="H36" s="20">
        <v>18</v>
      </c>
      <c r="I36" s="17">
        <v>8073646.5677429996</v>
      </c>
      <c r="J36" s="17">
        <v>16021982</v>
      </c>
      <c r="K36" s="17" t="s">
        <v>210</v>
      </c>
      <c r="L36" s="168">
        <v>83.233333333333334</v>
      </c>
      <c r="M36" s="55">
        <v>15891713</v>
      </c>
      <c r="N36" s="54">
        <v>50000000</v>
      </c>
      <c r="O36" s="55">
        <v>1008197</v>
      </c>
      <c r="P36" s="208">
        <v>1.73</v>
      </c>
      <c r="Q36" s="208">
        <v>4.95</v>
      </c>
      <c r="R36" s="208">
        <v>31.49</v>
      </c>
      <c r="S36" s="209">
        <v>1696</v>
      </c>
      <c r="T36" s="209">
        <v>24</v>
      </c>
      <c r="U36" s="209">
        <v>169</v>
      </c>
      <c r="V36" s="209">
        <v>76</v>
      </c>
      <c r="W36" s="17">
        <f t="shared" si="8"/>
        <v>1865</v>
      </c>
      <c r="X36" s="83">
        <f t="shared" si="0"/>
        <v>0.14262792939120725</v>
      </c>
      <c r="Y36" s="84">
        <f t="shared" si="1"/>
        <v>0.11468385537970079</v>
      </c>
      <c r="Z36" s="85">
        <v>11217</v>
      </c>
      <c r="AA36" s="76">
        <f t="shared" si="2"/>
        <v>0</v>
      </c>
      <c r="AB36" s="76">
        <f t="shared" si="9"/>
        <v>0</v>
      </c>
      <c r="AC36" s="148">
        <f t="shared" si="10"/>
        <v>0</v>
      </c>
      <c r="AD36" s="148">
        <f t="shared" si="3"/>
        <v>0</v>
      </c>
      <c r="AE36" s="148">
        <f t="shared" si="4"/>
        <v>0</v>
      </c>
      <c r="AF36" s="213">
        <f t="shared" si="5"/>
        <v>1.0281096576949521E-2</v>
      </c>
      <c r="AG36" s="213">
        <f t="shared" si="6"/>
        <v>2.9417010436936494E-2</v>
      </c>
      <c r="AH36" s="213">
        <f t="shared" si="7"/>
        <v>0.18713972902204648</v>
      </c>
      <c r="AJ36" s="359"/>
    </row>
    <row r="37" spans="1:36" s="4" customFormat="1">
      <c r="A37" s="82">
        <v>164</v>
      </c>
      <c r="B37" s="67">
        <v>11256</v>
      </c>
      <c r="C37" s="82">
        <v>164</v>
      </c>
      <c r="D37" s="15">
        <v>33</v>
      </c>
      <c r="E37" s="67" t="s">
        <v>442</v>
      </c>
      <c r="F37" s="9" t="s">
        <v>41</v>
      </c>
      <c r="G37" s="9" t="s">
        <v>273</v>
      </c>
      <c r="H37" s="10">
        <v>15</v>
      </c>
      <c r="I37" s="11">
        <v>46221.496519</v>
      </c>
      <c r="J37" s="11">
        <v>53391</v>
      </c>
      <c r="K37" s="11" t="s">
        <v>153</v>
      </c>
      <c r="L37" s="167">
        <v>79.133333333333326</v>
      </c>
      <c r="M37" s="53">
        <v>53391</v>
      </c>
      <c r="N37" s="53">
        <v>500000</v>
      </c>
      <c r="O37" s="53">
        <v>1000005</v>
      </c>
      <c r="P37" s="199">
        <v>1.03</v>
      </c>
      <c r="Q37" s="199">
        <v>3.75</v>
      </c>
      <c r="R37" s="199">
        <v>28.56</v>
      </c>
      <c r="S37" s="52">
        <v>45</v>
      </c>
      <c r="T37" s="52">
        <v>3</v>
      </c>
      <c r="U37" s="52">
        <v>7</v>
      </c>
      <c r="V37" s="52">
        <v>97</v>
      </c>
      <c r="W37" s="11">
        <f t="shared" si="8"/>
        <v>52</v>
      </c>
      <c r="X37" s="83">
        <f t="shared" ref="X37:X68" si="11">T37*J37/$J$90</f>
        <v>5.9410937564762164E-5</v>
      </c>
      <c r="Y37" s="84">
        <f t="shared" ref="Y37:Y68" si="12">T37*J37/$J$186</f>
        <v>4.7770975858180381E-5</v>
      </c>
      <c r="Z37" s="85">
        <v>11256</v>
      </c>
      <c r="AA37" s="76">
        <f t="shared" si="2"/>
        <v>0</v>
      </c>
      <c r="AB37" s="76">
        <f t="shared" si="9"/>
        <v>0</v>
      </c>
      <c r="AC37" s="148">
        <f t="shared" si="10"/>
        <v>0</v>
      </c>
      <c r="AD37" s="148">
        <f t="shared" si="3"/>
        <v>0</v>
      </c>
      <c r="AE37" s="148">
        <f t="shared" si="4"/>
        <v>0</v>
      </c>
      <c r="AF37" s="213">
        <f t="shared" ref="AF37:AF68" si="13">$J37/$J$90*P37</f>
        <v>2.0397755230568342E-5</v>
      </c>
      <c r="AG37" s="213">
        <f t="shared" ref="AG37:AG68" si="14">$J37/$J$90*Q37</f>
        <v>7.4263671955952689E-5</v>
      </c>
      <c r="AH37" s="213">
        <f t="shared" ref="AH37:AH68" si="15">$J37/$J$90*R37</f>
        <v>5.6559212561653569E-4</v>
      </c>
      <c r="AJ37" s="359"/>
    </row>
    <row r="38" spans="1:36" s="7" customFormat="1">
      <c r="A38" s="207">
        <v>172</v>
      </c>
      <c r="B38" s="67">
        <v>11277</v>
      </c>
      <c r="C38" s="207">
        <v>172</v>
      </c>
      <c r="D38" s="18">
        <v>34</v>
      </c>
      <c r="E38" s="68" t="s">
        <v>443</v>
      </c>
      <c r="F38" s="19" t="s">
        <v>287</v>
      </c>
      <c r="G38" s="19" t="s">
        <v>275</v>
      </c>
      <c r="H38" s="20" t="s">
        <v>24</v>
      </c>
      <c r="I38" s="17">
        <v>32725739.339370001</v>
      </c>
      <c r="J38" s="17">
        <v>129362691</v>
      </c>
      <c r="K38" s="17" t="s">
        <v>159</v>
      </c>
      <c r="L38" s="168">
        <v>75.966666666666669</v>
      </c>
      <c r="M38" s="55">
        <v>3591616039</v>
      </c>
      <c r="N38" s="54">
        <v>5000000000</v>
      </c>
      <c r="O38" s="55">
        <v>36018</v>
      </c>
      <c r="P38" s="208">
        <v>1.42</v>
      </c>
      <c r="Q38" s="208">
        <v>4.2699999999999996</v>
      </c>
      <c r="R38" s="208">
        <v>20.399999999999999</v>
      </c>
      <c r="S38" s="209">
        <v>3243040</v>
      </c>
      <c r="T38" s="209">
        <v>89</v>
      </c>
      <c r="U38" s="209">
        <v>4441</v>
      </c>
      <c r="V38" s="209">
        <v>11</v>
      </c>
      <c r="W38" s="17">
        <f t="shared" si="8"/>
        <v>3247481</v>
      </c>
      <c r="X38" s="83">
        <f t="shared" si="11"/>
        <v>4.2704746085841254</v>
      </c>
      <c r="Y38" s="84">
        <f t="shared" si="12"/>
        <v>3.4337909447610526</v>
      </c>
      <c r="Z38" s="85">
        <v>11277</v>
      </c>
      <c r="AA38" s="76">
        <f t="shared" ref="AA38:AA68" si="16">IF(M38&gt;N38,1,0)</f>
        <v>0</v>
      </c>
      <c r="AB38" s="76">
        <f t="shared" si="9"/>
        <v>0</v>
      </c>
      <c r="AC38" s="148">
        <f t="shared" si="10"/>
        <v>0</v>
      </c>
      <c r="AD38" s="148">
        <f t="shared" ref="AD38:AD68" si="17">IF(J38=0,1,0)</f>
        <v>0</v>
      </c>
      <c r="AE38" s="148">
        <f t="shared" ref="AE38:AE68" si="18">IF(M38=0,1,0)</f>
        <v>0</v>
      </c>
      <c r="AF38" s="213">
        <f t="shared" si="13"/>
        <v>6.8135662294263571E-2</v>
      </c>
      <c r="AG38" s="213">
        <f t="shared" si="14"/>
        <v>0.20488681549049681</v>
      </c>
      <c r="AH38" s="213">
        <f t="shared" si="15"/>
        <v>0.97885035972040635</v>
      </c>
      <c r="AJ38" s="359"/>
    </row>
    <row r="39" spans="1:36" s="4" customFormat="1">
      <c r="A39" s="82">
        <v>175</v>
      </c>
      <c r="B39" s="67">
        <v>11290</v>
      </c>
      <c r="C39" s="82">
        <v>175</v>
      </c>
      <c r="D39" s="15">
        <v>35</v>
      </c>
      <c r="E39" s="67" t="s">
        <v>444</v>
      </c>
      <c r="F39" s="9" t="s">
        <v>39</v>
      </c>
      <c r="G39" s="9" t="s">
        <v>273</v>
      </c>
      <c r="H39" s="10">
        <v>17</v>
      </c>
      <c r="I39" s="11">
        <v>52697.011170999998</v>
      </c>
      <c r="J39" s="11">
        <v>52402</v>
      </c>
      <c r="K39" s="11" t="s">
        <v>164</v>
      </c>
      <c r="L39" s="167">
        <v>74.866666666666674</v>
      </c>
      <c r="M39" s="53">
        <v>52402</v>
      </c>
      <c r="N39" s="53">
        <v>200000</v>
      </c>
      <c r="O39" s="53">
        <v>1000000</v>
      </c>
      <c r="P39" s="199">
        <v>3.07</v>
      </c>
      <c r="Q39" s="199">
        <v>2.0099999999999998</v>
      </c>
      <c r="R39" s="199">
        <v>80.040000000000006</v>
      </c>
      <c r="S39" s="52">
        <v>13</v>
      </c>
      <c r="T39" s="52">
        <v>1</v>
      </c>
      <c r="U39" s="52">
        <v>10</v>
      </c>
      <c r="V39" s="52">
        <v>99</v>
      </c>
      <c r="W39" s="11">
        <f t="shared" si="8"/>
        <v>23</v>
      </c>
      <c r="X39" s="83">
        <f t="shared" si="11"/>
        <v>1.9436808639837343E-5</v>
      </c>
      <c r="Y39" s="84">
        <f t="shared" si="12"/>
        <v>1.5628693206223072E-5</v>
      </c>
      <c r="Z39" s="85">
        <v>11290</v>
      </c>
      <c r="AA39" s="76">
        <f t="shared" si="16"/>
        <v>0</v>
      </c>
      <c r="AB39" s="76">
        <f t="shared" si="9"/>
        <v>0</v>
      </c>
      <c r="AC39" s="148">
        <f t="shared" si="10"/>
        <v>0</v>
      </c>
      <c r="AD39" s="148">
        <f t="shared" si="17"/>
        <v>0</v>
      </c>
      <c r="AE39" s="148">
        <f t="shared" si="18"/>
        <v>0</v>
      </c>
      <c r="AF39" s="213">
        <f t="shared" si="13"/>
        <v>5.9671002524300639E-5</v>
      </c>
      <c r="AG39" s="213">
        <f t="shared" si="14"/>
        <v>3.9067985366073056E-5</v>
      </c>
      <c r="AH39" s="213">
        <f t="shared" si="15"/>
        <v>1.5557221635325812E-3</v>
      </c>
      <c r="AJ39" s="359"/>
    </row>
    <row r="40" spans="1:36" s="7" customFormat="1">
      <c r="A40" s="207">
        <v>178</v>
      </c>
      <c r="B40" s="67">
        <v>11302</v>
      </c>
      <c r="C40" s="207">
        <v>178</v>
      </c>
      <c r="D40" s="18">
        <v>36</v>
      </c>
      <c r="E40" s="68" t="s">
        <v>445</v>
      </c>
      <c r="F40" s="19" t="s">
        <v>41</v>
      </c>
      <c r="G40" s="19" t="s">
        <v>275</v>
      </c>
      <c r="H40" s="20" t="s">
        <v>24</v>
      </c>
      <c r="I40" s="17">
        <v>7015270.6025510002</v>
      </c>
      <c r="J40" s="17">
        <v>13401549</v>
      </c>
      <c r="K40" s="17" t="s">
        <v>168</v>
      </c>
      <c r="L40" s="168">
        <v>71.8</v>
      </c>
      <c r="M40" s="55">
        <v>13364922</v>
      </c>
      <c r="N40" s="54">
        <v>19000000</v>
      </c>
      <c r="O40" s="55">
        <v>1002740</v>
      </c>
      <c r="P40" s="208">
        <v>1.68</v>
      </c>
      <c r="Q40" s="208">
        <v>5</v>
      </c>
      <c r="R40" s="208">
        <v>23.35</v>
      </c>
      <c r="S40" s="209">
        <v>9058</v>
      </c>
      <c r="T40" s="209">
        <v>46</v>
      </c>
      <c r="U40" s="209">
        <v>25</v>
      </c>
      <c r="V40" s="209">
        <v>54</v>
      </c>
      <c r="W40" s="17">
        <f t="shared" si="8"/>
        <v>9083</v>
      </c>
      <c r="X40" s="83">
        <f t="shared" si="11"/>
        <v>0.2286598564169032</v>
      </c>
      <c r="Y40" s="84">
        <f t="shared" si="12"/>
        <v>0.18386015990270635</v>
      </c>
      <c r="Z40" s="85">
        <v>11302</v>
      </c>
      <c r="AA40" s="76">
        <f t="shared" si="16"/>
        <v>0</v>
      </c>
      <c r="AB40" s="76">
        <f t="shared" si="9"/>
        <v>0</v>
      </c>
      <c r="AC40" s="148">
        <f t="shared" si="10"/>
        <v>0</v>
      </c>
      <c r="AD40" s="148">
        <f t="shared" si="17"/>
        <v>0</v>
      </c>
      <c r="AE40" s="148">
        <f t="shared" si="18"/>
        <v>0</v>
      </c>
      <c r="AF40" s="213">
        <f t="shared" si="13"/>
        <v>8.3510556256608109E-3</v>
      </c>
      <c r="AG40" s="213">
        <f t="shared" si="14"/>
        <v>2.4854332219228607E-2</v>
      </c>
      <c r="AH40" s="213">
        <f t="shared" si="15"/>
        <v>0.11606973146379761</v>
      </c>
      <c r="AJ40" s="359"/>
    </row>
    <row r="41" spans="1:36" s="4" customFormat="1">
      <c r="A41" s="82">
        <v>183</v>
      </c>
      <c r="B41" s="67">
        <v>11310</v>
      </c>
      <c r="C41" s="82">
        <v>183</v>
      </c>
      <c r="D41" s="15">
        <v>37</v>
      </c>
      <c r="E41" s="67" t="s">
        <v>446</v>
      </c>
      <c r="F41" s="9" t="s">
        <v>177</v>
      </c>
      <c r="G41" s="9" t="s">
        <v>273</v>
      </c>
      <c r="H41" s="10">
        <v>20</v>
      </c>
      <c r="I41" s="11">
        <v>60422334.923831999</v>
      </c>
      <c r="J41" s="11">
        <v>140149219</v>
      </c>
      <c r="K41" s="11" t="s">
        <v>178</v>
      </c>
      <c r="L41" s="167">
        <v>68.8</v>
      </c>
      <c r="M41" s="53">
        <v>140149238</v>
      </c>
      <c r="N41" s="53">
        <v>150000000</v>
      </c>
      <c r="O41" s="53">
        <v>1000000</v>
      </c>
      <c r="P41" s="199">
        <v>1.76</v>
      </c>
      <c r="Q41" s="199">
        <v>5.26</v>
      </c>
      <c r="R41" s="199">
        <v>21.08</v>
      </c>
      <c r="S41" s="52">
        <v>59336</v>
      </c>
      <c r="T41" s="52">
        <v>65</v>
      </c>
      <c r="U41" s="52">
        <v>160</v>
      </c>
      <c r="V41" s="52">
        <v>35</v>
      </c>
      <c r="W41" s="11">
        <f t="shared" si="8"/>
        <v>59496</v>
      </c>
      <c r="X41" s="83">
        <f t="shared" si="11"/>
        <v>3.378945093644663</v>
      </c>
      <c r="Y41" s="84">
        <f t="shared" si="12"/>
        <v>2.7169324557226826</v>
      </c>
      <c r="Z41" s="85">
        <v>11310</v>
      </c>
      <c r="AA41" s="76">
        <f t="shared" si="16"/>
        <v>0</v>
      </c>
      <c r="AB41" s="76">
        <f t="shared" si="9"/>
        <v>0</v>
      </c>
      <c r="AC41" s="148">
        <f t="shared" si="10"/>
        <v>0</v>
      </c>
      <c r="AD41" s="148">
        <f t="shared" si="17"/>
        <v>0</v>
      </c>
      <c r="AE41" s="148">
        <f t="shared" si="18"/>
        <v>0</v>
      </c>
      <c r="AF41" s="213">
        <f t="shared" si="13"/>
        <v>9.1491436381763186E-2</v>
      </c>
      <c r="AG41" s="213">
        <f t="shared" si="14"/>
        <v>0.27343463373186039</v>
      </c>
      <c r="AH41" s="213">
        <f t="shared" si="15"/>
        <v>1.0958178857542999</v>
      </c>
      <c r="AJ41" s="359"/>
    </row>
    <row r="42" spans="1:36" s="7" customFormat="1">
      <c r="A42" s="207">
        <v>191</v>
      </c>
      <c r="B42" s="67">
        <v>11315</v>
      </c>
      <c r="C42" s="207">
        <v>191</v>
      </c>
      <c r="D42" s="18">
        <v>38</v>
      </c>
      <c r="E42" s="68" t="s">
        <v>447</v>
      </c>
      <c r="F42" s="19" t="s">
        <v>39</v>
      </c>
      <c r="G42" s="19" t="s">
        <v>608</v>
      </c>
      <c r="H42" s="20" t="s">
        <v>24</v>
      </c>
      <c r="I42" s="17">
        <v>13795509.024092</v>
      </c>
      <c r="J42" s="17">
        <v>65514605</v>
      </c>
      <c r="K42" s="17" t="s">
        <v>186</v>
      </c>
      <c r="L42" s="168">
        <v>68.166666666666671</v>
      </c>
      <c r="M42" s="55">
        <v>1944321420</v>
      </c>
      <c r="N42" s="54">
        <v>4000000000</v>
      </c>
      <c r="O42" s="55">
        <v>33696</v>
      </c>
      <c r="P42" s="208">
        <v>1.71</v>
      </c>
      <c r="Q42" s="208">
        <v>4.8499999999999996</v>
      </c>
      <c r="R42" s="208">
        <v>22.15</v>
      </c>
      <c r="S42" s="209">
        <v>6963</v>
      </c>
      <c r="T42" s="209">
        <v>18.456151474999999</v>
      </c>
      <c r="U42" s="209">
        <v>533</v>
      </c>
      <c r="V42" s="209">
        <v>81.543848525000001</v>
      </c>
      <c r="W42" s="17">
        <f t="shared" si="8"/>
        <v>7496</v>
      </c>
      <c r="X42" s="83">
        <f t="shared" si="11"/>
        <v>0.44849372283009814</v>
      </c>
      <c r="Y42" s="84">
        <f t="shared" si="12"/>
        <v>0.36062354313980149</v>
      </c>
      <c r="Z42" s="85">
        <v>11315</v>
      </c>
      <c r="AA42" s="76">
        <f t="shared" si="16"/>
        <v>0</v>
      </c>
      <c r="AB42" s="76">
        <f t="shared" si="9"/>
        <v>0</v>
      </c>
      <c r="AC42" s="148">
        <f t="shared" si="10"/>
        <v>0</v>
      </c>
      <c r="AD42" s="148">
        <f t="shared" si="17"/>
        <v>0</v>
      </c>
      <c r="AE42" s="148">
        <f t="shared" si="18"/>
        <v>0</v>
      </c>
      <c r="AF42" s="213">
        <f t="shared" si="13"/>
        <v>4.1553856288962208E-2</v>
      </c>
      <c r="AG42" s="213">
        <f t="shared" si="14"/>
        <v>0.11785742865582848</v>
      </c>
      <c r="AH42" s="213">
        <f t="shared" si="15"/>
        <v>0.53825609169620636</v>
      </c>
      <c r="AJ42" s="359"/>
    </row>
    <row r="43" spans="1:36" s="4" customFormat="1">
      <c r="A43" s="82">
        <v>195</v>
      </c>
      <c r="B43" s="67">
        <v>11338</v>
      </c>
      <c r="C43" s="82">
        <v>195</v>
      </c>
      <c r="D43" s="15">
        <v>39</v>
      </c>
      <c r="E43" s="67" t="s">
        <v>448</v>
      </c>
      <c r="F43" s="9" t="s">
        <v>188</v>
      </c>
      <c r="G43" s="9" t="s">
        <v>273</v>
      </c>
      <c r="H43" s="10">
        <v>18</v>
      </c>
      <c r="I43" s="11">
        <v>30038895.393263999</v>
      </c>
      <c r="J43" s="11">
        <v>37066954</v>
      </c>
      <c r="K43" s="11" t="s">
        <v>190</v>
      </c>
      <c r="L43" s="167">
        <v>66.666666666666671</v>
      </c>
      <c r="M43" s="53">
        <v>36988469</v>
      </c>
      <c r="N43" s="53">
        <v>40000000</v>
      </c>
      <c r="O43" s="53">
        <v>1002121</v>
      </c>
      <c r="P43" s="199">
        <v>1.6</v>
      </c>
      <c r="Q43" s="199">
        <v>4.79</v>
      </c>
      <c r="R43" s="199">
        <v>33.119999999999997</v>
      </c>
      <c r="S43" s="52">
        <v>4427</v>
      </c>
      <c r="T43" s="52">
        <v>77</v>
      </c>
      <c r="U43" s="52">
        <v>55</v>
      </c>
      <c r="V43" s="52">
        <v>23</v>
      </c>
      <c r="W43" s="11">
        <f t="shared" si="8"/>
        <v>4482</v>
      </c>
      <c r="X43" s="83">
        <f t="shared" si="11"/>
        <v>1.0586556517975136</v>
      </c>
      <c r="Y43" s="84">
        <f t="shared" si="12"/>
        <v>0.85124079264053099</v>
      </c>
      <c r="Z43" s="85">
        <v>11338</v>
      </c>
      <c r="AA43" s="76">
        <f t="shared" si="16"/>
        <v>0</v>
      </c>
      <c r="AB43" s="76">
        <f t="shared" si="9"/>
        <v>0</v>
      </c>
      <c r="AC43" s="148">
        <f t="shared" si="10"/>
        <v>0</v>
      </c>
      <c r="AD43" s="148">
        <f t="shared" si="17"/>
        <v>0</v>
      </c>
      <c r="AE43" s="148">
        <f t="shared" si="18"/>
        <v>0</v>
      </c>
      <c r="AF43" s="213">
        <f t="shared" si="13"/>
        <v>2.1998039517870414E-2</v>
      </c>
      <c r="AG43" s="213">
        <f t="shared" si="14"/>
        <v>6.5856630806624544E-2</v>
      </c>
      <c r="AH43" s="213">
        <f t="shared" si="15"/>
        <v>0.45535941801991753</v>
      </c>
      <c r="AJ43" s="359"/>
    </row>
    <row r="44" spans="1:36" s="7" customFormat="1">
      <c r="A44" s="207">
        <v>196</v>
      </c>
      <c r="B44" s="67">
        <v>11343</v>
      </c>
      <c r="C44" s="207">
        <v>196</v>
      </c>
      <c r="D44" s="18">
        <v>40</v>
      </c>
      <c r="E44" s="68" t="s">
        <v>449</v>
      </c>
      <c r="F44" s="19" t="s">
        <v>189</v>
      </c>
      <c r="G44" s="19" t="s">
        <v>273</v>
      </c>
      <c r="H44" s="20">
        <v>17</v>
      </c>
      <c r="I44" s="17">
        <v>27187820.866296001</v>
      </c>
      <c r="J44" s="17">
        <v>34825431</v>
      </c>
      <c r="K44" s="17" t="s">
        <v>191</v>
      </c>
      <c r="L44" s="168">
        <v>66.3</v>
      </c>
      <c r="M44" s="55">
        <v>30946412</v>
      </c>
      <c r="N44" s="54">
        <v>50000000</v>
      </c>
      <c r="O44" s="55">
        <v>1125346</v>
      </c>
      <c r="P44" s="208">
        <v>1.78</v>
      </c>
      <c r="Q44" s="208">
        <v>3.29</v>
      </c>
      <c r="R44" s="208">
        <v>33.53</v>
      </c>
      <c r="S44" s="209">
        <v>37645</v>
      </c>
      <c r="T44" s="209">
        <v>70</v>
      </c>
      <c r="U44" s="209">
        <v>58</v>
      </c>
      <c r="V44" s="209">
        <v>30</v>
      </c>
      <c r="W44" s="17">
        <f t="shared" si="8"/>
        <v>37703</v>
      </c>
      <c r="X44" s="83">
        <f t="shared" si="11"/>
        <v>0.90421485191939521</v>
      </c>
      <c r="Y44" s="84">
        <f t="shared" si="12"/>
        <v>0.72705847832419235</v>
      </c>
      <c r="Z44" s="85">
        <v>11343</v>
      </c>
      <c r="AA44" s="76">
        <f t="shared" si="16"/>
        <v>0</v>
      </c>
      <c r="AB44" s="76">
        <f t="shared" si="9"/>
        <v>0</v>
      </c>
      <c r="AC44" s="148">
        <f t="shared" si="10"/>
        <v>0</v>
      </c>
      <c r="AD44" s="148">
        <f t="shared" si="17"/>
        <v>0</v>
      </c>
      <c r="AE44" s="148">
        <f t="shared" si="18"/>
        <v>0</v>
      </c>
      <c r="AF44" s="213">
        <f t="shared" si="13"/>
        <v>2.2992891948807478E-2</v>
      </c>
      <c r="AG44" s="213">
        <f t="shared" si="14"/>
        <v>4.2498098040211575E-2</v>
      </c>
      <c r="AH44" s="213">
        <f t="shared" si="15"/>
        <v>0.43311891406939029</v>
      </c>
      <c r="AJ44" s="359"/>
    </row>
    <row r="45" spans="1:36" s="4" customFormat="1">
      <c r="A45" s="82">
        <v>197</v>
      </c>
      <c r="B45" s="67">
        <v>11323</v>
      </c>
      <c r="C45" s="82">
        <v>197</v>
      </c>
      <c r="D45" s="15">
        <v>41</v>
      </c>
      <c r="E45" s="67" t="s">
        <v>450</v>
      </c>
      <c r="F45" s="9" t="s">
        <v>202</v>
      </c>
      <c r="G45" s="9" t="s">
        <v>274</v>
      </c>
      <c r="H45" s="10" t="s">
        <v>24</v>
      </c>
      <c r="I45" s="11">
        <v>467668.203393</v>
      </c>
      <c r="J45" s="11">
        <v>2117130</v>
      </c>
      <c r="K45" s="11" t="s">
        <v>197</v>
      </c>
      <c r="L45" s="167">
        <v>65.966666666666669</v>
      </c>
      <c r="M45" s="53">
        <v>210216793</v>
      </c>
      <c r="N45" s="53">
        <v>500000000</v>
      </c>
      <c r="O45" s="53">
        <v>10072</v>
      </c>
      <c r="P45" s="199">
        <v>2</v>
      </c>
      <c r="Q45" s="199">
        <v>4.63</v>
      </c>
      <c r="R45" s="199">
        <v>35.22</v>
      </c>
      <c r="S45" s="52">
        <v>1466</v>
      </c>
      <c r="T45" s="52">
        <v>23.442603999999999</v>
      </c>
      <c r="U45" s="52">
        <v>26</v>
      </c>
      <c r="V45" s="52">
        <v>76.557395999999997</v>
      </c>
      <c r="W45" s="11">
        <f t="shared" si="8"/>
        <v>1492</v>
      </c>
      <c r="X45" s="83">
        <f t="shared" si="11"/>
        <v>1.8409011699748148E-2</v>
      </c>
      <c r="Y45" s="84">
        <f t="shared" si="12"/>
        <v>1.4802265197767705E-2</v>
      </c>
      <c r="Z45" s="85">
        <v>11323</v>
      </c>
      <c r="AA45" s="76">
        <f t="shared" si="16"/>
        <v>0</v>
      </c>
      <c r="AB45" s="76">
        <f t="shared" si="9"/>
        <v>0</v>
      </c>
      <c r="AC45" s="148">
        <f t="shared" si="10"/>
        <v>0</v>
      </c>
      <c r="AD45" s="148">
        <f t="shared" si="17"/>
        <v>0</v>
      </c>
      <c r="AE45" s="148">
        <f t="shared" si="18"/>
        <v>0</v>
      </c>
      <c r="AF45" s="213">
        <f t="shared" si="13"/>
        <v>1.5705603097461484E-3</v>
      </c>
      <c r="AG45" s="213">
        <f t="shared" si="14"/>
        <v>3.6358471170623336E-3</v>
      </c>
      <c r="AH45" s="213">
        <f t="shared" si="15"/>
        <v>2.7657567054629673E-2</v>
      </c>
      <c r="AJ45" s="359"/>
    </row>
    <row r="46" spans="1:36" s="7" customFormat="1">
      <c r="A46" s="207">
        <v>201</v>
      </c>
      <c r="B46" s="67">
        <v>11340</v>
      </c>
      <c r="C46" s="207">
        <v>201</v>
      </c>
      <c r="D46" s="18">
        <v>42</v>
      </c>
      <c r="E46" s="68" t="s">
        <v>451</v>
      </c>
      <c r="F46" s="19" t="s">
        <v>343</v>
      </c>
      <c r="G46" s="19" t="s">
        <v>274</v>
      </c>
      <c r="H46" s="20" t="s">
        <v>24</v>
      </c>
      <c r="I46" s="17">
        <v>1039270.803477</v>
      </c>
      <c r="J46" s="17">
        <v>2815267</v>
      </c>
      <c r="K46" s="17" t="s">
        <v>203</v>
      </c>
      <c r="L46" s="168">
        <v>64.666666666666671</v>
      </c>
      <c r="M46" s="55">
        <v>279500000</v>
      </c>
      <c r="N46" s="54">
        <v>500000000</v>
      </c>
      <c r="O46" s="55">
        <v>10073</v>
      </c>
      <c r="P46" s="208">
        <v>1.69</v>
      </c>
      <c r="Q46" s="208">
        <v>5.08</v>
      </c>
      <c r="R46" s="208">
        <v>31.75</v>
      </c>
      <c r="S46" s="209">
        <v>600</v>
      </c>
      <c r="T46" s="209">
        <v>2.1204000000000001</v>
      </c>
      <c r="U46" s="209">
        <v>16</v>
      </c>
      <c r="V46" s="209">
        <v>97.879599999999996</v>
      </c>
      <c r="W46" s="17">
        <f t="shared" si="8"/>
        <v>616</v>
      </c>
      <c r="X46" s="83">
        <f t="shared" si="11"/>
        <v>2.2141879419557155E-3</v>
      </c>
      <c r="Y46" s="84">
        <f t="shared" si="12"/>
        <v>1.7803778741134909E-3</v>
      </c>
      <c r="Z46" s="85">
        <v>11340</v>
      </c>
      <c r="AA46" s="76">
        <f t="shared" si="16"/>
        <v>0</v>
      </c>
      <c r="AB46" s="76">
        <f t="shared" si="9"/>
        <v>0</v>
      </c>
      <c r="AC46" s="148">
        <f t="shared" si="10"/>
        <v>0</v>
      </c>
      <c r="AD46" s="148">
        <f t="shared" si="17"/>
        <v>0</v>
      </c>
      <c r="AE46" s="148">
        <f t="shared" si="18"/>
        <v>0</v>
      </c>
      <c r="AF46" s="213">
        <f t="shared" si="13"/>
        <v>1.7647508120661947E-3</v>
      </c>
      <c r="AG46" s="213">
        <f t="shared" si="14"/>
        <v>5.3046947486960171E-3</v>
      </c>
      <c r="AH46" s="213">
        <f t="shared" si="15"/>
        <v>3.3154342179350108E-2</v>
      </c>
      <c r="AJ46" s="359"/>
    </row>
    <row r="47" spans="1:36" s="4" customFormat="1">
      <c r="A47" s="82">
        <v>207</v>
      </c>
      <c r="B47" s="67">
        <v>11367</v>
      </c>
      <c r="C47" s="82">
        <v>207</v>
      </c>
      <c r="D47" s="15">
        <v>43</v>
      </c>
      <c r="E47" s="67" t="s">
        <v>452</v>
      </c>
      <c r="F47" s="9" t="s">
        <v>306</v>
      </c>
      <c r="G47" s="9" t="s">
        <v>274</v>
      </c>
      <c r="H47" s="10" t="s">
        <v>24</v>
      </c>
      <c r="I47" s="11">
        <v>5036000</v>
      </c>
      <c r="J47" s="11">
        <v>6311699</v>
      </c>
      <c r="K47" s="11" t="s">
        <v>211</v>
      </c>
      <c r="L47" s="167">
        <v>63.233333333333334</v>
      </c>
      <c r="M47" s="53">
        <v>629700000</v>
      </c>
      <c r="N47" s="53">
        <v>1000000000</v>
      </c>
      <c r="O47" s="53">
        <v>10023</v>
      </c>
      <c r="P47" s="199">
        <v>0.8</v>
      </c>
      <c r="Q47" s="199">
        <v>4.66</v>
      </c>
      <c r="R47" s="199">
        <v>25.5</v>
      </c>
      <c r="S47" s="52">
        <v>1074</v>
      </c>
      <c r="T47" s="52">
        <v>15.381879100000001</v>
      </c>
      <c r="U47" s="52">
        <v>27</v>
      </c>
      <c r="V47" s="52">
        <v>84.618120900000008</v>
      </c>
      <c r="W47" s="11">
        <f t="shared" si="8"/>
        <v>1101</v>
      </c>
      <c r="X47" s="83">
        <f t="shared" si="11"/>
        <v>3.6010799969914541E-2</v>
      </c>
      <c r="Y47" s="84">
        <f t="shared" si="12"/>
        <v>2.8955460501213805E-2</v>
      </c>
      <c r="Z47" s="85">
        <v>11367</v>
      </c>
      <c r="AA47" s="76">
        <f t="shared" si="16"/>
        <v>0</v>
      </c>
      <c r="AB47" s="76">
        <f t="shared" si="9"/>
        <v>0</v>
      </c>
      <c r="AC47" s="148">
        <f t="shared" si="10"/>
        <v>0</v>
      </c>
      <c r="AD47" s="148">
        <f t="shared" si="17"/>
        <v>0</v>
      </c>
      <c r="AE47" s="148">
        <f t="shared" si="18"/>
        <v>0</v>
      </c>
      <c r="AF47" s="213">
        <f t="shared" si="13"/>
        <v>1.8728947086790997E-3</v>
      </c>
      <c r="AG47" s="213">
        <f t="shared" si="14"/>
        <v>1.0909611678055757E-2</v>
      </c>
      <c r="AH47" s="213">
        <f t="shared" si="15"/>
        <v>5.9698518839146307E-2</v>
      </c>
      <c r="AJ47" s="359"/>
    </row>
    <row r="48" spans="1:36" s="7" customFormat="1">
      <c r="A48" s="207">
        <v>208</v>
      </c>
      <c r="B48" s="67">
        <v>11379</v>
      </c>
      <c r="C48" s="207">
        <v>208</v>
      </c>
      <c r="D48" s="18">
        <v>44</v>
      </c>
      <c r="E48" s="68" t="s">
        <v>453</v>
      </c>
      <c r="F48" s="19" t="s">
        <v>234</v>
      </c>
      <c r="G48" s="19" t="s">
        <v>273</v>
      </c>
      <c r="H48" s="20">
        <v>16</v>
      </c>
      <c r="I48" s="17">
        <v>34408150.024645999</v>
      </c>
      <c r="J48" s="17">
        <v>9503913</v>
      </c>
      <c r="K48" s="17" t="s">
        <v>213</v>
      </c>
      <c r="L48" s="168">
        <v>62.3</v>
      </c>
      <c r="M48" s="55">
        <v>8109469</v>
      </c>
      <c r="N48" s="54">
        <v>100000000</v>
      </c>
      <c r="O48" s="55">
        <v>1171953</v>
      </c>
      <c r="P48" s="208">
        <v>3.4</v>
      </c>
      <c r="Q48" s="208">
        <v>10.44</v>
      </c>
      <c r="R48" s="208">
        <v>38.06</v>
      </c>
      <c r="S48" s="209">
        <v>32735</v>
      </c>
      <c r="T48" s="209">
        <v>99</v>
      </c>
      <c r="U48" s="209">
        <v>11</v>
      </c>
      <c r="V48" s="209">
        <v>1</v>
      </c>
      <c r="W48" s="17">
        <f t="shared" si="8"/>
        <v>32746</v>
      </c>
      <c r="X48" s="83">
        <f t="shared" si="11"/>
        <v>0.3489914143115832</v>
      </c>
      <c r="Y48" s="84">
        <f t="shared" si="12"/>
        <v>0.28061601299621919</v>
      </c>
      <c r="Z48" s="85">
        <v>11379</v>
      </c>
      <c r="AA48" s="76">
        <f t="shared" si="16"/>
        <v>0</v>
      </c>
      <c r="AB48" s="76">
        <f t="shared" si="9"/>
        <v>0</v>
      </c>
      <c r="AC48" s="148">
        <f t="shared" si="10"/>
        <v>0</v>
      </c>
      <c r="AD48" s="148">
        <f t="shared" si="17"/>
        <v>0</v>
      </c>
      <c r="AE48" s="148">
        <f t="shared" si="18"/>
        <v>0</v>
      </c>
      <c r="AF48" s="213">
        <f t="shared" si="13"/>
        <v>1.198556372383215E-2</v>
      </c>
      <c r="AG48" s="213">
        <f t="shared" si="14"/>
        <v>3.6802730963766954E-2</v>
      </c>
      <c r="AH48" s="213">
        <f t="shared" si="15"/>
        <v>0.13416781039089754</v>
      </c>
      <c r="AJ48" s="359"/>
    </row>
    <row r="49" spans="1:36" s="4" customFormat="1">
      <c r="A49" s="82">
        <v>210</v>
      </c>
      <c r="B49" s="67">
        <v>11385</v>
      </c>
      <c r="C49" s="82">
        <v>210</v>
      </c>
      <c r="D49" s="15">
        <v>45</v>
      </c>
      <c r="E49" s="67" t="s">
        <v>454</v>
      </c>
      <c r="F49" s="9" t="s">
        <v>214</v>
      </c>
      <c r="G49" s="9" t="s">
        <v>273</v>
      </c>
      <c r="H49" s="10">
        <v>15</v>
      </c>
      <c r="I49" s="11">
        <v>46607100.407895997</v>
      </c>
      <c r="J49" s="11">
        <v>90716728</v>
      </c>
      <c r="K49" s="11" t="s">
        <v>215</v>
      </c>
      <c r="L49" s="167">
        <v>61.4</v>
      </c>
      <c r="M49" s="53">
        <v>90716718</v>
      </c>
      <c r="N49" s="53">
        <v>100000000</v>
      </c>
      <c r="O49" s="53">
        <v>1000000</v>
      </c>
      <c r="P49" s="199">
        <v>1.64</v>
      </c>
      <c r="Q49" s="199">
        <v>4.93</v>
      </c>
      <c r="R49" s="199">
        <v>34.14</v>
      </c>
      <c r="S49" s="52">
        <v>93319</v>
      </c>
      <c r="T49" s="52">
        <v>85</v>
      </c>
      <c r="U49" s="52">
        <v>625</v>
      </c>
      <c r="V49" s="52">
        <v>15</v>
      </c>
      <c r="W49" s="11">
        <f t="shared" si="8"/>
        <v>93944</v>
      </c>
      <c r="X49" s="83">
        <f t="shared" si="11"/>
        <v>2.8601143662130224</v>
      </c>
      <c r="Y49" s="84">
        <f t="shared" si="12"/>
        <v>2.2997525361564986</v>
      </c>
      <c r="Z49" s="85">
        <v>11385</v>
      </c>
      <c r="AA49" s="76">
        <f t="shared" si="16"/>
        <v>0</v>
      </c>
      <c r="AB49" s="76">
        <f t="shared" si="9"/>
        <v>0</v>
      </c>
      <c r="AC49" s="148">
        <f t="shared" si="10"/>
        <v>0</v>
      </c>
      <c r="AD49" s="148">
        <f t="shared" si="17"/>
        <v>0</v>
      </c>
      <c r="AE49" s="148">
        <f t="shared" si="18"/>
        <v>0</v>
      </c>
      <c r="AF49" s="213">
        <f t="shared" si="13"/>
        <v>5.5183383065757138E-2</v>
      </c>
      <c r="AG49" s="213">
        <f t="shared" si="14"/>
        <v>0.1658866332403553</v>
      </c>
      <c r="AH49" s="213">
        <f t="shared" si="15"/>
        <v>1.1487565230883834</v>
      </c>
      <c r="AJ49" s="359"/>
    </row>
    <row r="50" spans="1:36" s="7" customFormat="1">
      <c r="A50" s="207">
        <v>214</v>
      </c>
      <c r="B50" s="67">
        <v>11383</v>
      </c>
      <c r="C50" s="207">
        <v>214</v>
      </c>
      <c r="D50" s="18">
        <v>46</v>
      </c>
      <c r="E50" s="68" t="s">
        <v>455</v>
      </c>
      <c r="F50" s="19" t="s">
        <v>189</v>
      </c>
      <c r="G50" s="19" t="s">
        <v>273</v>
      </c>
      <c r="H50" s="20"/>
      <c r="I50" s="17">
        <v>39999789.758412004</v>
      </c>
      <c r="J50" s="17">
        <v>39990782</v>
      </c>
      <c r="K50" s="17" t="s">
        <v>221</v>
      </c>
      <c r="L50" s="168">
        <v>60.833333333333336</v>
      </c>
      <c r="M50" s="55">
        <v>39653946</v>
      </c>
      <c r="N50" s="54">
        <v>40000000</v>
      </c>
      <c r="O50" s="55">
        <v>1008494</v>
      </c>
      <c r="P50" s="208">
        <v>1.97</v>
      </c>
      <c r="Q50" s="208">
        <v>4.51</v>
      </c>
      <c r="R50" s="208">
        <v>19.18</v>
      </c>
      <c r="S50" s="209">
        <v>30877</v>
      </c>
      <c r="T50" s="209">
        <v>94</v>
      </c>
      <c r="U50" s="209">
        <v>149</v>
      </c>
      <c r="V50" s="209">
        <v>6</v>
      </c>
      <c r="W50" s="17">
        <f t="shared" si="8"/>
        <v>31026</v>
      </c>
      <c r="X50" s="83">
        <f t="shared" si="11"/>
        <v>1.3943276715888031</v>
      </c>
      <c r="Y50" s="84">
        <f t="shared" si="12"/>
        <v>1.1211469851869225</v>
      </c>
      <c r="Z50" s="85">
        <v>11383</v>
      </c>
      <c r="AA50" s="76">
        <f t="shared" si="16"/>
        <v>0</v>
      </c>
      <c r="AB50" s="76">
        <f t="shared" si="9"/>
        <v>0</v>
      </c>
      <c r="AC50" s="148">
        <f t="shared" si="10"/>
        <v>0</v>
      </c>
      <c r="AD50" s="148">
        <f t="shared" si="17"/>
        <v>0</v>
      </c>
      <c r="AE50" s="148">
        <f t="shared" si="18"/>
        <v>0</v>
      </c>
      <c r="AF50" s="213">
        <f t="shared" si="13"/>
        <v>2.9221548010956829E-2</v>
      </c>
      <c r="AG50" s="213">
        <f t="shared" si="14"/>
        <v>6.6898061690058533E-2</v>
      </c>
      <c r="AH50" s="213">
        <f t="shared" si="15"/>
        <v>0.28450217809652384</v>
      </c>
      <c r="AJ50" s="359"/>
    </row>
    <row r="51" spans="1:36" s="4" customFormat="1">
      <c r="A51" s="82">
        <v>212</v>
      </c>
      <c r="B51" s="67">
        <v>11380</v>
      </c>
      <c r="C51" s="82">
        <v>212</v>
      </c>
      <c r="D51" s="15">
        <v>47</v>
      </c>
      <c r="E51" s="67" t="s">
        <v>456</v>
      </c>
      <c r="F51" s="9" t="s">
        <v>322</v>
      </c>
      <c r="G51" s="9" t="s">
        <v>273</v>
      </c>
      <c r="H51" s="10">
        <v>17</v>
      </c>
      <c r="I51" s="11">
        <v>303062.42275600001</v>
      </c>
      <c r="J51" s="11">
        <v>339030</v>
      </c>
      <c r="K51" s="11" t="s">
        <v>222</v>
      </c>
      <c r="L51" s="167">
        <v>60.666666666666664</v>
      </c>
      <c r="M51" s="53">
        <v>265900</v>
      </c>
      <c r="N51" s="53">
        <v>500000</v>
      </c>
      <c r="O51" s="53">
        <v>1275028</v>
      </c>
      <c r="P51" s="199">
        <v>3.28</v>
      </c>
      <c r="Q51" s="199">
        <v>4.0999999999999996</v>
      </c>
      <c r="R51" s="199">
        <v>34.65</v>
      </c>
      <c r="S51" s="52">
        <v>22</v>
      </c>
      <c r="T51" s="52">
        <v>1</v>
      </c>
      <c r="U51" s="52">
        <v>18</v>
      </c>
      <c r="V51" s="52">
        <v>99</v>
      </c>
      <c r="W51" s="11">
        <f t="shared" si="8"/>
        <v>40</v>
      </c>
      <c r="X51" s="83">
        <f t="shared" si="11"/>
        <v>1.2575209406442606E-4</v>
      </c>
      <c r="Y51" s="84">
        <f t="shared" si="12"/>
        <v>1.0111438223170506E-4</v>
      </c>
      <c r="Z51" s="85">
        <v>11380</v>
      </c>
      <c r="AA51" s="76">
        <f t="shared" si="16"/>
        <v>0</v>
      </c>
      <c r="AB51" s="76">
        <f t="shared" si="9"/>
        <v>0</v>
      </c>
      <c r="AC51" s="148">
        <f t="shared" si="10"/>
        <v>0</v>
      </c>
      <c r="AD51" s="148">
        <f t="shared" si="17"/>
        <v>0</v>
      </c>
      <c r="AE51" s="148">
        <f t="shared" si="18"/>
        <v>0</v>
      </c>
      <c r="AF51" s="213">
        <f t="shared" si="13"/>
        <v>4.1246686853131745E-4</v>
      </c>
      <c r="AG51" s="213">
        <f t="shared" si="14"/>
        <v>5.1558358566414675E-4</v>
      </c>
      <c r="AH51" s="213">
        <f t="shared" si="15"/>
        <v>4.3573100593323625E-3</v>
      </c>
      <c r="AJ51" s="359"/>
    </row>
    <row r="52" spans="1:36" s="7" customFormat="1">
      <c r="A52" s="207">
        <v>215</v>
      </c>
      <c r="B52" s="67">
        <v>11391</v>
      </c>
      <c r="C52" s="207">
        <v>215</v>
      </c>
      <c r="D52" s="18">
        <v>48</v>
      </c>
      <c r="E52" s="68" t="s">
        <v>457</v>
      </c>
      <c r="F52" s="19" t="s">
        <v>218</v>
      </c>
      <c r="G52" s="19" t="s">
        <v>273</v>
      </c>
      <c r="H52" s="20" t="s">
        <v>24</v>
      </c>
      <c r="I52" s="17">
        <v>269193.89985799999</v>
      </c>
      <c r="J52" s="17">
        <v>349236</v>
      </c>
      <c r="K52" s="17" t="s">
        <v>219</v>
      </c>
      <c r="L52" s="168">
        <v>60.333333333333336</v>
      </c>
      <c r="M52" s="55">
        <v>173308</v>
      </c>
      <c r="N52" s="54">
        <v>200000</v>
      </c>
      <c r="O52" s="55">
        <v>2015117</v>
      </c>
      <c r="P52" s="208">
        <v>1.18</v>
      </c>
      <c r="Q52" s="208">
        <v>3.21</v>
      </c>
      <c r="R52" s="208">
        <v>33.659999999999997</v>
      </c>
      <c r="S52" s="209">
        <v>122</v>
      </c>
      <c r="T52" s="209">
        <v>74</v>
      </c>
      <c r="U52" s="209">
        <v>7</v>
      </c>
      <c r="V52" s="209">
        <v>26</v>
      </c>
      <c r="W52" s="17">
        <f t="shared" si="8"/>
        <v>129</v>
      </c>
      <c r="X52" s="83">
        <f t="shared" si="11"/>
        <v>9.5857880301997121E-3</v>
      </c>
      <c r="Y52" s="84">
        <f t="shared" si="12"/>
        <v>7.7077128781739357E-3</v>
      </c>
      <c r="Z52" s="85">
        <v>11391</v>
      </c>
      <c r="AA52" s="76">
        <f t="shared" si="16"/>
        <v>0</v>
      </c>
      <c r="AB52" s="76">
        <f t="shared" si="9"/>
        <v>0</v>
      </c>
      <c r="AC52" s="148">
        <f t="shared" si="10"/>
        <v>0</v>
      </c>
      <c r="AD52" s="148">
        <f t="shared" si="17"/>
        <v>0</v>
      </c>
      <c r="AE52" s="148">
        <f t="shared" si="18"/>
        <v>0</v>
      </c>
      <c r="AF52" s="213">
        <f t="shared" si="13"/>
        <v>1.5285445777886029E-4</v>
      </c>
      <c r="AG52" s="213">
        <f t="shared" si="14"/>
        <v>4.1581594022893349E-4</v>
      </c>
      <c r="AH52" s="213">
        <f t="shared" si="15"/>
        <v>4.3602381769800311E-3</v>
      </c>
      <c r="AJ52" s="359"/>
    </row>
    <row r="53" spans="1:36" s="4" customFormat="1">
      <c r="A53" s="82">
        <v>217</v>
      </c>
      <c r="B53" s="67">
        <v>11394</v>
      </c>
      <c r="C53" s="82">
        <v>217</v>
      </c>
      <c r="D53" s="15">
        <v>49</v>
      </c>
      <c r="E53" s="67" t="s">
        <v>458</v>
      </c>
      <c r="F53" s="9" t="s">
        <v>224</v>
      </c>
      <c r="G53" s="9" t="s">
        <v>273</v>
      </c>
      <c r="H53" s="10">
        <v>18</v>
      </c>
      <c r="I53" s="11">
        <v>4612750.2290019998</v>
      </c>
      <c r="J53" s="11">
        <v>5849869</v>
      </c>
      <c r="K53" s="11" t="s">
        <v>225</v>
      </c>
      <c r="L53" s="167">
        <v>60.066666666666663</v>
      </c>
      <c r="M53" s="53">
        <v>5849865</v>
      </c>
      <c r="N53" s="53">
        <v>10000000</v>
      </c>
      <c r="O53" s="53">
        <v>1000000</v>
      </c>
      <c r="P53" s="199">
        <v>1.89</v>
      </c>
      <c r="Q53" s="199">
        <v>5.77</v>
      </c>
      <c r="R53" s="199">
        <v>53.57</v>
      </c>
      <c r="S53" s="52">
        <v>5252</v>
      </c>
      <c r="T53" s="52">
        <v>60</v>
      </c>
      <c r="U53" s="52">
        <v>14</v>
      </c>
      <c r="V53" s="52">
        <v>40</v>
      </c>
      <c r="W53" s="11">
        <f t="shared" si="8"/>
        <v>5266</v>
      </c>
      <c r="X53" s="83">
        <f t="shared" si="11"/>
        <v>0.130189058800561</v>
      </c>
      <c r="Y53" s="84">
        <f t="shared" si="12"/>
        <v>0.10468204407953317</v>
      </c>
      <c r="Z53" s="85">
        <v>11394</v>
      </c>
      <c r="AA53" s="76">
        <f t="shared" si="16"/>
        <v>0</v>
      </c>
      <c r="AB53" s="76">
        <f t="shared" si="9"/>
        <v>0</v>
      </c>
      <c r="AC53" s="148">
        <f t="shared" si="10"/>
        <v>0</v>
      </c>
      <c r="AD53" s="148">
        <f t="shared" si="17"/>
        <v>0</v>
      </c>
      <c r="AE53" s="148">
        <f t="shared" si="18"/>
        <v>0</v>
      </c>
      <c r="AF53" s="213">
        <f t="shared" si="13"/>
        <v>4.1009553522176724E-3</v>
      </c>
      <c r="AG53" s="213">
        <f t="shared" si="14"/>
        <v>1.2519847821320618E-2</v>
      </c>
      <c r="AH53" s="213">
        <f t="shared" si="15"/>
        <v>0.11623713133243424</v>
      </c>
      <c r="AJ53" s="359"/>
    </row>
    <row r="54" spans="1:36" s="7" customFormat="1">
      <c r="A54" s="207">
        <v>218</v>
      </c>
      <c r="B54" s="67">
        <v>11405</v>
      </c>
      <c r="C54" s="207">
        <v>218</v>
      </c>
      <c r="D54" s="18">
        <v>50</v>
      </c>
      <c r="E54" s="68" t="s">
        <v>409</v>
      </c>
      <c r="F54" s="19" t="s">
        <v>306</v>
      </c>
      <c r="G54" s="19" t="s">
        <v>273</v>
      </c>
      <c r="H54" s="20">
        <v>15</v>
      </c>
      <c r="I54" s="17">
        <v>20134608.580609001</v>
      </c>
      <c r="J54" s="17">
        <v>45122491</v>
      </c>
      <c r="K54" s="17" t="s">
        <v>229</v>
      </c>
      <c r="L54" s="168">
        <v>58.233333333333334</v>
      </c>
      <c r="M54" s="55">
        <v>44788140</v>
      </c>
      <c r="N54" s="54">
        <v>50000000</v>
      </c>
      <c r="O54" s="55">
        <v>1007464</v>
      </c>
      <c r="P54" s="208">
        <v>1.44</v>
      </c>
      <c r="Q54" s="208">
        <v>4.71</v>
      </c>
      <c r="R54" s="208">
        <v>19.22</v>
      </c>
      <c r="S54" s="209">
        <v>37155</v>
      </c>
      <c r="T54" s="209">
        <v>72</v>
      </c>
      <c r="U54" s="209">
        <v>51</v>
      </c>
      <c r="V54" s="209">
        <v>28</v>
      </c>
      <c r="W54" s="17">
        <f t="shared" si="8"/>
        <v>37206</v>
      </c>
      <c r="X54" s="83">
        <f t="shared" si="11"/>
        <v>1.2050433199157353</v>
      </c>
      <c r="Y54" s="84">
        <f t="shared" si="12"/>
        <v>0.96894776792581283</v>
      </c>
      <c r="Z54" s="85">
        <v>11405</v>
      </c>
      <c r="AA54" s="76">
        <f t="shared" si="16"/>
        <v>0</v>
      </c>
      <c r="AB54" s="76">
        <f t="shared" si="9"/>
        <v>0</v>
      </c>
      <c r="AC54" s="148">
        <f t="shared" si="10"/>
        <v>0</v>
      </c>
      <c r="AD54" s="148">
        <f t="shared" si="17"/>
        <v>0</v>
      </c>
      <c r="AE54" s="148">
        <f t="shared" si="18"/>
        <v>0</v>
      </c>
      <c r="AF54" s="213">
        <f t="shared" si="13"/>
        <v>2.4100866398314706E-2</v>
      </c>
      <c r="AG54" s="213">
        <f t="shared" si="14"/>
        <v>7.8829917177821021E-2</v>
      </c>
      <c r="AH54" s="213">
        <f t="shared" si="15"/>
        <v>0.3216796195663949</v>
      </c>
      <c r="AJ54" s="359"/>
    </row>
    <row r="55" spans="1:36" s="4" customFormat="1">
      <c r="A55" s="82">
        <v>220</v>
      </c>
      <c r="B55" s="67">
        <v>11411</v>
      </c>
      <c r="C55" s="82">
        <v>220</v>
      </c>
      <c r="D55" s="15">
        <v>51</v>
      </c>
      <c r="E55" s="67" t="s">
        <v>459</v>
      </c>
      <c r="F55" s="9" t="s">
        <v>231</v>
      </c>
      <c r="G55" s="9" t="s">
        <v>275</v>
      </c>
      <c r="H55" s="10" t="s">
        <v>24</v>
      </c>
      <c r="I55" s="11">
        <v>1055789.796358</v>
      </c>
      <c r="J55" s="11">
        <v>1117188</v>
      </c>
      <c r="K55" s="11" t="s">
        <v>232</v>
      </c>
      <c r="L55" s="167">
        <v>57.566666666666663</v>
      </c>
      <c r="M55" s="53">
        <v>1117188</v>
      </c>
      <c r="N55" s="53">
        <v>4000000</v>
      </c>
      <c r="O55" s="53">
        <v>1000000</v>
      </c>
      <c r="P55" s="199">
        <v>1.99</v>
      </c>
      <c r="Q55" s="199">
        <v>2.5299999999999998</v>
      </c>
      <c r="R55" s="199">
        <v>63.02</v>
      </c>
      <c r="S55" s="52">
        <v>669</v>
      </c>
      <c r="T55" s="52">
        <v>76</v>
      </c>
      <c r="U55" s="52">
        <v>11</v>
      </c>
      <c r="V55" s="52">
        <v>24</v>
      </c>
      <c r="W55" s="11">
        <f t="shared" si="8"/>
        <v>680</v>
      </c>
      <c r="X55" s="83">
        <f t="shared" si="11"/>
        <v>3.1493211560148809E-2</v>
      </c>
      <c r="Y55" s="84">
        <f t="shared" si="12"/>
        <v>2.53229710017026E-2</v>
      </c>
      <c r="Z55" s="85">
        <v>11411</v>
      </c>
      <c r="AA55" s="76">
        <f t="shared" si="16"/>
        <v>0</v>
      </c>
      <c r="AB55" s="76">
        <f t="shared" si="9"/>
        <v>0</v>
      </c>
      <c r="AC55" s="148">
        <f t="shared" si="10"/>
        <v>0</v>
      </c>
      <c r="AD55" s="148">
        <f t="shared" si="17"/>
        <v>0</v>
      </c>
      <c r="AE55" s="148">
        <f t="shared" si="18"/>
        <v>0</v>
      </c>
      <c r="AF55" s="213">
        <f t="shared" si="13"/>
        <v>8.2462488164073843E-4</v>
      </c>
      <c r="AG55" s="213">
        <f t="shared" si="14"/>
        <v>1.0483924374628483E-3</v>
      </c>
      <c r="AH55" s="213">
        <f t="shared" si="15"/>
        <v>2.6114502533165499E-2</v>
      </c>
      <c r="AJ55" s="359"/>
    </row>
    <row r="56" spans="1:36" s="7" customFormat="1">
      <c r="A56" s="207">
        <v>219</v>
      </c>
      <c r="B56" s="67">
        <v>11409</v>
      </c>
      <c r="C56" s="207">
        <v>219</v>
      </c>
      <c r="D56" s="18">
        <v>52</v>
      </c>
      <c r="E56" s="68" t="s">
        <v>460</v>
      </c>
      <c r="F56" s="19" t="s">
        <v>40</v>
      </c>
      <c r="G56" s="19" t="s">
        <v>290</v>
      </c>
      <c r="H56" s="20" t="s">
        <v>24</v>
      </c>
      <c r="I56" s="17">
        <v>8571143.4047350008</v>
      </c>
      <c r="J56" s="17">
        <v>12752753</v>
      </c>
      <c r="K56" s="17" t="s">
        <v>232</v>
      </c>
      <c r="L56" s="168">
        <v>57.566666666666663</v>
      </c>
      <c r="M56" s="55">
        <v>427084042</v>
      </c>
      <c r="N56" s="54">
        <v>500000000</v>
      </c>
      <c r="O56" s="55">
        <v>29861</v>
      </c>
      <c r="P56" s="208">
        <v>2.13</v>
      </c>
      <c r="Q56" s="208">
        <v>4.62</v>
      </c>
      <c r="R56" s="208">
        <v>38.159999999999997</v>
      </c>
      <c r="S56" s="209">
        <v>2359</v>
      </c>
      <c r="T56" s="209">
        <v>39.525390199999997</v>
      </c>
      <c r="U56" s="209">
        <v>90</v>
      </c>
      <c r="V56" s="209">
        <v>60.474609800000003</v>
      </c>
      <c r="W56" s="17">
        <f t="shared" si="8"/>
        <v>2449</v>
      </c>
      <c r="X56" s="83">
        <f t="shared" si="11"/>
        <v>0.18696366394994376</v>
      </c>
      <c r="Y56" s="84">
        <f t="shared" si="12"/>
        <v>0.15033320534916336</v>
      </c>
      <c r="Z56" s="85">
        <v>11409</v>
      </c>
      <c r="AA56" s="76">
        <f t="shared" si="16"/>
        <v>0</v>
      </c>
      <c r="AB56" s="76">
        <f t="shared" si="9"/>
        <v>0</v>
      </c>
      <c r="AC56" s="148">
        <f t="shared" si="10"/>
        <v>0</v>
      </c>
      <c r="AD56" s="148">
        <f t="shared" si="17"/>
        <v>0</v>
      </c>
      <c r="AE56" s="148">
        <f t="shared" si="18"/>
        <v>0</v>
      </c>
      <c r="AF56" s="213">
        <f t="shared" si="13"/>
        <v>1.0075361740853358E-2</v>
      </c>
      <c r="AG56" s="213">
        <f t="shared" si="14"/>
        <v>2.1853601522414327E-2</v>
      </c>
      <c r="AH56" s="213">
        <f t="shared" si="15"/>
        <v>0.18050507231500662</v>
      </c>
      <c r="AJ56" s="359"/>
    </row>
    <row r="57" spans="1:36" s="4" customFormat="1">
      <c r="A57" s="82">
        <v>223</v>
      </c>
      <c r="B57" s="67">
        <v>11420</v>
      </c>
      <c r="C57" s="82">
        <v>223</v>
      </c>
      <c r="D57" s="15">
        <v>53</v>
      </c>
      <c r="E57" s="67" t="s">
        <v>461</v>
      </c>
      <c r="F57" s="9" t="s">
        <v>154</v>
      </c>
      <c r="G57" s="9" t="s">
        <v>275</v>
      </c>
      <c r="H57" s="10" t="s">
        <v>24</v>
      </c>
      <c r="I57" s="11">
        <v>93499.805959999998</v>
      </c>
      <c r="J57" s="11">
        <v>296213</v>
      </c>
      <c r="K57" s="11" t="s">
        <v>235</v>
      </c>
      <c r="L57" s="167">
        <v>56.633333333333333</v>
      </c>
      <c r="M57" s="53">
        <v>73300</v>
      </c>
      <c r="N57" s="53">
        <v>500000</v>
      </c>
      <c r="O57" s="53">
        <v>4041105</v>
      </c>
      <c r="P57" s="199">
        <v>4.16</v>
      </c>
      <c r="Q57" s="199">
        <v>2.08</v>
      </c>
      <c r="R57" s="199">
        <v>61.03</v>
      </c>
      <c r="S57" s="52">
        <v>174</v>
      </c>
      <c r="T57" s="52">
        <v>29</v>
      </c>
      <c r="U57" s="52">
        <v>6</v>
      </c>
      <c r="V57" s="52">
        <v>71</v>
      </c>
      <c r="W57" s="11">
        <f t="shared" si="8"/>
        <v>180</v>
      </c>
      <c r="X57" s="83">
        <f t="shared" si="11"/>
        <v>3.1862453061206066E-3</v>
      </c>
      <c r="Y57" s="84">
        <f t="shared" si="12"/>
        <v>2.5619869646226041E-3</v>
      </c>
      <c r="Z57" s="85">
        <v>11420</v>
      </c>
      <c r="AA57" s="76">
        <f t="shared" si="16"/>
        <v>0</v>
      </c>
      <c r="AB57" s="76">
        <f t="shared" si="9"/>
        <v>0</v>
      </c>
      <c r="AC57" s="148">
        <f t="shared" si="10"/>
        <v>0</v>
      </c>
      <c r="AD57" s="148">
        <f t="shared" si="17"/>
        <v>0</v>
      </c>
      <c r="AE57" s="148">
        <f t="shared" si="18"/>
        <v>0</v>
      </c>
      <c r="AF57" s="213">
        <f t="shared" si="13"/>
        <v>4.5706139563661113E-4</v>
      </c>
      <c r="AG57" s="213">
        <f t="shared" si="14"/>
        <v>2.2853069781830556E-4</v>
      </c>
      <c r="AH57" s="213">
        <f t="shared" si="15"/>
        <v>6.7053983114669178E-3</v>
      </c>
      <c r="AJ57" s="359"/>
    </row>
    <row r="58" spans="1:36" s="7" customFormat="1">
      <c r="A58" s="207">
        <v>225</v>
      </c>
      <c r="B58" s="67">
        <v>11421</v>
      </c>
      <c r="C58" s="207">
        <v>225</v>
      </c>
      <c r="D58" s="18">
        <v>54</v>
      </c>
      <c r="E58" s="68" t="s">
        <v>463</v>
      </c>
      <c r="F58" s="19" t="s">
        <v>40</v>
      </c>
      <c r="G58" s="19" t="s">
        <v>299</v>
      </c>
      <c r="H58" s="20" t="s">
        <v>24</v>
      </c>
      <c r="I58" s="17">
        <v>1951055.3763540001</v>
      </c>
      <c r="J58" s="17">
        <v>1990225</v>
      </c>
      <c r="K58" s="17" t="s">
        <v>236</v>
      </c>
      <c r="L58" s="168">
        <v>56.233333333333334</v>
      </c>
      <c r="M58" s="55">
        <v>1984366</v>
      </c>
      <c r="N58" s="54">
        <v>2000000</v>
      </c>
      <c r="O58" s="55">
        <v>1002952</v>
      </c>
      <c r="P58" s="208">
        <v>1.31</v>
      </c>
      <c r="Q58" s="208">
        <v>2.31</v>
      </c>
      <c r="R58" s="208">
        <v>24.5</v>
      </c>
      <c r="S58" s="209">
        <v>1623</v>
      </c>
      <c r="T58" s="209">
        <v>60</v>
      </c>
      <c r="U58" s="209">
        <v>20</v>
      </c>
      <c r="V58" s="209">
        <v>40</v>
      </c>
      <c r="W58" s="17">
        <f t="shared" si="8"/>
        <v>1643</v>
      </c>
      <c r="X58" s="83">
        <f t="shared" si="11"/>
        <v>4.4292533653547891E-2</v>
      </c>
      <c r="Y58" s="84">
        <f t="shared" si="12"/>
        <v>3.5614613109830141E-2</v>
      </c>
      <c r="Z58" s="85">
        <v>11421</v>
      </c>
      <c r="AA58" s="76">
        <f t="shared" si="16"/>
        <v>0</v>
      </c>
      <c r="AB58" s="76">
        <f t="shared" si="9"/>
        <v>0</v>
      </c>
      <c r="AC58" s="148">
        <f t="shared" si="10"/>
        <v>0</v>
      </c>
      <c r="AD58" s="148">
        <f t="shared" si="17"/>
        <v>0</v>
      </c>
      <c r="AE58" s="148">
        <f t="shared" si="18"/>
        <v>0</v>
      </c>
      <c r="AF58" s="213">
        <f t="shared" si="13"/>
        <v>9.6705365143579566E-4</v>
      </c>
      <c r="AG58" s="213">
        <f t="shared" si="14"/>
        <v>1.705262545661594E-3</v>
      </c>
      <c r="AH58" s="213">
        <f t="shared" si="15"/>
        <v>1.8086117908532054E-2</v>
      </c>
      <c r="AJ58" s="359"/>
    </row>
    <row r="59" spans="1:36" s="4" customFormat="1">
      <c r="A59" s="82">
        <v>227</v>
      </c>
      <c r="B59" s="67">
        <v>11427</v>
      </c>
      <c r="C59" s="82">
        <v>227</v>
      </c>
      <c r="D59" s="15">
        <v>55</v>
      </c>
      <c r="E59" s="67" t="s">
        <v>464</v>
      </c>
      <c r="F59" s="9" t="s">
        <v>41</v>
      </c>
      <c r="G59" s="9" t="s">
        <v>299</v>
      </c>
      <c r="H59" s="10">
        <v>18</v>
      </c>
      <c r="I59" s="11">
        <v>96591.466880000007</v>
      </c>
      <c r="J59" s="11">
        <v>1993</v>
      </c>
      <c r="K59" s="11" t="s">
        <v>250</v>
      </c>
      <c r="L59" s="167">
        <v>55.2</v>
      </c>
      <c r="M59" s="53">
        <v>1261</v>
      </c>
      <c r="N59" s="53">
        <v>500000</v>
      </c>
      <c r="O59" s="53">
        <v>1580806</v>
      </c>
      <c r="P59" s="199">
        <v>-5.5</v>
      </c>
      <c r="Q59" s="199">
        <v>55.23</v>
      </c>
      <c r="R59" s="199">
        <v>86.77</v>
      </c>
      <c r="S59" s="52">
        <v>24</v>
      </c>
      <c r="T59" s="52">
        <v>4</v>
      </c>
      <c r="U59" s="52">
        <v>3</v>
      </c>
      <c r="V59" s="52">
        <v>96</v>
      </c>
      <c r="W59" s="11">
        <f t="shared" si="8"/>
        <v>27</v>
      </c>
      <c r="X59" s="83">
        <f t="shared" si="11"/>
        <v>2.956952758993613E-6</v>
      </c>
      <c r="Y59" s="84">
        <f t="shared" si="12"/>
        <v>2.3776180725928462E-6</v>
      </c>
      <c r="Z59" s="85">
        <v>11427</v>
      </c>
      <c r="AA59" s="76">
        <f t="shared" si="16"/>
        <v>0</v>
      </c>
      <c r="AB59" s="76">
        <f t="shared" si="9"/>
        <v>0</v>
      </c>
      <c r="AC59" s="148">
        <f t="shared" si="10"/>
        <v>0</v>
      </c>
      <c r="AD59" s="148">
        <f t="shared" si="17"/>
        <v>0</v>
      </c>
      <c r="AE59" s="148">
        <f t="shared" si="18"/>
        <v>0</v>
      </c>
      <c r="AF59" s="213">
        <f t="shared" si="13"/>
        <v>-4.0658100436162175E-6</v>
      </c>
      <c r="AG59" s="213">
        <f t="shared" si="14"/>
        <v>4.0828125219804309E-5</v>
      </c>
      <c r="AH59" s="213">
        <f t="shared" si="15"/>
        <v>6.4143697724468952E-5</v>
      </c>
      <c r="AJ59" s="359"/>
    </row>
    <row r="60" spans="1:36" s="7" customFormat="1">
      <c r="A60" s="207">
        <v>230</v>
      </c>
      <c r="B60" s="67">
        <v>11442</v>
      </c>
      <c r="C60" s="207">
        <v>230</v>
      </c>
      <c r="D60" s="18">
        <v>56</v>
      </c>
      <c r="E60" s="68" t="s">
        <v>465</v>
      </c>
      <c r="F60" s="19" t="s">
        <v>259</v>
      </c>
      <c r="G60" s="19" t="s">
        <v>299</v>
      </c>
      <c r="H60" s="20" t="s">
        <v>24</v>
      </c>
      <c r="I60" s="17">
        <v>1163063.344726</v>
      </c>
      <c r="J60" s="17">
        <v>1263436</v>
      </c>
      <c r="K60" s="17" t="s">
        <v>258</v>
      </c>
      <c r="L60" s="168">
        <v>53</v>
      </c>
      <c r="M60" s="55">
        <v>1263435</v>
      </c>
      <c r="N60" s="54">
        <v>4000000</v>
      </c>
      <c r="O60" s="55">
        <v>1000000</v>
      </c>
      <c r="P60" s="208">
        <v>4.9400000000000004</v>
      </c>
      <c r="Q60" s="208">
        <v>3.09</v>
      </c>
      <c r="R60" s="208">
        <v>48.31</v>
      </c>
      <c r="S60" s="209">
        <v>2696</v>
      </c>
      <c r="T60" s="209">
        <v>99</v>
      </c>
      <c r="U60" s="209">
        <v>8</v>
      </c>
      <c r="V60" s="209">
        <v>1</v>
      </c>
      <c r="W60" s="17">
        <f t="shared" si="8"/>
        <v>2704</v>
      </c>
      <c r="X60" s="83">
        <f t="shared" si="11"/>
        <v>4.6394397395280181E-2</v>
      </c>
      <c r="Y60" s="84">
        <f t="shared" si="12"/>
        <v>3.7304673663983587E-2</v>
      </c>
      <c r="Z60" s="85">
        <v>11442</v>
      </c>
      <c r="AA60" s="76">
        <f t="shared" si="16"/>
        <v>0</v>
      </c>
      <c r="AB60" s="76">
        <f t="shared" si="9"/>
        <v>0</v>
      </c>
      <c r="AC60" s="148">
        <f t="shared" si="10"/>
        <v>0</v>
      </c>
      <c r="AD60" s="148">
        <f t="shared" si="17"/>
        <v>0</v>
      </c>
      <c r="AE60" s="148">
        <f t="shared" si="18"/>
        <v>0</v>
      </c>
      <c r="AF60" s="213">
        <f t="shared" si="13"/>
        <v>2.3150335669968091E-3</v>
      </c>
      <c r="AG60" s="213">
        <f t="shared" si="14"/>
        <v>1.4480675550648055E-3</v>
      </c>
      <c r="AH60" s="213">
        <f t="shared" si="15"/>
        <v>2.2639528668343286E-2</v>
      </c>
      <c r="AJ60" s="359"/>
    </row>
    <row r="61" spans="1:36" s="4" customFormat="1">
      <c r="A61" s="82">
        <v>231</v>
      </c>
      <c r="B61" s="67">
        <v>11416</v>
      </c>
      <c r="C61" s="82">
        <v>231</v>
      </c>
      <c r="D61" s="15">
        <v>57</v>
      </c>
      <c r="E61" s="67" t="s">
        <v>466</v>
      </c>
      <c r="F61" s="9" t="s">
        <v>212</v>
      </c>
      <c r="G61" s="9" t="s">
        <v>290</v>
      </c>
      <c r="H61" s="10" t="s">
        <v>24</v>
      </c>
      <c r="I61" s="11">
        <v>40633048.522862002</v>
      </c>
      <c r="J61" s="11">
        <v>41119771</v>
      </c>
      <c r="K61" s="11" t="s">
        <v>260</v>
      </c>
      <c r="L61" s="167">
        <v>52.7</v>
      </c>
      <c r="M61" s="53">
        <v>3582999999</v>
      </c>
      <c r="N61" s="53">
        <v>4950000000</v>
      </c>
      <c r="O61" s="53">
        <v>11477</v>
      </c>
      <c r="P61" s="199">
        <v>0.66</v>
      </c>
      <c r="Q61" s="199">
        <v>1.22</v>
      </c>
      <c r="R61" s="199">
        <v>38.04</v>
      </c>
      <c r="S61" s="52">
        <v>3249</v>
      </c>
      <c r="T61" s="52">
        <v>10.875475656565657</v>
      </c>
      <c r="U61" s="52">
        <v>141</v>
      </c>
      <c r="V61" s="52">
        <v>89.124524343434345</v>
      </c>
      <c r="W61" s="11">
        <f t="shared" si="8"/>
        <v>3390</v>
      </c>
      <c r="X61" s="83">
        <f t="shared" si="11"/>
        <v>0.16587313165535489</v>
      </c>
      <c r="Y61" s="84">
        <f t="shared" si="12"/>
        <v>0.13337479078142966</v>
      </c>
      <c r="Z61" s="85">
        <v>11416</v>
      </c>
      <c r="AA61" s="76">
        <f t="shared" si="16"/>
        <v>0</v>
      </c>
      <c r="AB61" s="76">
        <f t="shared" si="9"/>
        <v>0</v>
      </c>
      <c r="AC61" s="148">
        <f t="shared" si="10"/>
        <v>0</v>
      </c>
      <c r="AD61" s="148">
        <f t="shared" si="17"/>
        <v>0</v>
      </c>
      <c r="AE61" s="148">
        <f t="shared" si="18"/>
        <v>0</v>
      </c>
      <c r="AF61" s="213">
        <f t="shared" si="13"/>
        <v>1.0066342875443987E-2</v>
      </c>
      <c r="AG61" s="213">
        <f t="shared" si="14"/>
        <v>1.8607482284911613E-2</v>
      </c>
      <c r="AH61" s="213">
        <f t="shared" si="15"/>
        <v>0.58018739845740797</v>
      </c>
      <c r="AJ61" s="359"/>
    </row>
    <row r="62" spans="1:36" s="7" customFormat="1">
      <c r="A62" s="207">
        <v>235</v>
      </c>
      <c r="B62" s="67">
        <v>11449</v>
      </c>
      <c r="C62" s="207">
        <v>235</v>
      </c>
      <c r="D62" s="18">
        <v>58</v>
      </c>
      <c r="E62" s="68" t="s">
        <v>467</v>
      </c>
      <c r="F62" s="19" t="s">
        <v>218</v>
      </c>
      <c r="G62" s="19" t="s">
        <v>273</v>
      </c>
      <c r="H62" s="20">
        <v>15</v>
      </c>
      <c r="I62" s="17">
        <v>2104490.4106800002</v>
      </c>
      <c r="J62" s="17">
        <v>4449099</v>
      </c>
      <c r="K62" s="17" t="s">
        <v>266</v>
      </c>
      <c r="L62" s="168">
        <v>50.9</v>
      </c>
      <c r="M62" s="55">
        <v>4449097</v>
      </c>
      <c r="N62" s="54">
        <v>4500000</v>
      </c>
      <c r="O62" s="55">
        <v>1000000</v>
      </c>
      <c r="P62" s="208">
        <v>1.77</v>
      </c>
      <c r="Q62" s="208">
        <v>5.35</v>
      </c>
      <c r="R62" s="208">
        <v>25.8</v>
      </c>
      <c r="S62" s="209">
        <v>2859</v>
      </c>
      <c r="T62" s="209">
        <v>99</v>
      </c>
      <c r="U62" s="209">
        <v>5</v>
      </c>
      <c r="V62" s="209">
        <v>1</v>
      </c>
      <c r="W62" s="17">
        <f t="shared" si="8"/>
        <v>2864</v>
      </c>
      <c r="X62" s="83">
        <f t="shared" si="11"/>
        <v>0.16337453346029687</v>
      </c>
      <c r="Y62" s="84">
        <f t="shared" si="12"/>
        <v>0.13136572512874076</v>
      </c>
      <c r="Z62" s="85">
        <v>11449</v>
      </c>
      <c r="AA62" s="76">
        <f t="shared" si="16"/>
        <v>0</v>
      </c>
      <c r="AB62" s="76">
        <f t="shared" si="9"/>
        <v>0</v>
      </c>
      <c r="AC62" s="148">
        <f t="shared" si="10"/>
        <v>0</v>
      </c>
      <c r="AD62" s="148">
        <f t="shared" si="17"/>
        <v>0</v>
      </c>
      <c r="AE62" s="148">
        <f t="shared" si="18"/>
        <v>0</v>
      </c>
      <c r="AF62" s="213">
        <f t="shared" si="13"/>
        <v>2.9209386285325802E-3</v>
      </c>
      <c r="AG62" s="213">
        <f t="shared" si="14"/>
        <v>8.8288257981069523E-3</v>
      </c>
      <c r="AH62" s="213">
        <f t="shared" si="15"/>
        <v>4.2576393568441007E-2</v>
      </c>
      <c r="AJ62" s="359"/>
    </row>
    <row r="63" spans="1:36" s="4" customFormat="1">
      <c r="A63" s="82">
        <v>241</v>
      </c>
      <c r="B63" s="67">
        <v>11459</v>
      </c>
      <c r="C63" s="82">
        <v>241</v>
      </c>
      <c r="D63" s="15">
        <v>59</v>
      </c>
      <c r="E63" s="67" t="s">
        <v>468</v>
      </c>
      <c r="F63" s="9" t="s">
        <v>338</v>
      </c>
      <c r="G63" s="9" t="s">
        <v>290</v>
      </c>
      <c r="H63" s="10" t="s">
        <v>24</v>
      </c>
      <c r="I63" s="11">
        <v>6177847.652454</v>
      </c>
      <c r="J63" s="11">
        <v>23058068</v>
      </c>
      <c r="K63" s="11" t="s">
        <v>272</v>
      </c>
      <c r="L63" s="167">
        <v>48.066666666666663</v>
      </c>
      <c r="M63" s="53">
        <v>880325485</v>
      </c>
      <c r="N63" s="53">
        <v>3000000000</v>
      </c>
      <c r="O63" s="53">
        <v>26193</v>
      </c>
      <c r="P63" s="199">
        <v>1.1399999999999999</v>
      </c>
      <c r="Q63" s="199">
        <v>3.7</v>
      </c>
      <c r="R63" s="199">
        <v>36.450000000000003</v>
      </c>
      <c r="S63" s="52">
        <v>3558</v>
      </c>
      <c r="T63" s="52">
        <v>8.0156225333333335</v>
      </c>
      <c r="U63" s="52">
        <v>130</v>
      </c>
      <c r="V63" s="52">
        <v>91.984377466666672</v>
      </c>
      <c r="W63" s="11">
        <f t="shared" si="8"/>
        <v>3688</v>
      </c>
      <c r="X63" s="83">
        <f t="shared" si="11"/>
        <v>6.8554705458346507E-2</v>
      </c>
      <c r="Y63" s="84">
        <f t="shared" si="12"/>
        <v>5.5123270455805132E-2</v>
      </c>
      <c r="Z63" s="85">
        <v>11459</v>
      </c>
      <c r="AA63" s="76">
        <f t="shared" si="16"/>
        <v>0</v>
      </c>
      <c r="AB63" s="76">
        <f t="shared" si="9"/>
        <v>0</v>
      </c>
      <c r="AC63" s="148">
        <f t="shared" si="10"/>
        <v>0</v>
      </c>
      <c r="AD63" s="148">
        <f t="shared" si="17"/>
        <v>0</v>
      </c>
      <c r="AE63" s="148">
        <f t="shared" si="18"/>
        <v>0</v>
      </c>
      <c r="AF63" s="213">
        <f t="shared" si="13"/>
        <v>9.7500055544675196E-3</v>
      </c>
      <c r="AG63" s="213">
        <f t="shared" si="14"/>
        <v>3.1644754869763002E-2</v>
      </c>
      <c r="AH63" s="213">
        <f t="shared" si="15"/>
        <v>0.31174359864942203</v>
      </c>
      <c r="AJ63" s="359"/>
    </row>
    <row r="64" spans="1:36" s="7" customFormat="1">
      <c r="A64" s="207">
        <v>243</v>
      </c>
      <c r="B64" s="67">
        <v>11460</v>
      </c>
      <c r="C64" s="207">
        <v>243</v>
      </c>
      <c r="D64" s="18">
        <v>60</v>
      </c>
      <c r="E64" s="68" t="s">
        <v>469</v>
      </c>
      <c r="F64" s="19" t="s">
        <v>276</v>
      </c>
      <c r="G64" s="19" t="s">
        <v>290</v>
      </c>
      <c r="H64" s="20" t="s">
        <v>24</v>
      </c>
      <c r="I64" s="17">
        <v>19934821.783050001</v>
      </c>
      <c r="J64" s="17">
        <v>41398227</v>
      </c>
      <c r="K64" s="17" t="s">
        <v>277</v>
      </c>
      <c r="L64" s="168">
        <v>47.866666666666667</v>
      </c>
      <c r="M64" s="55">
        <v>4088999485</v>
      </c>
      <c r="N64" s="54">
        <v>10000000000</v>
      </c>
      <c r="O64" s="55">
        <v>10124</v>
      </c>
      <c r="P64" s="208">
        <v>1.65</v>
      </c>
      <c r="Q64" s="208">
        <v>3.74</v>
      </c>
      <c r="R64" s="208">
        <v>27.43</v>
      </c>
      <c r="S64" s="209">
        <v>9818</v>
      </c>
      <c r="T64" s="209">
        <v>16.078926539999998</v>
      </c>
      <c r="U64" s="209">
        <v>205</v>
      </c>
      <c r="V64" s="209">
        <v>83.921073460000002</v>
      </c>
      <c r="W64" s="17">
        <f t="shared" si="8"/>
        <v>10023</v>
      </c>
      <c r="X64" s="83">
        <f t="shared" si="11"/>
        <v>0.24689704312767871</v>
      </c>
      <c r="Y64" s="84">
        <f t="shared" si="12"/>
        <v>0.19852426455737379</v>
      </c>
      <c r="Z64" s="85">
        <v>11460</v>
      </c>
      <c r="AA64" s="76">
        <f t="shared" si="16"/>
        <v>0</v>
      </c>
      <c r="AB64" s="76">
        <f t="shared" si="9"/>
        <v>0</v>
      </c>
      <c r="AC64" s="148">
        <f t="shared" si="10"/>
        <v>0</v>
      </c>
      <c r="AD64" s="148">
        <f t="shared" si="17"/>
        <v>0</v>
      </c>
      <c r="AE64" s="148">
        <f t="shared" si="18"/>
        <v>0</v>
      </c>
      <c r="AF64" s="213">
        <f t="shared" si="13"/>
        <v>2.5336276034797402E-2</v>
      </c>
      <c r="AG64" s="213">
        <f t="shared" si="14"/>
        <v>5.7428892345540786E-2</v>
      </c>
      <c r="AH64" s="213">
        <f t="shared" si="15"/>
        <v>0.42119639492999561</v>
      </c>
      <c r="AJ64" s="359"/>
    </row>
    <row r="65" spans="1:36" s="4" customFormat="1">
      <c r="A65" s="82">
        <v>246</v>
      </c>
      <c r="B65" s="67">
        <v>11476</v>
      </c>
      <c r="C65" s="82">
        <v>246</v>
      </c>
      <c r="D65" s="15">
        <v>61</v>
      </c>
      <c r="E65" s="67" t="s">
        <v>470</v>
      </c>
      <c r="F65" s="9" t="s">
        <v>39</v>
      </c>
      <c r="G65" s="9" t="s">
        <v>273</v>
      </c>
      <c r="H65" s="10">
        <v>17</v>
      </c>
      <c r="I65" s="11">
        <v>128166.097629</v>
      </c>
      <c r="J65" s="11">
        <v>296633</v>
      </c>
      <c r="K65" s="11" t="s">
        <v>286</v>
      </c>
      <c r="L65" s="167">
        <v>45</v>
      </c>
      <c r="M65" s="53">
        <v>296633</v>
      </c>
      <c r="N65" s="53">
        <v>1000000</v>
      </c>
      <c r="O65" s="53">
        <v>1000000</v>
      </c>
      <c r="P65" s="199">
        <v>2.17</v>
      </c>
      <c r="Q65" s="199">
        <v>4.1100000000000003</v>
      </c>
      <c r="R65" s="199">
        <v>53.65</v>
      </c>
      <c r="S65" s="52">
        <v>634</v>
      </c>
      <c r="T65" s="52">
        <v>37</v>
      </c>
      <c r="U65" s="52">
        <v>5</v>
      </c>
      <c r="V65" s="52">
        <v>63</v>
      </c>
      <c r="W65" s="11">
        <f t="shared" si="8"/>
        <v>639</v>
      </c>
      <c r="X65" s="83">
        <f t="shared" si="11"/>
        <v>4.0709735834252936E-3</v>
      </c>
      <c r="Y65" s="84">
        <f t="shared" si="12"/>
        <v>3.2733767340585862E-3</v>
      </c>
      <c r="Z65" s="85">
        <v>11476</v>
      </c>
      <c r="AA65" s="76">
        <f t="shared" si="16"/>
        <v>0</v>
      </c>
      <c r="AB65" s="76">
        <f t="shared" si="9"/>
        <v>0</v>
      </c>
      <c r="AC65" s="148">
        <f t="shared" si="10"/>
        <v>0</v>
      </c>
      <c r="AD65" s="148">
        <f t="shared" si="17"/>
        <v>0</v>
      </c>
      <c r="AE65" s="148">
        <f t="shared" si="18"/>
        <v>0</v>
      </c>
      <c r="AF65" s="213">
        <f t="shared" si="13"/>
        <v>2.3875709935224017E-4</v>
      </c>
      <c r="AG65" s="213">
        <f t="shared" si="14"/>
        <v>4.5220814669940426E-4</v>
      </c>
      <c r="AH65" s="213">
        <f t="shared" si="15"/>
        <v>5.9029116959666752E-3</v>
      </c>
      <c r="AJ65" s="359"/>
    </row>
    <row r="66" spans="1:36" s="7" customFormat="1">
      <c r="A66" s="207">
        <v>247</v>
      </c>
      <c r="B66" s="67">
        <v>11500</v>
      </c>
      <c r="C66" s="207">
        <v>247</v>
      </c>
      <c r="D66" s="18">
        <v>62</v>
      </c>
      <c r="E66" s="68" t="s">
        <v>471</v>
      </c>
      <c r="F66" s="19" t="s">
        <v>177</v>
      </c>
      <c r="G66" s="19" t="s">
        <v>273</v>
      </c>
      <c r="H66" s="20">
        <v>18</v>
      </c>
      <c r="I66" s="17">
        <v>4939405.6696990002</v>
      </c>
      <c r="J66" s="17">
        <v>4317368</v>
      </c>
      <c r="K66" s="17" t="s">
        <v>292</v>
      </c>
      <c r="L66" s="168">
        <v>44</v>
      </c>
      <c r="M66" s="55">
        <v>431755692</v>
      </c>
      <c r="N66" s="54">
        <v>500000000</v>
      </c>
      <c r="O66" s="55">
        <v>10000</v>
      </c>
      <c r="P66" s="208">
        <v>1.77</v>
      </c>
      <c r="Q66" s="208">
        <v>1.76</v>
      </c>
      <c r="R66" s="208">
        <v>24.28</v>
      </c>
      <c r="S66" s="209">
        <v>1627</v>
      </c>
      <c r="T66" s="209">
        <v>84</v>
      </c>
      <c r="U66" s="209">
        <v>8</v>
      </c>
      <c r="V66" s="209">
        <v>16</v>
      </c>
      <c r="W66" s="17">
        <f t="shared" si="8"/>
        <v>1635</v>
      </c>
      <c r="X66" s="83">
        <f t="shared" si="11"/>
        <v>0.13451646643402182</v>
      </c>
      <c r="Y66" s="84">
        <f t="shared" si="12"/>
        <v>0.10816161356724269</v>
      </c>
      <c r="Z66" s="85">
        <v>11500</v>
      </c>
      <c r="AA66" s="76">
        <f t="shared" si="16"/>
        <v>0</v>
      </c>
      <c r="AB66" s="76">
        <f t="shared" si="9"/>
        <v>0</v>
      </c>
      <c r="AC66" s="148">
        <f t="shared" si="10"/>
        <v>0</v>
      </c>
      <c r="AD66" s="148">
        <f t="shared" si="17"/>
        <v>0</v>
      </c>
      <c r="AE66" s="148">
        <f t="shared" si="18"/>
        <v>0</v>
      </c>
      <c r="AF66" s="213">
        <f t="shared" si="13"/>
        <v>2.8344541141454597E-3</v>
      </c>
      <c r="AG66" s="213">
        <f t="shared" si="14"/>
        <v>2.8184402490937905E-3</v>
      </c>
      <c r="AH66" s="213">
        <f t="shared" si="15"/>
        <v>3.8881664345452975E-2</v>
      </c>
      <c r="AJ66" s="359"/>
    </row>
    <row r="67" spans="1:36" s="4" customFormat="1">
      <c r="A67" s="82">
        <v>249</v>
      </c>
      <c r="B67" s="67">
        <v>11499</v>
      </c>
      <c r="C67" s="82">
        <v>249</v>
      </c>
      <c r="D67" s="15">
        <v>63</v>
      </c>
      <c r="E67" s="67" t="s">
        <v>472</v>
      </c>
      <c r="F67" s="9" t="s">
        <v>16</v>
      </c>
      <c r="G67" s="9" t="s">
        <v>576</v>
      </c>
      <c r="H67" s="10">
        <v>15</v>
      </c>
      <c r="I67" s="11">
        <v>133338.48000000001</v>
      </c>
      <c r="J67" s="11">
        <v>3825612</v>
      </c>
      <c r="K67" s="11" t="s">
        <v>293</v>
      </c>
      <c r="L67" s="167">
        <v>44</v>
      </c>
      <c r="M67" s="53">
        <v>322272400</v>
      </c>
      <c r="N67" s="53">
        <v>1000000000</v>
      </c>
      <c r="O67" s="53">
        <v>11871</v>
      </c>
      <c r="P67" s="199">
        <v>1.64</v>
      </c>
      <c r="Q67" s="199">
        <v>4.76</v>
      </c>
      <c r="R67" s="199">
        <v>21.74</v>
      </c>
      <c r="S67" s="52">
        <v>28</v>
      </c>
      <c r="T67" s="52">
        <v>8</v>
      </c>
      <c r="U67" s="52">
        <v>3</v>
      </c>
      <c r="V67" s="52">
        <v>92</v>
      </c>
      <c r="W67" s="11">
        <f t="shared" si="8"/>
        <v>31</v>
      </c>
      <c r="X67" s="83">
        <f t="shared" si="11"/>
        <v>1.1351885557690991E-2</v>
      </c>
      <c r="Y67" s="84">
        <f t="shared" si="12"/>
        <v>9.1277915001786898E-3</v>
      </c>
      <c r="Z67" s="85">
        <v>11499</v>
      </c>
      <c r="AA67" s="76">
        <f t="shared" si="16"/>
        <v>0</v>
      </c>
      <c r="AB67" s="76">
        <f t="shared" si="9"/>
        <v>0</v>
      </c>
      <c r="AC67" s="148">
        <f t="shared" si="10"/>
        <v>0</v>
      </c>
      <c r="AD67" s="148">
        <f t="shared" si="17"/>
        <v>0</v>
      </c>
      <c r="AE67" s="148">
        <f t="shared" si="18"/>
        <v>0</v>
      </c>
      <c r="AF67" s="213">
        <f t="shared" si="13"/>
        <v>2.3271365393266533E-3</v>
      </c>
      <c r="AG67" s="213">
        <f t="shared" si="14"/>
        <v>6.7543719068261397E-3</v>
      </c>
      <c r="AH67" s="213">
        <f t="shared" si="15"/>
        <v>3.0848749003025266E-2</v>
      </c>
      <c r="AJ67" s="359"/>
    </row>
    <row r="68" spans="1:36" s="7" customFormat="1">
      <c r="A68" s="207">
        <v>248</v>
      </c>
      <c r="B68" s="67">
        <v>11495</v>
      </c>
      <c r="C68" s="207">
        <v>248</v>
      </c>
      <c r="D68" s="18">
        <v>64</v>
      </c>
      <c r="E68" s="68" t="s">
        <v>399</v>
      </c>
      <c r="F68" s="19" t="s">
        <v>291</v>
      </c>
      <c r="G68" s="19" t="s">
        <v>273</v>
      </c>
      <c r="H68" s="20">
        <v>15</v>
      </c>
      <c r="I68" s="17">
        <v>20491045.289517999</v>
      </c>
      <c r="J68" s="17">
        <v>49365367</v>
      </c>
      <c r="K68" s="17" t="s">
        <v>294</v>
      </c>
      <c r="L68" s="168">
        <v>44</v>
      </c>
      <c r="M68" s="55">
        <v>49241293</v>
      </c>
      <c r="N68" s="54">
        <v>50000000</v>
      </c>
      <c r="O68" s="55">
        <v>1002520</v>
      </c>
      <c r="P68" s="208">
        <v>1.61</v>
      </c>
      <c r="Q68" s="208">
        <v>4.9000000000000004</v>
      </c>
      <c r="R68" s="208">
        <v>22.02</v>
      </c>
      <c r="S68" s="209">
        <v>10017</v>
      </c>
      <c r="T68" s="209">
        <v>57</v>
      </c>
      <c r="U68" s="209">
        <v>80</v>
      </c>
      <c r="V68" s="209">
        <v>43</v>
      </c>
      <c r="W68" s="17">
        <f t="shared" si="8"/>
        <v>10097</v>
      </c>
      <c r="X68" s="83">
        <f t="shared" si="11"/>
        <v>1.043696727861865</v>
      </c>
      <c r="Y68" s="84">
        <f t="shared" si="12"/>
        <v>0.83921266409239526</v>
      </c>
      <c r="Z68" s="85">
        <v>11495</v>
      </c>
      <c r="AA68" s="76">
        <f t="shared" si="16"/>
        <v>0</v>
      </c>
      <c r="AB68" s="76">
        <f t="shared" si="9"/>
        <v>0</v>
      </c>
      <c r="AC68" s="148">
        <f t="shared" si="10"/>
        <v>0</v>
      </c>
      <c r="AD68" s="148">
        <f t="shared" si="17"/>
        <v>0</v>
      </c>
      <c r="AE68" s="148">
        <f t="shared" si="18"/>
        <v>0</v>
      </c>
      <c r="AF68" s="213">
        <f t="shared" si="13"/>
        <v>2.9479854944870227E-2</v>
      </c>
      <c r="AG68" s="213">
        <f t="shared" si="14"/>
        <v>8.9721297658300697E-2</v>
      </c>
      <c r="AH68" s="213">
        <f t="shared" si="15"/>
        <v>0.40319652539505735</v>
      </c>
      <c r="AJ68" s="359"/>
    </row>
    <row r="69" spans="1:36" s="4" customFormat="1">
      <c r="A69" s="82">
        <v>250</v>
      </c>
      <c r="B69" s="67">
        <v>11517</v>
      </c>
      <c r="C69" s="82">
        <v>250</v>
      </c>
      <c r="D69" s="15">
        <v>65</v>
      </c>
      <c r="E69" s="67" t="s">
        <v>473</v>
      </c>
      <c r="F69" s="9" t="s">
        <v>44</v>
      </c>
      <c r="G69" s="9" t="s">
        <v>273</v>
      </c>
      <c r="H69" s="10">
        <v>15</v>
      </c>
      <c r="I69" s="11">
        <v>70748055.672101006</v>
      </c>
      <c r="J69" s="11">
        <v>87496281</v>
      </c>
      <c r="K69" s="11" t="s">
        <v>297</v>
      </c>
      <c r="L69" s="167">
        <v>41</v>
      </c>
      <c r="M69" s="53">
        <v>86784836</v>
      </c>
      <c r="N69" s="53">
        <v>100000000</v>
      </c>
      <c r="O69" s="53">
        <v>1008197</v>
      </c>
      <c r="P69" s="199">
        <v>1.67</v>
      </c>
      <c r="Q69" s="199">
        <v>4.9000000000000004</v>
      </c>
      <c r="R69" s="199">
        <v>28.78</v>
      </c>
      <c r="S69" s="52">
        <v>36282</v>
      </c>
      <c r="T69" s="52">
        <v>84</v>
      </c>
      <c r="U69" s="52">
        <v>107</v>
      </c>
      <c r="V69" s="52">
        <v>16</v>
      </c>
      <c r="W69" s="11">
        <f t="shared" ref="W69:W80" si="19">S69+U69</f>
        <v>36389</v>
      </c>
      <c r="X69" s="83">
        <f t="shared" ref="X69:X89" si="20">T69*J69/$J$90</f>
        <v>2.7261263219253582</v>
      </c>
      <c r="Y69" s="84">
        <f t="shared" ref="Y69:Y89" si="21">T69*J69/$J$186</f>
        <v>2.1920158147493747</v>
      </c>
      <c r="Z69" s="85">
        <v>11517</v>
      </c>
      <c r="AA69" s="76">
        <f t="shared" ref="AA69:AA108" si="22">IF(M69&gt;N69,1,0)</f>
        <v>0</v>
      </c>
      <c r="AB69" s="76">
        <f t="shared" ref="AB69:AB111" si="23">IF(W69=0,1,0)</f>
        <v>0</v>
      </c>
      <c r="AC69" s="148">
        <f t="shared" ref="AC69:AC111" si="24">IF((T69+V69)=100,0,1)</f>
        <v>0</v>
      </c>
      <c r="AD69" s="148">
        <f t="shared" ref="AD69:AD108" si="25">IF(J69=0,1,0)</f>
        <v>0</v>
      </c>
      <c r="AE69" s="148">
        <f t="shared" ref="AE69:AE108" si="26">IF(M69=0,1,0)</f>
        <v>0</v>
      </c>
      <c r="AF69" s="213">
        <f t="shared" ref="AF69:AF89" si="27">$J69/$J$90*P69</f>
        <v>5.4197987590658907E-2</v>
      </c>
      <c r="AG69" s="213">
        <f t="shared" ref="AG69:AG89" si="28">$J69/$J$90*Q69</f>
        <v>0.15902403544564592</v>
      </c>
      <c r="AH69" s="213">
        <f t="shared" ref="AH69:AH89" si="29">$J69/$J$90*R69</f>
        <v>0.93402280410728344</v>
      </c>
      <c r="AJ69" s="359"/>
    </row>
    <row r="70" spans="1:36" s="7" customFormat="1">
      <c r="A70" s="207">
        <v>254</v>
      </c>
      <c r="B70" s="67">
        <v>11513</v>
      </c>
      <c r="C70" s="207">
        <v>254</v>
      </c>
      <c r="D70" s="18">
        <v>66</v>
      </c>
      <c r="E70" s="68" t="s">
        <v>474</v>
      </c>
      <c r="F70" s="19" t="s">
        <v>41</v>
      </c>
      <c r="G70" s="19" t="s">
        <v>290</v>
      </c>
      <c r="H70" s="20" t="s">
        <v>24</v>
      </c>
      <c r="I70" s="17">
        <v>20457051.814746998</v>
      </c>
      <c r="J70" s="17">
        <v>80759538</v>
      </c>
      <c r="K70" s="17" t="s">
        <v>298</v>
      </c>
      <c r="L70" s="168">
        <v>40</v>
      </c>
      <c r="M70" s="55">
        <v>8011000000</v>
      </c>
      <c r="N70" s="54">
        <v>12000000000</v>
      </c>
      <c r="O70" s="55">
        <v>10082</v>
      </c>
      <c r="P70" s="208">
        <v>1.65</v>
      </c>
      <c r="Q70" s="208">
        <v>4.7300000000000004</v>
      </c>
      <c r="R70" s="208">
        <v>21</v>
      </c>
      <c r="S70" s="209">
        <v>4449</v>
      </c>
      <c r="T70" s="209">
        <v>17.037735158333334</v>
      </c>
      <c r="U70" s="209">
        <v>242</v>
      </c>
      <c r="V70" s="209">
        <v>82.962264841666666</v>
      </c>
      <c r="W70" s="17">
        <f t="shared" si="19"/>
        <v>4691</v>
      </c>
      <c r="X70" s="83">
        <f t="shared" si="20"/>
        <v>0.51036723463182165</v>
      </c>
      <c r="Y70" s="84">
        <f t="shared" si="21"/>
        <v>0.41037461861002084</v>
      </c>
      <c r="Z70" s="85">
        <v>11513</v>
      </c>
      <c r="AA70" s="76">
        <f t="shared" si="22"/>
        <v>0</v>
      </c>
      <c r="AB70" s="76">
        <f t="shared" si="23"/>
        <v>0</v>
      </c>
      <c r="AC70" s="148">
        <f t="shared" si="24"/>
        <v>0</v>
      </c>
      <c r="AD70" s="148">
        <f t="shared" si="25"/>
        <v>0</v>
      </c>
      <c r="AE70" s="148">
        <f t="shared" si="26"/>
        <v>0</v>
      </c>
      <c r="AF70" s="213">
        <f t="shared" si="27"/>
        <v>4.9425931869273292E-2</v>
      </c>
      <c r="AG70" s="213">
        <f t="shared" si="28"/>
        <v>0.14168767135858346</v>
      </c>
      <c r="AH70" s="213">
        <f t="shared" si="29"/>
        <v>0.62905731469984194</v>
      </c>
      <c r="AJ70" s="359"/>
    </row>
    <row r="71" spans="1:36" s="4" customFormat="1">
      <c r="A71" s="82">
        <v>255</v>
      </c>
      <c r="B71" s="67">
        <v>11521</v>
      </c>
      <c r="C71" s="82">
        <v>255</v>
      </c>
      <c r="D71" s="15">
        <v>67</v>
      </c>
      <c r="E71" s="67" t="s">
        <v>475</v>
      </c>
      <c r="F71" s="9" t="s">
        <v>172</v>
      </c>
      <c r="G71" s="9" t="s">
        <v>273</v>
      </c>
      <c r="H71" s="10">
        <v>18</v>
      </c>
      <c r="I71" s="11">
        <v>2947631.4762980002</v>
      </c>
      <c r="J71" s="11">
        <v>3015082</v>
      </c>
      <c r="K71" s="11" t="s">
        <v>300</v>
      </c>
      <c r="L71" s="167">
        <v>39</v>
      </c>
      <c r="M71" s="53">
        <v>2992368</v>
      </c>
      <c r="N71" s="53">
        <v>3000000</v>
      </c>
      <c r="O71" s="53">
        <v>1007590</v>
      </c>
      <c r="P71" s="199">
        <v>1.64</v>
      </c>
      <c r="Q71" s="199">
        <v>4.97</v>
      </c>
      <c r="R71" s="199">
        <v>33.93</v>
      </c>
      <c r="S71" s="52">
        <v>3486</v>
      </c>
      <c r="T71" s="52">
        <v>94</v>
      </c>
      <c r="U71" s="52">
        <v>13</v>
      </c>
      <c r="V71" s="52">
        <v>6</v>
      </c>
      <c r="W71" s="11">
        <f t="shared" si="19"/>
        <v>3499</v>
      </c>
      <c r="X71" s="83">
        <f t="shared" si="20"/>
        <v>0.10512453256626268</v>
      </c>
      <c r="Y71" s="84">
        <f t="shared" si="21"/>
        <v>8.4528231890823147E-2</v>
      </c>
      <c r="Z71" s="85">
        <v>11521</v>
      </c>
      <c r="AA71" s="76">
        <f t="shared" si="22"/>
        <v>0</v>
      </c>
      <c r="AB71" s="76">
        <f t="shared" si="23"/>
        <v>0</v>
      </c>
      <c r="AC71" s="148">
        <f t="shared" si="24"/>
        <v>0</v>
      </c>
      <c r="AD71" s="148">
        <f t="shared" si="25"/>
        <v>0</v>
      </c>
      <c r="AE71" s="148">
        <f t="shared" si="26"/>
        <v>0</v>
      </c>
      <c r="AF71" s="213">
        <f t="shared" si="27"/>
        <v>1.8340875894539447E-3</v>
      </c>
      <c r="AG71" s="213">
        <f t="shared" si="28"/>
        <v>5.5581800729183574E-3</v>
      </c>
      <c r="AH71" s="213">
        <f t="shared" si="29"/>
        <v>3.7945482872056312E-2</v>
      </c>
      <c r="AJ71" s="359"/>
    </row>
    <row r="72" spans="1:36" s="7" customFormat="1">
      <c r="A72" s="207">
        <v>259</v>
      </c>
      <c r="B72" s="67">
        <v>11518</v>
      </c>
      <c r="C72" s="207">
        <v>259</v>
      </c>
      <c r="D72" s="18">
        <v>68</v>
      </c>
      <c r="E72" s="68" t="s">
        <v>476</v>
      </c>
      <c r="F72" s="19" t="s">
        <v>595</v>
      </c>
      <c r="G72" s="19" t="s">
        <v>290</v>
      </c>
      <c r="H72" s="20" t="s">
        <v>24</v>
      </c>
      <c r="I72" s="17">
        <v>1659842.949303</v>
      </c>
      <c r="J72" s="17">
        <v>2017508</v>
      </c>
      <c r="K72" s="17" t="s">
        <v>314</v>
      </c>
      <c r="L72" s="168">
        <v>36</v>
      </c>
      <c r="M72" s="55">
        <v>93202000</v>
      </c>
      <c r="N72" s="54">
        <v>300000000</v>
      </c>
      <c r="O72" s="55">
        <v>21647</v>
      </c>
      <c r="P72" s="208">
        <v>1.83</v>
      </c>
      <c r="Q72" s="208">
        <v>4.17</v>
      </c>
      <c r="R72" s="208">
        <v>28.88</v>
      </c>
      <c r="S72" s="209">
        <v>950</v>
      </c>
      <c r="T72" s="209">
        <v>7.8181929999999999</v>
      </c>
      <c r="U72" s="209">
        <v>40</v>
      </c>
      <c r="V72" s="209">
        <v>92.181807000000006</v>
      </c>
      <c r="W72" s="17">
        <f t="shared" si="19"/>
        <v>990</v>
      </c>
      <c r="X72" s="83">
        <f t="shared" si="20"/>
        <v>5.8505776651326703E-3</v>
      </c>
      <c r="Y72" s="84">
        <f t="shared" si="21"/>
        <v>4.7043156673432481E-3</v>
      </c>
      <c r="Z72" s="85">
        <v>11518</v>
      </c>
      <c r="AA72" s="76">
        <f t="shared" si="22"/>
        <v>0</v>
      </c>
      <c r="AB72" s="76">
        <f t="shared" si="23"/>
        <v>0</v>
      </c>
      <c r="AC72" s="148">
        <f t="shared" si="24"/>
        <v>0</v>
      </c>
      <c r="AD72" s="148">
        <f t="shared" si="25"/>
        <v>0</v>
      </c>
      <c r="AE72" s="148">
        <f t="shared" si="26"/>
        <v>0</v>
      </c>
      <c r="AF72" s="213">
        <f t="shared" si="27"/>
        <v>1.3694413948584778E-3</v>
      </c>
      <c r="AG72" s="213">
        <f t="shared" si="28"/>
        <v>3.1205303915627608E-3</v>
      </c>
      <c r="AH72" s="213">
        <f t="shared" si="29"/>
        <v>2.1611730865307561E-2</v>
      </c>
      <c r="AJ72" s="359"/>
    </row>
    <row r="73" spans="1:36" s="4" customFormat="1">
      <c r="A73" s="82">
        <v>262</v>
      </c>
      <c r="B73" s="67">
        <v>11551</v>
      </c>
      <c r="C73" s="82">
        <v>262</v>
      </c>
      <c r="D73" s="15">
        <v>69</v>
      </c>
      <c r="E73" s="67" t="s">
        <v>477</v>
      </c>
      <c r="F73" s="9" t="s">
        <v>33</v>
      </c>
      <c r="G73" s="9" t="s">
        <v>273</v>
      </c>
      <c r="H73" s="10">
        <v>20</v>
      </c>
      <c r="I73" s="11">
        <v>2856000.5000300002</v>
      </c>
      <c r="J73" s="11">
        <v>12111876</v>
      </c>
      <c r="K73" s="11" t="s">
        <v>320</v>
      </c>
      <c r="L73" s="167">
        <v>34</v>
      </c>
      <c r="M73" s="53">
        <v>12012932</v>
      </c>
      <c r="N73" s="53">
        <v>15000000</v>
      </c>
      <c r="O73" s="53">
        <v>1008236</v>
      </c>
      <c r="P73" s="199">
        <v>1.71</v>
      </c>
      <c r="Q73" s="199">
        <v>5.01</v>
      </c>
      <c r="R73" s="199">
        <v>29.34</v>
      </c>
      <c r="S73" s="52">
        <v>3179</v>
      </c>
      <c r="T73" s="52">
        <v>72</v>
      </c>
      <c r="U73" s="52">
        <v>19</v>
      </c>
      <c r="V73" s="52">
        <v>28</v>
      </c>
      <c r="W73" s="11">
        <f t="shared" si="19"/>
        <v>3198</v>
      </c>
      <c r="X73" s="83">
        <f t="shared" si="20"/>
        <v>0.32346031750436199</v>
      </c>
      <c r="Y73" s="84">
        <f t="shared" si="21"/>
        <v>0.26008704208272149</v>
      </c>
      <c r="Z73" s="85">
        <v>11551</v>
      </c>
      <c r="AA73" s="76">
        <f t="shared" si="22"/>
        <v>0</v>
      </c>
      <c r="AB73" s="76">
        <f t="shared" si="23"/>
        <v>0</v>
      </c>
      <c r="AC73" s="148">
        <f t="shared" si="24"/>
        <v>0</v>
      </c>
      <c r="AD73" s="148">
        <f t="shared" si="25"/>
        <v>0</v>
      </c>
      <c r="AE73" s="148">
        <f t="shared" si="26"/>
        <v>0</v>
      </c>
      <c r="AF73" s="213">
        <f t="shared" si="27"/>
        <v>7.6821825407285974E-3</v>
      </c>
      <c r="AG73" s="213">
        <f t="shared" si="28"/>
        <v>2.2507447093011855E-2</v>
      </c>
      <c r="AH73" s="213">
        <f t="shared" si="29"/>
        <v>0.1318100793830275</v>
      </c>
      <c r="AJ73" s="359"/>
    </row>
    <row r="74" spans="1:36" s="7" customFormat="1">
      <c r="A74" s="207">
        <v>261</v>
      </c>
      <c r="B74" s="67">
        <v>11562</v>
      </c>
      <c r="C74" s="207">
        <v>261</v>
      </c>
      <c r="D74" s="18">
        <v>70</v>
      </c>
      <c r="E74" s="68" t="s">
        <v>478</v>
      </c>
      <c r="F74" s="19" t="s">
        <v>287</v>
      </c>
      <c r="G74" s="19" t="s">
        <v>299</v>
      </c>
      <c r="H74" s="20" t="s">
        <v>24</v>
      </c>
      <c r="I74" s="17">
        <v>1045568.350486</v>
      </c>
      <c r="J74" s="17">
        <v>2749710</v>
      </c>
      <c r="K74" s="17" t="s">
        <v>321</v>
      </c>
      <c r="L74" s="168">
        <v>34</v>
      </c>
      <c r="M74" s="55">
        <v>274961685</v>
      </c>
      <c r="N74" s="54">
        <v>300000000</v>
      </c>
      <c r="O74" s="55">
        <v>10000</v>
      </c>
      <c r="P74" s="208">
        <v>2</v>
      </c>
      <c r="Q74" s="208">
        <v>5.08</v>
      </c>
      <c r="R74" s="208">
        <v>26.31</v>
      </c>
      <c r="S74" s="209">
        <v>2920</v>
      </c>
      <c r="T74" s="209">
        <v>60</v>
      </c>
      <c r="U74" s="209">
        <v>11</v>
      </c>
      <c r="V74" s="209">
        <v>40</v>
      </c>
      <c r="W74" s="17">
        <f t="shared" si="19"/>
        <v>2931</v>
      </c>
      <c r="X74" s="83">
        <f t="shared" si="20"/>
        <v>6.1194901437022033E-2</v>
      </c>
      <c r="Y74" s="84">
        <f t="shared" si="21"/>
        <v>4.9205420399317176E-2</v>
      </c>
      <c r="Z74" s="85">
        <v>11562</v>
      </c>
      <c r="AA74" s="76">
        <f t="shared" si="22"/>
        <v>0</v>
      </c>
      <c r="AB74" s="76">
        <f t="shared" si="23"/>
        <v>0</v>
      </c>
      <c r="AC74" s="148">
        <f t="shared" si="24"/>
        <v>0</v>
      </c>
      <c r="AD74" s="148">
        <f t="shared" si="25"/>
        <v>0</v>
      </c>
      <c r="AE74" s="148">
        <f t="shared" si="26"/>
        <v>0</v>
      </c>
      <c r="AF74" s="213">
        <f t="shared" si="27"/>
        <v>2.0398300479007344E-3</v>
      </c>
      <c r="AG74" s="213">
        <f t="shared" si="28"/>
        <v>5.1811683216678658E-3</v>
      </c>
      <c r="AH74" s="213">
        <f t="shared" si="29"/>
        <v>2.6833964280134161E-2</v>
      </c>
      <c r="AJ74" s="359"/>
    </row>
    <row r="75" spans="1:36" s="4" customFormat="1">
      <c r="A75" s="82">
        <v>263</v>
      </c>
      <c r="B75" s="67">
        <v>11569</v>
      </c>
      <c r="C75" s="82">
        <v>263</v>
      </c>
      <c r="D75" s="15">
        <v>71</v>
      </c>
      <c r="E75" s="67" t="s">
        <v>479</v>
      </c>
      <c r="F75" s="9" t="s">
        <v>268</v>
      </c>
      <c r="G75" s="9" t="s">
        <v>290</v>
      </c>
      <c r="H75" s="10" t="s">
        <v>24</v>
      </c>
      <c r="I75" s="11">
        <v>4541795.7047870001</v>
      </c>
      <c r="J75" s="11">
        <v>4297043</v>
      </c>
      <c r="K75" s="11" t="s">
        <v>325</v>
      </c>
      <c r="L75" s="167">
        <v>31</v>
      </c>
      <c r="M75" s="53">
        <v>281655500</v>
      </c>
      <c r="N75" s="53">
        <v>500000000</v>
      </c>
      <c r="O75" s="53">
        <v>15257</v>
      </c>
      <c r="P75" s="199">
        <v>1.94</v>
      </c>
      <c r="Q75" s="199">
        <v>4.32</v>
      </c>
      <c r="R75" s="199">
        <v>47.64</v>
      </c>
      <c r="S75" s="52">
        <v>981</v>
      </c>
      <c r="T75" s="52">
        <v>8.9914196000000004</v>
      </c>
      <c r="U75" s="52">
        <v>106</v>
      </c>
      <c r="V75" s="52">
        <v>91.0085804</v>
      </c>
      <c r="W75" s="11">
        <f t="shared" si="19"/>
        <v>1087</v>
      </c>
      <c r="X75" s="83">
        <f t="shared" si="20"/>
        <v>1.4330952648363274E-2</v>
      </c>
      <c r="Y75" s="84">
        <f t="shared" si="21"/>
        <v>1.1523191201004384E-2</v>
      </c>
      <c r="Z75" s="85">
        <v>11569</v>
      </c>
      <c r="AA75" s="76">
        <f t="shared" si="22"/>
        <v>0</v>
      </c>
      <c r="AB75" s="76">
        <f t="shared" si="23"/>
        <v>0</v>
      </c>
      <c r="AC75" s="148">
        <f t="shared" si="24"/>
        <v>0</v>
      </c>
      <c r="AD75" s="148">
        <f t="shared" si="25"/>
        <v>0</v>
      </c>
      <c r="AE75" s="148">
        <f t="shared" si="26"/>
        <v>0</v>
      </c>
      <c r="AF75" s="213">
        <f t="shared" si="27"/>
        <v>3.0920643652115566E-3</v>
      </c>
      <c r="AG75" s="213">
        <f t="shared" si="28"/>
        <v>6.8854216792339825E-3</v>
      </c>
      <c r="AH75" s="213">
        <f t="shared" si="29"/>
        <v>7.5930900184885852E-2</v>
      </c>
      <c r="AJ75" s="359"/>
    </row>
    <row r="76" spans="1:36" s="7" customFormat="1">
      <c r="A76" s="207">
        <v>253</v>
      </c>
      <c r="B76" s="67">
        <v>11588</v>
      </c>
      <c r="C76" s="207">
        <v>253</v>
      </c>
      <c r="D76" s="18">
        <v>72</v>
      </c>
      <c r="E76" s="68" t="s">
        <v>480</v>
      </c>
      <c r="F76" s="19" t="s">
        <v>214</v>
      </c>
      <c r="G76" s="19" t="s">
        <v>290</v>
      </c>
      <c r="H76" s="20" t="s">
        <v>24</v>
      </c>
      <c r="I76" s="17">
        <v>6472923.4021460004</v>
      </c>
      <c r="J76" s="17">
        <v>14532243</v>
      </c>
      <c r="K76" s="17" t="s">
        <v>327</v>
      </c>
      <c r="L76" s="168">
        <v>27</v>
      </c>
      <c r="M76" s="55">
        <v>833998538</v>
      </c>
      <c r="N76" s="54">
        <v>1500000000</v>
      </c>
      <c r="O76" s="55">
        <v>17425</v>
      </c>
      <c r="P76" s="208">
        <v>1.67</v>
      </c>
      <c r="Q76" s="208">
        <v>4.55</v>
      </c>
      <c r="R76" s="208">
        <v>28.35</v>
      </c>
      <c r="S76" s="209">
        <v>506</v>
      </c>
      <c r="T76" s="209">
        <v>1.4280097999999999</v>
      </c>
      <c r="U76" s="209">
        <v>32</v>
      </c>
      <c r="V76" s="209">
        <v>98.571990200000002</v>
      </c>
      <c r="W76" s="17">
        <f t="shared" si="19"/>
        <v>538</v>
      </c>
      <c r="X76" s="83">
        <f t="shared" si="20"/>
        <v>7.6973446980382618E-3</v>
      </c>
      <c r="Y76" s="84">
        <f t="shared" si="21"/>
        <v>6.1892587933198122E-3</v>
      </c>
      <c r="Z76" s="85">
        <v>11588</v>
      </c>
      <c r="AA76" s="76">
        <f t="shared" si="22"/>
        <v>0</v>
      </c>
      <c r="AB76" s="76">
        <f>IF(W76=0,1,0)</f>
        <v>0</v>
      </c>
      <c r="AC76" s="148">
        <f>IF((T76+V76)=100,0,1)</f>
        <v>0</v>
      </c>
      <c r="AD76" s="148">
        <f t="shared" si="25"/>
        <v>0</v>
      </c>
      <c r="AE76" s="148">
        <f t="shared" si="26"/>
        <v>0</v>
      </c>
      <c r="AF76" s="213">
        <f t="shared" si="27"/>
        <v>9.0017348940629807E-3</v>
      </c>
      <c r="AG76" s="213">
        <f t="shared" si="28"/>
        <v>2.4525684891009918E-2</v>
      </c>
      <c r="AH76" s="213">
        <f t="shared" si="29"/>
        <v>0.15281388278244643</v>
      </c>
      <c r="AJ76" s="359"/>
    </row>
    <row r="77" spans="1:36" s="4" customFormat="1">
      <c r="A77" s="82">
        <v>271</v>
      </c>
      <c r="B77" s="67">
        <v>11621</v>
      </c>
      <c r="C77" s="82">
        <v>271</v>
      </c>
      <c r="D77" s="15">
        <v>73</v>
      </c>
      <c r="E77" s="67" t="s">
        <v>481</v>
      </c>
      <c r="F77" s="9" t="s">
        <v>231</v>
      </c>
      <c r="G77" s="9" t="s">
        <v>299</v>
      </c>
      <c r="H77" s="10" t="s">
        <v>24</v>
      </c>
      <c r="I77" s="11">
        <v>1010907.675326</v>
      </c>
      <c r="J77" s="11">
        <v>1677761</v>
      </c>
      <c r="K77" s="11" t="s">
        <v>340</v>
      </c>
      <c r="L77" s="167">
        <v>23</v>
      </c>
      <c r="M77" s="53">
        <v>67024109</v>
      </c>
      <c r="N77" s="53">
        <v>100000000</v>
      </c>
      <c r="O77" s="53">
        <v>25032</v>
      </c>
      <c r="P77" s="199">
        <v>2.58</v>
      </c>
      <c r="Q77" s="199">
        <v>1.45</v>
      </c>
      <c r="R77" s="199">
        <v>75.92</v>
      </c>
      <c r="S77" s="52">
        <v>1001</v>
      </c>
      <c r="T77" s="52">
        <v>33</v>
      </c>
      <c r="U77" s="52">
        <v>6</v>
      </c>
      <c r="V77" s="52">
        <v>67</v>
      </c>
      <c r="W77" s="11">
        <f t="shared" si="19"/>
        <v>1007</v>
      </c>
      <c r="X77" s="83">
        <f t="shared" si="20"/>
        <v>2.0536249446826662E-2</v>
      </c>
      <c r="Y77" s="84">
        <f t="shared" si="21"/>
        <v>1.6512728409184361E-2</v>
      </c>
      <c r="Z77" s="85">
        <v>11621</v>
      </c>
      <c r="AA77" s="76">
        <f t="shared" si="22"/>
        <v>0</v>
      </c>
      <c r="AB77" s="76">
        <f>IF(W77=0,1,0)</f>
        <v>0</v>
      </c>
      <c r="AC77" s="148">
        <f>IF((T77+V77)=100,0,1)</f>
        <v>0</v>
      </c>
      <c r="AD77" s="148">
        <f t="shared" si="25"/>
        <v>0</v>
      </c>
      <c r="AE77" s="148">
        <f t="shared" si="26"/>
        <v>0</v>
      </c>
      <c r="AF77" s="213">
        <f t="shared" si="27"/>
        <v>1.6055613203882664E-3</v>
      </c>
      <c r="AG77" s="213">
        <f t="shared" si="28"/>
        <v>9.0235035448177749E-4</v>
      </c>
      <c r="AH77" s="213">
        <f t="shared" si="29"/>
        <v>4.7245819939487281E-2</v>
      </c>
      <c r="AJ77" s="359"/>
    </row>
    <row r="78" spans="1:36" s="7" customFormat="1">
      <c r="A78" s="207">
        <v>272</v>
      </c>
      <c r="B78" s="67">
        <v>11626</v>
      </c>
      <c r="C78" s="207">
        <v>272</v>
      </c>
      <c r="D78" s="18">
        <v>74</v>
      </c>
      <c r="E78" s="68" t="s">
        <v>482</v>
      </c>
      <c r="F78" s="19" t="s">
        <v>189</v>
      </c>
      <c r="G78" s="19" t="s">
        <v>290</v>
      </c>
      <c r="H78" s="20">
        <v>16</v>
      </c>
      <c r="I78" s="17">
        <v>3712285.9103160002</v>
      </c>
      <c r="J78" s="17">
        <v>6740436</v>
      </c>
      <c r="K78" s="17" t="s">
        <v>342</v>
      </c>
      <c r="L78" s="168">
        <v>22</v>
      </c>
      <c r="M78" s="55">
        <v>599716646</v>
      </c>
      <c r="N78" s="54">
        <v>1000000000</v>
      </c>
      <c r="O78" s="55">
        <v>11239</v>
      </c>
      <c r="P78" s="208">
        <v>1.91</v>
      </c>
      <c r="Q78" s="208">
        <v>4.88</v>
      </c>
      <c r="R78" s="208">
        <v>24.54</v>
      </c>
      <c r="S78" s="209">
        <v>582</v>
      </c>
      <c r="T78" s="209">
        <v>13.1481908</v>
      </c>
      <c r="U78" s="209">
        <v>61</v>
      </c>
      <c r="V78" s="209">
        <v>86.851809199999991</v>
      </c>
      <c r="W78" s="17">
        <f t="shared" si="19"/>
        <v>643</v>
      </c>
      <c r="X78" s="83">
        <f t="shared" si="20"/>
        <v>3.2872375054846345E-2</v>
      </c>
      <c r="Y78" s="84">
        <f t="shared" si="21"/>
        <v>2.6431924819134981E-2</v>
      </c>
      <c r="Z78" s="85">
        <v>11626</v>
      </c>
      <c r="AA78" s="76">
        <f>IF(M78&gt;N78,1,0)</f>
        <v>0</v>
      </c>
      <c r="AB78" s="76">
        <f>IF(W78=0,1,0)</f>
        <v>0</v>
      </c>
      <c r="AC78" s="148">
        <f>IF((T78+V78)=100,0,1)</f>
        <v>0</v>
      </c>
      <c r="AD78" s="148">
        <f>IF(J78=0,1,0)</f>
        <v>0</v>
      </c>
      <c r="AE78" s="148">
        <f>IF(M78=0,1,0)</f>
        <v>0</v>
      </c>
      <c r="AF78" s="213">
        <f t="shared" si="27"/>
        <v>4.7752757249884537E-3</v>
      </c>
      <c r="AG78" s="213">
        <f t="shared" si="28"/>
        <v>1.2200704470127567E-2</v>
      </c>
      <c r="AH78" s="213">
        <f t="shared" si="29"/>
        <v>6.1353542560846415E-2</v>
      </c>
      <c r="AJ78" s="359"/>
    </row>
    <row r="79" spans="1:36" s="4" customFormat="1">
      <c r="A79" s="82">
        <v>277</v>
      </c>
      <c r="B79" s="67">
        <v>11661</v>
      </c>
      <c r="C79" s="82">
        <v>277</v>
      </c>
      <c r="D79" s="15">
        <v>75</v>
      </c>
      <c r="E79" s="67" t="s">
        <v>649</v>
      </c>
      <c r="F79" s="9" t="s">
        <v>393</v>
      </c>
      <c r="G79" s="9" t="s">
        <v>299</v>
      </c>
      <c r="H79" s="10" t="s">
        <v>24</v>
      </c>
      <c r="I79" s="11">
        <v>516766.07874700002</v>
      </c>
      <c r="J79" s="11">
        <v>717881</v>
      </c>
      <c r="K79" s="11" t="s">
        <v>394</v>
      </c>
      <c r="L79" s="167">
        <v>15</v>
      </c>
      <c r="M79" s="53">
        <v>712616</v>
      </c>
      <c r="N79" s="53">
        <v>1000000</v>
      </c>
      <c r="O79" s="53">
        <v>1007388</v>
      </c>
      <c r="P79" s="199">
        <v>4.7</v>
      </c>
      <c r="Q79" s="199">
        <v>7.7</v>
      </c>
      <c r="R79" s="199">
        <v>45.94</v>
      </c>
      <c r="S79" s="52">
        <v>419</v>
      </c>
      <c r="T79" s="52">
        <v>49</v>
      </c>
      <c r="U79" s="52">
        <v>15</v>
      </c>
      <c r="V79" s="52">
        <v>51</v>
      </c>
      <c r="W79" s="11">
        <f t="shared" si="19"/>
        <v>434</v>
      </c>
      <c r="X79" s="83">
        <f t="shared" si="20"/>
        <v>1.3047449821296487E-2</v>
      </c>
      <c r="Y79" s="84">
        <f t="shared" si="21"/>
        <v>1.0491155938156076E-2</v>
      </c>
      <c r="Z79" s="85">
        <v>11661</v>
      </c>
      <c r="AA79" s="76">
        <f>IF(M79&gt;N79,1,0)</f>
        <v>0</v>
      </c>
      <c r="AB79" s="76">
        <f>IF(W79=0,1,0)</f>
        <v>0</v>
      </c>
      <c r="AC79" s="148">
        <f>IF((T79+V79)=100,0,1)</f>
        <v>0</v>
      </c>
      <c r="AD79" s="148">
        <f>IF(J79=0,1,0)</f>
        <v>0</v>
      </c>
      <c r="AE79" s="148">
        <f>IF(M79=0,1,0)</f>
        <v>0</v>
      </c>
      <c r="AF79" s="213">
        <f t="shared" si="27"/>
        <v>1.2514900848998672E-3</v>
      </c>
      <c r="AG79" s="213">
        <f t="shared" si="28"/>
        <v>2.050313543346591E-3</v>
      </c>
      <c r="AH79" s="213">
        <f t="shared" si="29"/>
        <v>1.2232649893680829E-2</v>
      </c>
      <c r="AJ79" s="359"/>
    </row>
    <row r="80" spans="1:36" s="7" customFormat="1">
      <c r="A80" s="207">
        <v>279</v>
      </c>
      <c r="B80" s="67">
        <v>11660</v>
      </c>
      <c r="C80" s="207">
        <v>279</v>
      </c>
      <c r="D80" s="18">
        <v>76</v>
      </c>
      <c r="E80" s="68" t="s">
        <v>484</v>
      </c>
      <c r="F80" s="19" t="s">
        <v>330</v>
      </c>
      <c r="G80" s="19" t="s">
        <v>299</v>
      </c>
      <c r="H80" s="20" t="s">
        <v>24</v>
      </c>
      <c r="I80" s="17">
        <v>1317848.3359419999</v>
      </c>
      <c r="J80" s="17">
        <v>5343058</v>
      </c>
      <c r="K80" s="17" t="s">
        <v>403</v>
      </c>
      <c r="L80" s="168">
        <v>15</v>
      </c>
      <c r="M80" s="55">
        <v>534329194</v>
      </c>
      <c r="N80" s="54">
        <v>2000000000</v>
      </c>
      <c r="O80" s="55">
        <v>10000</v>
      </c>
      <c r="P80" s="208">
        <v>1.56</v>
      </c>
      <c r="Q80" s="208">
        <v>4.9000000000000004</v>
      </c>
      <c r="R80" s="208">
        <v>26.79</v>
      </c>
      <c r="S80" s="209">
        <v>2210</v>
      </c>
      <c r="T80" s="209">
        <v>10.211417750000001</v>
      </c>
      <c r="U80" s="209">
        <v>61</v>
      </c>
      <c r="V80" s="209">
        <v>89.788582250000005</v>
      </c>
      <c r="W80" s="17">
        <f t="shared" si="19"/>
        <v>2271</v>
      </c>
      <c r="X80" s="83">
        <f t="shared" si="20"/>
        <v>2.0237321367146104E-2</v>
      </c>
      <c r="Y80" s="84">
        <f t="shared" si="21"/>
        <v>1.627236717835568E-2</v>
      </c>
      <c r="Z80" s="85">
        <v>11660</v>
      </c>
      <c r="AA80" s="76">
        <f t="shared" ref="AA80:AA88" si="30">IF(M80&gt;N80,1,0)</f>
        <v>0</v>
      </c>
      <c r="AB80" s="76">
        <f t="shared" ref="AB80" si="31">IF(W80=0,1,0)</f>
        <v>0</v>
      </c>
      <c r="AC80" s="148">
        <f t="shared" ref="AC80" si="32">IF((T80+V80)=100,0,1)</f>
        <v>0</v>
      </c>
      <c r="AD80" s="148">
        <f t="shared" ref="AD80" si="33">IF(J80=0,1,0)</f>
        <v>0</v>
      </c>
      <c r="AE80" s="148">
        <f t="shared" ref="AE80" si="34">IF(M80=0,1,0)</f>
        <v>0</v>
      </c>
      <c r="AF80" s="213">
        <f t="shared" si="27"/>
        <v>3.0916589748517455E-3</v>
      </c>
      <c r="AG80" s="213">
        <f t="shared" si="28"/>
        <v>9.7109801133163798E-3</v>
      </c>
      <c r="AH80" s="213">
        <f t="shared" si="29"/>
        <v>5.3093297395050164E-2</v>
      </c>
      <c r="AJ80" s="359"/>
    </row>
    <row r="81" spans="1:36" s="4" customFormat="1">
      <c r="A81" s="82">
        <v>280</v>
      </c>
      <c r="B81" s="67">
        <v>11665</v>
      </c>
      <c r="C81" s="82">
        <v>280</v>
      </c>
      <c r="D81" s="15">
        <v>77</v>
      </c>
      <c r="E81" s="67" t="s">
        <v>650</v>
      </c>
      <c r="F81" s="9" t="s">
        <v>402</v>
      </c>
      <c r="G81" s="9" t="s">
        <v>299</v>
      </c>
      <c r="H81" s="10">
        <v>18</v>
      </c>
      <c r="I81" s="11">
        <v>459478.08702799998</v>
      </c>
      <c r="J81" s="11">
        <v>759872</v>
      </c>
      <c r="K81" s="11" t="s">
        <v>404</v>
      </c>
      <c r="L81" s="167">
        <v>15</v>
      </c>
      <c r="M81" s="53">
        <v>752974</v>
      </c>
      <c r="N81" s="53">
        <v>4000000</v>
      </c>
      <c r="O81" s="53">
        <v>1009160</v>
      </c>
      <c r="P81" s="199">
        <v>1.83</v>
      </c>
      <c r="Q81" s="199">
        <v>4.51</v>
      </c>
      <c r="R81" s="199">
        <v>27.97</v>
      </c>
      <c r="S81" s="52">
        <v>13108</v>
      </c>
      <c r="T81" s="52">
        <v>45</v>
      </c>
      <c r="U81" s="52">
        <v>9</v>
      </c>
      <c r="V81" s="52">
        <v>55</v>
      </c>
      <c r="W81" s="11">
        <f t="shared" ref="W81:W88" si="35">S81+U81</f>
        <v>13117</v>
      </c>
      <c r="X81" s="83">
        <f t="shared" si="20"/>
        <v>1.26832353624799E-2</v>
      </c>
      <c r="Y81" s="84">
        <f t="shared" si="21"/>
        <v>1.0198299423303714E-2</v>
      </c>
      <c r="Z81" s="85">
        <v>11665</v>
      </c>
      <c r="AA81" s="76">
        <f t="shared" si="30"/>
        <v>0</v>
      </c>
      <c r="AB81" s="76">
        <f>IF(W81=0,1,0)</f>
        <v>0</v>
      </c>
      <c r="AC81" s="148">
        <f>IF((T81+V81)=100,0,1)</f>
        <v>0</v>
      </c>
      <c r="AD81" s="148">
        <f>IF(J81=0,1,0)</f>
        <v>0</v>
      </c>
      <c r="AE81" s="148">
        <f>IF(M81=0,1,0)</f>
        <v>0</v>
      </c>
      <c r="AF81" s="213">
        <f t="shared" si="27"/>
        <v>5.1578490474084933E-4</v>
      </c>
      <c r="AG81" s="213">
        <f t="shared" si="28"/>
        <v>1.2711420329952078E-3</v>
      </c>
      <c r="AH81" s="213">
        <f t="shared" si="29"/>
        <v>7.8833354019680613E-3</v>
      </c>
      <c r="AJ81" s="359"/>
    </row>
    <row r="82" spans="1:36" s="7" customFormat="1">
      <c r="A82" s="207">
        <v>283</v>
      </c>
      <c r="B82" s="67">
        <v>11673</v>
      </c>
      <c r="C82" s="207">
        <v>283</v>
      </c>
      <c r="D82" s="18">
        <v>78</v>
      </c>
      <c r="E82" s="68" t="s">
        <v>486</v>
      </c>
      <c r="F82" s="19" t="s">
        <v>408</v>
      </c>
      <c r="G82" s="19" t="s">
        <v>290</v>
      </c>
      <c r="H82" s="20">
        <v>18</v>
      </c>
      <c r="I82" s="17">
        <v>1020145.76957</v>
      </c>
      <c r="J82" s="17">
        <v>3207888</v>
      </c>
      <c r="K82" s="17" t="s">
        <v>410</v>
      </c>
      <c r="L82" s="168">
        <v>13</v>
      </c>
      <c r="M82" s="55">
        <v>320799990</v>
      </c>
      <c r="N82" s="54">
        <v>500000000</v>
      </c>
      <c r="O82" s="55">
        <v>10000</v>
      </c>
      <c r="P82" s="208">
        <v>1.65</v>
      </c>
      <c r="Q82" s="208">
        <v>4.8099999999999996</v>
      </c>
      <c r="R82" s="208">
        <v>27.52</v>
      </c>
      <c r="S82" s="209">
        <v>554</v>
      </c>
      <c r="T82" s="209">
        <v>17.911668599999999</v>
      </c>
      <c r="U82" s="209">
        <v>28</v>
      </c>
      <c r="V82" s="209">
        <v>82.088331400000001</v>
      </c>
      <c r="W82" s="17">
        <f t="shared" si="35"/>
        <v>582</v>
      </c>
      <c r="X82" s="83">
        <f t="shared" si="20"/>
        <v>2.1312399012999764E-2</v>
      </c>
      <c r="Y82" s="84">
        <f t="shared" si="21"/>
        <v>1.7136812520760204E-2</v>
      </c>
      <c r="Z82" s="85"/>
      <c r="AA82" s="76">
        <f t="shared" si="30"/>
        <v>0</v>
      </c>
      <c r="AB82" s="76"/>
      <c r="AC82" s="148"/>
      <c r="AD82" s="148"/>
      <c r="AE82" s="148"/>
      <c r="AF82" s="213">
        <f t="shared" si="27"/>
        <v>1.9632709356541809E-3</v>
      </c>
      <c r="AG82" s="213">
        <f t="shared" si="28"/>
        <v>5.7232322427252175E-3</v>
      </c>
      <c r="AH82" s="213">
        <f t="shared" si="29"/>
        <v>3.2744979484365486E-2</v>
      </c>
      <c r="AJ82" s="359"/>
    </row>
    <row r="83" spans="1:36" s="4" customFormat="1">
      <c r="A83" s="82">
        <v>300</v>
      </c>
      <c r="B83" s="67">
        <v>11692</v>
      </c>
      <c r="C83" s="82">
        <v>300</v>
      </c>
      <c r="D83" s="15">
        <v>79</v>
      </c>
      <c r="E83" s="67" t="s">
        <v>585</v>
      </c>
      <c r="F83" s="9" t="s">
        <v>577</v>
      </c>
      <c r="G83" s="9" t="s">
        <v>290</v>
      </c>
      <c r="H83" s="10"/>
      <c r="I83" s="11">
        <v>433189</v>
      </c>
      <c r="J83" s="11">
        <v>1769245</v>
      </c>
      <c r="K83" s="11" t="s">
        <v>580</v>
      </c>
      <c r="L83" s="167">
        <v>9</v>
      </c>
      <c r="M83" s="53">
        <v>143724332</v>
      </c>
      <c r="N83" s="53">
        <v>250000000</v>
      </c>
      <c r="O83" s="53">
        <v>12310</v>
      </c>
      <c r="P83" s="199">
        <v>1.96</v>
      </c>
      <c r="Q83" s="199">
        <v>5.1100000000000003</v>
      </c>
      <c r="R83" s="199">
        <v>0</v>
      </c>
      <c r="S83" s="52">
        <v>704</v>
      </c>
      <c r="T83" s="52">
        <v>9.2748775999999999</v>
      </c>
      <c r="U83" s="52">
        <v>21</v>
      </c>
      <c r="V83" s="52">
        <v>90.725122400000004</v>
      </c>
      <c r="W83" s="11">
        <f t="shared" si="35"/>
        <v>725</v>
      </c>
      <c r="X83" s="83">
        <f t="shared" si="20"/>
        <v>6.0865789551243143E-3</v>
      </c>
      <c r="Y83" s="84">
        <f t="shared" si="21"/>
        <v>4.8940789060465716E-3</v>
      </c>
      <c r="Z83" s="85"/>
      <c r="AA83" s="76">
        <f t="shared" si="30"/>
        <v>0</v>
      </c>
      <c r="AB83" s="76"/>
      <c r="AC83" s="148"/>
      <c r="AD83" s="148"/>
      <c r="AE83" s="148"/>
      <c r="AF83" s="213">
        <f t="shared" si="27"/>
        <v>1.2862374326151383E-3</v>
      </c>
      <c r="AG83" s="213">
        <f t="shared" si="28"/>
        <v>3.3534047350323253E-3</v>
      </c>
      <c r="AH83" s="213">
        <f t="shared" si="29"/>
        <v>0</v>
      </c>
      <c r="AJ83" s="359"/>
    </row>
    <row r="84" spans="1:36" s="7" customFormat="1">
      <c r="A84" s="207">
        <v>295</v>
      </c>
      <c r="B84" s="67">
        <v>11698</v>
      </c>
      <c r="C84" s="207">
        <v>295</v>
      </c>
      <c r="D84" s="18">
        <v>80</v>
      </c>
      <c r="E84" s="68" t="s">
        <v>651</v>
      </c>
      <c r="F84" s="19" t="s">
        <v>388</v>
      </c>
      <c r="G84" s="19" t="s">
        <v>290</v>
      </c>
      <c r="H84" s="20"/>
      <c r="I84" s="17">
        <v>0</v>
      </c>
      <c r="J84" s="17">
        <v>25743042</v>
      </c>
      <c r="K84" s="17" t="s">
        <v>594</v>
      </c>
      <c r="L84" s="168">
        <v>8</v>
      </c>
      <c r="M84" s="55">
        <v>2218299300</v>
      </c>
      <c r="N84" s="54">
        <v>4000000000</v>
      </c>
      <c r="O84" s="55">
        <v>11605</v>
      </c>
      <c r="P84" s="208">
        <v>2.59</v>
      </c>
      <c r="Q84" s="208">
        <v>4.78</v>
      </c>
      <c r="R84" s="208">
        <v>0</v>
      </c>
      <c r="S84" s="209">
        <v>0</v>
      </c>
      <c r="T84" s="209">
        <v>0</v>
      </c>
      <c r="U84" s="209">
        <v>3</v>
      </c>
      <c r="V84" s="209">
        <v>100</v>
      </c>
      <c r="W84" s="17">
        <f t="shared" si="35"/>
        <v>3</v>
      </c>
      <c r="X84" s="83">
        <f t="shared" si="20"/>
        <v>0</v>
      </c>
      <c r="Y84" s="84">
        <f t="shared" si="21"/>
        <v>0</v>
      </c>
      <c r="Z84" s="85"/>
      <c r="AA84" s="76">
        <f t="shared" si="30"/>
        <v>0</v>
      </c>
      <c r="AB84" s="76"/>
      <c r="AC84" s="148"/>
      <c r="AD84" s="148"/>
      <c r="AE84" s="148"/>
      <c r="AF84" s="213">
        <f t="shared" si="27"/>
        <v>2.4730718010910948E-2</v>
      </c>
      <c r="AG84" s="213">
        <f t="shared" si="28"/>
        <v>4.5642020112800906E-2</v>
      </c>
      <c r="AH84" s="213">
        <f t="shared" si="29"/>
        <v>0</v>
      </c>
      <c r="AJ84" s="359"/>
    </row>
    <row r="85" spans="1:36" s="4" customFormat="1">
      <c r="A85" s="82">
        <v>289</v>
      </c>
      <c r="B85" s="67">
        <v>11725</v>
      </c>
      <c r="C85" s="82">
        <v>289</v>
      </c>
      <c r="D85" s="15">
        <v>81</v>
      </c>
      <c r="E85" s="67" t="s">
        <v>614</v>
      </c>
      <c r="F85" s="9" t="s">
        <v>615</v>
      </c>
      <c r="G85" s="9" t="s">
        <v>290</v>
      </c>
      <c r="H85" s="10">
        <v>0</v>
      </c>
      <c r="I85" s="11">
        <v>0</v>
      </c>
      <c r="J85" s="11">
        <v>971284</v>
      </c>
      <c r="K85" s="11" t="s">
        <v>616</v>
      </c>
      <c r="L85" s="167">
        <v>5</v>
      </c>
      <c r="M85" s="53">
        <v>93400000</v>
      </c>
      <c r="N85" s="53">
        <v>300000000</v>
      </c>
      <c r="O85" s="53">
        <v>10400</v>
      </c>
      <c r="P85" s="199">
        <v>0.95</v>
      </c>
      <c r="Q85" s="199">
        <v>0.88</v>
      </c>
      <c r="R85" s="199">
        <v>0</v>
      </c>
      <c r="S85" s="52">
        <v>408</v>
      </c>
      <c r="T85" s="52">
        <v>5.671608</v>
      </c>
      <c r="U85" s="52">
        <v>36</v>
      </c>
      <c r="V85" s="52">
        <v>94.328392000000008</v>
      </c>
      <c r="W85" s="11">
        <f t="shared" ref="W85" si="36">S85+U85</f>
        <v>444</v>
      </c>
      <c r="X85" s="83">
        <f t="shared" si="20"/>
        <v>2.0432877778467323E-3</v>
      </c>
      <c r="Y85" s="84">
        <f t="shared" si="21"/>
        <v>1.6429609615305194E-3</v>
      </c>
      <c r="Z85" s="85"/>
      <c r="AA85" s="76">
        <f t="shared" si="30"/>
        <v>0</v>
      </c>
      <c r="AB85" s="76"/>
      <c r="AC85" s="148"/>
      <c r="AD85" s="148"/>
      <c r="AE85" s="148"/>
      <c r="AF85" s="213">
        <f t="shared" si="27"/>
        <v>3.4225274189513726E-4</v>
      </c>
      <c r="AG85" s="213">
        <f t="shared" si="28"/>
        <v>3.1703411880812718E-4</v>
      </c>
      <c r="AH85" s="213">
        <f t="shared" si="29"/>
        <v>0</v>
      </c>
      <c r="AJ85" s="359"/>
    </row>
    <row r="86" spans="1:36" s="7" customFormat="1">
      <c r="A86" s="207">
        <v>288</v>
      </c>
      <c r="B86" s="67">
        <v>11701</v>
      </c>
      <c r="C86" s="207">
        <v>288</v>
      </c>
      <c r="D86" s="18">
        <v>82</v>
      </c>
      <c r="E86" s="68" t="s">
        <v>627</v>
      </c>
      <c r="F86" s="19" t="s">
        <v>628</v>
      </c>
      <c r="G86" s="19" t="s">
        <v>299</v>
      </c>
      <c r="H86" s="20"/>
      <c r="I86" s="17">
        <v>0</v>
      </c>
      <c r="J86" s="17">
        <v>168084</v>
      </c>
      <c r="K86" s="17" t="s">
        <v>629</v>
      </c>
      <c r="L86" s="168">
        <v>4</v>
      </c>
      <c r="M86" s="55">
        <v>166507</v>
      </c>
      <c r="N86" s="54">
        <v>1000000</v>
      </c>
      <c r="O86" s="55">
        <v>1009472</v>
      </c>
      <c r="P86" s="208">
        <v>2.13</v>
      </c>
      <c r="Q86" s="208">
        <v>5.23</v>
      </c>
      <c r="R86" s="208">
        <v>0</v>
      </c>
      <c r="S86" s="209">
        <v>155</v>
      </c>
      <c r="T86" s="209">
        <v>82</v>
      </c>
      <c r="U86" s="209">
        <v>6</v>
      </c>
      <c r="V86" s="209">
        <v>18</v>
      </c>
      <c r="W86" s="17">
        <f t="shared" si="35"/>
        <v>161</v>
      </c>
      <c r="X86" s="83">
        <f t="shared" si="20"/>
        <v>5.1123116781861466E-3</v>
      </c>
      <c r="Y86" s="84">
        <f t="shared" si="21"/>
        <v>4.1106928752286847E-3</v>
      </c>
      <c r="Z86" s="85"/>
      <c r="AA86" s="76">
        <f t="shared" si="30"/>
        <v>0</v>
      </c>
      <c r="AB86" s="76"/>
      <c r="AC86" s="148"/>
      <c r="AD86" s="148"/>
      <c r="AE86" s="148"/>
      <c r="AF86" s="213">
        <f t="shared" si="27"/>
        <v>1.3279541310410356E-4</v>
      </c>
      <c r="AG86" s="213">
        <f t="shared" si="28"/>
        <v>3.2606573264528716E-4</v>
      </c>
      <c r="AH86" s="213">
        <f t="shared" si="29"/>
        <v>0</v>
      </c>
      <c r="AJ86" s="359"/>
    </row>
    <row r="87" spans="1:36" s="4" customFormat="1">
      <c r="A87" s="82">
        <v>301</v>
      </c>
      <c r="B87" s="67">
        <v>11722</v>
      </c>
      <c r="C87" s="82">
        <v>301</v>
      </c>
      <c r="D87" s="15">
        <v>83</v>
      </c>
      <c r="E87" s="67" t="s">
        <v>652</v>
      </c>
      <c r="F87" s="9" t="s">
        <v>631</v>
      </c>
      <c r="G87" s="9" t="s">
        <v>290</v>
      </c>
      <c r="H87" s="10"/>
      <c r="I87" s="11">
        <v>0</v>
      </c>
      <c r="J87" s="11">
        <v>181960</v>
      </c>
      <c r="K87" s="11" t="s">
        <v>633</v>
      </c>
      <c r="L87" s="167">
        <v>3</v>
      </c>
      <c r="M87" s="53">
        <v>16551691</v>
      </c>
      <c r="N87" s="53">
        <v>100000000</v>
      </c>
      <c r="O87" s="53">
        <v>10994</v>
      </c>
      <c r="P87" s="199">
        <v>1.78</v>
      </c>
      <c r="Q87" s="199">
        <v>9</v>
      </c>
      <c r="R87" s="199">
        <v>0</v>
      </c>
      <c r="S87" s="52">
        <v>1107</v>
      </c>
      <c r="T87" s="52">
        <v>8.694253999999999</v>
      </c>
      <c r="U87" s="52">
        <v>6</v>
      </c>
      <c r="V87" s="52">
        <v>91.305745999999999</v>
      </c>
      <c r="W87" s="11">
        <f t="shared" si="35"/>
        <v>1113</v>
      </c>
      <c r="X87" s="83">
        <f t="shared" si="20"/>
        <v>5.8679357253583792E-4</v>
      </c>
      <c r="Y87" s="84">
        <f t="shared" si="21"/>
        <v>4.7182728865014759E-4</v>
      </c>
      <c r="Z87" s="85"/>
      <c r="AA87" s="76">
        <f t="shared" si="30"/>
        <v>0</v>
      </c>
      <c r="AB87" s="76"/>
      <c r="AC87" s="148"/>
      <c r="AD87" s="148"/>
      <c r="AE87" s="148"/>
      <c r="AF87" s="213">
        <f t="shared" si="27"/>
        <v>1.2013596095924867E-4</v>
      </c>
      <c r="AG87" s="213">
        <f t="shared" si="28"/>
        <v>6.0742901608608877E-4</v>
      </c>
      <c r="AH87" s="213">
        <f t="shared" si="29"/>
        <v>0</v>
      </c>
      <c r="AJ87" s="359"/>
    </row>
    <row r="88" spans="1:36" s="7" customFormat="1">
      <c r="A88" s="207">
        <v>302</v>
      </c>
      <c r="B88" s="67">
        <v>11738</v>
      </c>
      <c r="C88" s="207">
        <v>302</v>
      </c>
      <c r="D88" s="18">
        <v>84</v>
      </c>
      <c r="E88" s="68" t="s">
        <v>653</v>
      </c>
      <c r="F88" s="19" t="s">
        <v>632</v>
      </c>
      <c r="G88" s="19" t="s">
        <v>299</v>
      </c>
      <c r="H88" s="20"/>
      <c r="I88" s="17">
        <v>0</v>
      </c>
      <c r="J88" s="17">
        <v>1841726</v>
      </c>
      <c r="K88" s="17" t="s">
        <v>633</v>
      </c>
      <c r="L88" s="168">
        <v>3</v>
      </c>
      <c r="M88" s="55">
        <v>18417166</v>
      </c>
      <c r="N88" s="54">
        <v>35000000</v>
      </c>
      <c r="O88" s="55">
        <v>100000</v>
      </c>
      <c r="P88" s="208">
        <v>2.56</v>
      </c>
      <c r="Q88" s="208">
        <v>5.63</v>
      </c>
      <c r="R88" s="208">
        <v>0</v>
      </c>
      <c r="S88" s="209">
        <v>269</v>
      </c>
      <c r="T88" s="209">
        <v>67</v>
      </c>
      <c r="U88" s="209">
        <v>7</v>
      </c>
      <c r="V88" s="209">
        <v>33</v>
      </c>
      <c r="W88" s="17">
        <f t="shared" si="35"/>
        <v>276</v>
      </c>
      <c r="X88" s="83">
        <f t="shared" si="20"/>
        <v>4.5769579034080299E-2</v>
      </c>
      <c r="Y88" s="84">
        <f t="shared" si="21"/>
        <v>3.6802271512593687E-2</v>
      </c>
      <c r="Z88" s="85"/>
      <c r="AA88" s="76">
        <f t="shared" si="30"/>
        <v>0</v>
      </c>
      <c r="AB88" s="76"/>
      <c r="AC88" s="148"/>
      <c r="AD88" s="148"/>
      <c r="AE88" s="148"/>
      <c r="AF88" s="213">
        <f t="shared" si="27"/>
        <v>1.7488077959290382E-3</v>
      </c>
      <c r="AG88" s="213">
        <f t="shared" si="28"/>
        <v>3.8460108949533145E-3</v>
      </c>
      <c r="AH88" s="213">
        <f t="shared" si="29"/>
        <v>0</v>
      </c>
      <c r="AJ88" s="359"/>
    </row>
    <row r="89" spans="1:36" s="4" customFormat="1">
      <c r="A89" s="82">
        <v>303</v>
      </c>
      <c r="B89" s="67">
        <v>11741</v>
      </c>
      <c r="C89" s="82">
        <v>303</v>
      </c>
      <c r="D89" s="15">
        <v>85</v>
      </c>
      <c r="E89" s="67" t="s">
        <v>644</v>
      </c>
      <c r="F89" s="9" t="s">
        <v>645</v>
      </c>
      <c r="G89" s="9" t="s">
        <v>299</v>
      </c>
      <c r="H89" s="10"/>
      <c r="I89" s="11">
        <v>0</v>
      </c>
      <c r="J89" s="11">
        <v>1041992</v>
      </c>
      <c r="K89" s="11" t="s">
        <v>646</v>
      </c>
      <c r="L89" s="167">
        <v>2</v>
      </c>
      <c r="M89" s="53">
        <v>102587597</v>
      </c>
      <c r="N89" s="53">
        <v>380000000</v>
      </c>
      <c r="O89" s="53">
        <v>10157</v>
      </c>
      <c r="P89" s="199">
        <v>1.67</v>
      </c>
      <c r="Q89" s="199">
        <v>0</v>
      </c>
      <c r="R89" s="199">
        <v>0</v>
      </c>
      <c r="S89" s="52">
        <v>423</v>
      </c>
      <c r="T89" s="52">
        <v>33</v>
      </c>
      <c r="U89" s="52">
        <v>5</v>
      </c>
      <c r="V89" s="52">
        <v>67</v>
      </c>
      <c r="W89" s="11">
        <f t="shared" ref="W89" si="37">S89+U89</f>
        <v>428</v>
      </c>
      <c r="X89" s="83">
        <f t="shared" si="20"/>
        <v>1.2754264542803061E-2</v>
      </c>
      <c r="Y89" s="84">
        <f t="shared" si="21"/>
        <v>1.0255412362394186E-2</v>
      </c>
      <c r="Z89" s="85"/>
      <c r="AA89" s="76"/>
      <c r="AB89" s="76"/>
      <c r="AC89" s="148"/>
      <c r="AD89" s="148"/>
      <c r="AE89" s="148"/>
      <c r="AF89" s="213">
        <f t="shared" si="27"/>
        <v>6.454430844388216E-4</v>
      </c>
      <c r="AG89" s="213">
        <f t="shared" si="28"/>
        <v>0</v>
      </c>
      <c r="AH89" s="213">
        <f t="shared" si="29"/>
        <v>0</v>
      </c>
      <c r="AJ89" s="359"/>
    </row>
    <row r="90" spans="1:36" s="97" customFormat="1" ht="67.5">
      <c r="A90" s="94"/>
      <c r="B90" s="67"/>
      <c r="C90" s="94">
        <v>1</v>
      </c>
      <c r="D90" s="369"/>
      <c r="E90" s="324" t="s">
        <v>334</v>
      </c>
      <c r="F90" s="317" t="s">
        <v>24</v>
      </c>
      <c r="G90" s="317" t="s">
        <v>24</v>
      </c>
      <c r="H90" s="318" t="s">
        <v>24</v>
      </c>
      <c r="I90" s="319">
        <f>SUM(I5:I89)</f>
        <v>1832835646.146915</v>
      </c>
      <c r="J90" s="320">
        <f>SUM(J5:J89)</f>
        <v>2696018722.5693922</v>
      </c>
      <c r="K90" s="321" t="s">
        <v>24</v>
      </c>
      <c r="L90" s="321" t="s">
        <v>24</v>
      </c>
      <c r="M90" s="319">
        <f>SUM(M5:M89)</f>
        <v>32336485413</v>
      </c>
      <c r="N90" s="319" t="s">
        <v>24</v>
      </c>
      <c r="O90" s="319" t="s">
        <v>24</v>
      </c>
      <c r="P90" s="322">
        <f>AF90</f>
        <v>1.6413573424745422</v>
      </c>
      <c r="Q90" s="322">
        <f>AG90</f>
        <v>4.6253223352088515</v>
      </c>
      <c r="R90" s="322">
        <f>AH90</f>
        <v>25.735331134837086</v>
      </c>
      <c r="S90" s="323">
        <f>SUM(S5:S89)</f>
        <v>5016259</v>
      </c>
      <c r="T90" s="338">
        <f>X90</f>
        <v>74.241150354295939</v>
      </c>
      <c r="U90" s="338">
        <f>SUM(U5:U89)</f>
        <v>10210</v>
      </c>
      <c r="V90" s="338">
        <f>100-T90</f>
        <v>25.758849645704061</v>
      </c>
      <c r="W90" s="338">
        <f>SUM(W5:W89)</f>
        <v>5026469</v>
      </c>
      <c r="X90" s="83">
        <f>SUM(X5:X89)</f>
        <v>74.241150354295939</v>
      </c>
      <c r="Y90" s="84" t="s">
        <v>24</v>
      </c>
      <c r="Z90" s="85"/>
      <c r="AA90" s="76"/>
      <c r="AB90" s="76"/>
      <c r="AC90" s="148"/>
      <c r="AD90" s="148"/>
      <c r="AE90" s="148"/>
      <c r="AF90" s="216">
        <f>SUM(AF5:AF89)</f>
        <v>1.6413573424745422</v>
      </c>
      <c r="AG90" s="216">
        <f>SUM(AG5:AG89)</f>
        <v>4.6253223352088515</v>
      </c>
      <c r="AH90" s="216">
        <f>SUM(AH5:AH89)</f>
        <v>25.735331134837086</v>
      </c>
      <c r="AJ90" s="359"/>
    </row>
    <row r="91" spans="1:36" s="4" customFormat="1">
      <c r="A91" s="82">
        <v>65</v>
      </c>
      <c r="B91" s="67">
        <v>10615</v>
      </c>
      <c r="C91" s="82">
        <v>65</v>
      </c>
      <c r="D91" s="15">
        <v>86</v>
      </c>
      <c r="E91" s="67" t="s">
        <v>30</v>
      </c>
      <c r="F91" s="9" t="s">
        <v>177</v>
      </c>
      <c r="G91" s="9" t="s">
        <v>25</v>
      </c>
      <c r="H91" s="10" t="s">
        <v>24</v>
      </c>
      <c r="I91" s="11">
        <v>482219.03378</v>
      </c>
      <c r="J91" s="11">
        <v>788112</v>
      </c>
      <c r="K91" s="11" t="s">
        <v>119</v>
      </c>
      <c r="L91" s="167">
        <v>149.76666666666665</v>
      </c>
      <c r="M91" s="53">
        <v>11755</v>
      </c>
      <c r="N91" s="53">
        <v>50000</v>
      </c>
      <c r="O91" s="53">
        <v>67044843</v>
      </c>
      <c r="P91" s="199">
        <v>5.76</v>
      </c>
      <c r="Q91" s="199">
        <v>-3.24</v>
      </c>
      <c r="R91" s="199">
        <v>146.69</v>
      </c>
      <c r="S91" s="52">
        <v>122</v>
      </c>
      <c r="T91" s="52">
        <v>16</v>
      </c>
      <c r="U91" s="52">
        <v>7</v>
      </c>
      <c r="V91" s="52">
        <v>84</v>
      </c>
      <c r="W91" s="11">
        <f t="shared" ref="W91:W109" si="38">S91+U91</f>
        <v>129</v>
      </c>
      <c r="X91" s="83">
        <f t="shared" ref="X91:X110" si="39">T91*J91/$J$111</f>
        <v>0.44417981865117517</v>
      </c>
      <c r="Y91" s="84">
        <f t="shared" ref="Y91:Y110" si="40">T91*J91/$J$186</f>
        <v>3.7608215442594948E-3</v>
      </c>
      <c r="Z91" s="85">
        <v>10615</v>
      </c>
      <c r="AA91" s="76">
        <f t="shared" si="22"/>
        <v>0</v>
      </c>
      <c r="AB91" s="76">
        <f t="shared" si="23"/>
        <v>0</v>
      </c>
      <c r="AC91" s="148">
        <f t="shared" si="24"/>
        <v>0</v>
      </c>
      <c r="AD91" s="148">
        <f t="shared" si="25"/>
        <v>0</v>
      </c>
      <c r="AE91" s="148">
        <f t="shared" si="26"/>
        <v>0</v>
      </c>
      <c r="AF91" s="213">
        <f t="shared" ref="AF91:AF110" si="41">$J91/$J$111*P91</f>
        <v>0.15990473471442307</v>
      </c>
      <c r="AG91" s="213">
        <f t="shared" ref="AG91:AG110" si="42">$J91/$J$111*Q91</f>
        <v>-8.994641327686298E-2</v>
      </c>
      <c r="AH91" s="213">
        <f t="shared" ref="AH91:AH110" si="43">$J91/$J$111*R91</f>
        <v>4.0722960998713056</v>
      </c>
      <c r="AJ91" s="359"/>
    </row>
    <row r="92" spans="1:36" s="7" customFormat="1">
      <c r="A92" s="207">
        <v>10</v>
      </c>
      <c r="B92" s="67">
        <v>10762</v>
      </c>
      <c r="C92" s="207">
        <v>10</v>
      </c>
      <c r="D92" s="18">
        <v>87</v>
      </c>
      <c r="E92" s="68" t="s">
        <v>487</v>
      </c>
      <c r="F92" s="19" t="s">
        <v>287</v>
      </c>
      <c r="G92" s="19" t="s">
        <v>25</v>
      </c>
      <c r="H92" s="20" t="s">
        <v>24</v>
      </c>
      <c r="I92" s="17">
        <v>1668410.686884</v>
      </c>
      <c r="J92" s="17">
        <v>2757341</v>
      </c>
      <c r="K92" s="17" t="s">
        <v>107</v>
      </c>
      <c r="L92" s="168">
        <v>131.30000000000001</v>
      </c>
      <c r="M92" s="55">
        <v>16562135</v>
      </c>
      <c r="N92" s="54">
        <v>200000000</v>
      </c>
      <c r="O92" s="55">
        <v>166485</v>
      </c>
      <c r="P92" s="208">
        <v>6.07</v>
      </c>
      <c r="Q92" s="208">
        <v>2.35</v>
      </c>
      <c r="R92" s="208">
        <v>175.37</v>
      </c>
      <c r="S92" s="209">
        <v>2242</v>
      </c>
      <c r="T92" s="209">
        <v>83</v>
      </c>
      <c r="U92" s="209">
        <v>13</v>
      </c>
      <c r="V92" s="209">
        <v>17</v>
      </c>
      <c r="W92" s="17">
        <f t="shared" si="38"/>
        <v>2255</v>
      </c>
      <c r="X92" s="83">
        <f t="shared" si="39"/>
        <v>8.0615670506836548</v>
      </c>
      <c r="Y92" s="84">
        <f t="shared" si="40"/>
        <v>6.8256399259132239E-2</v>
      </c>
      <c r="Z92" s="85">
        <v>10762</v>
      </c>
      <c r="AA92" s="76">
        <f t="shared" si="22"/>
        <v>0</v>
      </c>
      <c r="AB92" s="76">
        <f t="shared" si="23"/>
        <v>0</v>
      </c>
      <c r="AC92" s="148">
        <f t="shared" si="24"/>
        <v>0</v>
      </c>
      <c r="AD92" s="148">
        <f t="shared" si="25"/>
        <v>0</v>
      </c>
      <c r="AE92" s="148">
        <f t="shared" si="26"/>
        <v>0</v>
      </c>
      <c r="AF92" s="213">
        <f t="shared" si="41"/>
        <v>0.58956279515240706</v>
      </c>
      <c r="AG92" s="213">
        <f t="shared" si="42"/>
        <v>0.22824918757959747</v>
      </c>
      <c r="AH92" s="213">
        <f t="shared" si="43"/>
        <v>17.033217032269793</v>
      </c>
      <c r="AJ92" s="359"/>
    </row>
    <row r="93" spans="1:36" s="4" customFormat="1">
      <c r="A93" s="82">
        <v>32</v>
      </c>
      <c r="B93" s="67">
        <v>10767</v>
      </c>
      <c r="C93" s="82">
        <v>32</v>
      </c>
      <c r="D93" s="15">
        <v>88</v>
      </c>
      <c r="E93" s="67" t="s">
        <v>488</v>
      </c>
      <c r="F93" s="9" t="s">
        <v>397</v>
      </c>
      <c r="G93" s="9" t="s">
        <v>25</v>
      </c>
      <c r="H93" s="10" t="s">
        <v>24</v>
      </c>
      <c r="I93" s="11">
        <v>225557.50727999999</v>
      </c>
      <c r="J93" s="11">
        <v>435750</v>
      </c>
      <c r="K93" s="11" t="s">
        <v>98</v>
      </c>
      <c r="L93" s="167">
        <v>130.4</v>
      </c>
      <c r="M93" s="53">
        <v>8694</v>
      </c>
      <c r="N93" s="53">
        <v>200000</v>
      </c>
      <c r="O93" s="53">
        <v>50120778</v>
      </c>
      <c r="P93" s="199">
        <v>0.47</v>
      </c>
      <c r="Q93" s="199">
        <v>-7.34</v>
      </c>
      <c r="R93" s="199">
        <v>152.26</v>
      </c>
      <c r="S93" s="52">
        <v>135</v>
      </c>
      <c r="T93" s="52">
        <v>77</v>
      </c>
      <c r="U93" s="52">
        <v>4</v>
      </c>
      <c r="V93" s="52">
        <v>23</v>
      </c>
      <c r="W93" s="11">
        <f t="shared" si="38"/>
        <v>139</v>
      </c>
      <c r="X93" s="83">
        <f t="shared" si="39"/>
        <v>1.1818953405613841</v>
      </c>
      <c r="Y93" s="84">
        <f t="shared" si="40"/>
        <v>1.0006977519466838E-2</v>
      </c>
      <c r="Z93" s="85">
        <v>10767</v>
      </c>
      <c r="AA93" s="76">
        <f t="shared" si="22"/>
        <v>0</v>
      </c>
      <c r="AB93" s="76">
        <f t="shared" si="23"/>
        <v>0</v>
      </c>
      <c r="AC93" s="148">
        <f t="shared" si="24"/>
        <v>0</v>
      </c>
      <c r="AD93" s="148">
        <f t="shared" si="25"/>
        <v>0</v>
      </c>
      <c r="AE93" s="148">
        <f t="shared" si="26"/>
        <v>0</v>
      </c>
      <c r="AF93" s="213">
        <f t="shared" si="41"/>
        <v>7.2141663644655915E-3</v>
      </c>
      <c r="AG93" s="213">
        <f t="shared" si="42"/>
        <v>-0.11266378960676052</v>
      </c>
      <c r="AH93" s="213">
        <f t="shared" si="43"/>
        <v>2.3370829162841087</v>
      </c>
      <c r="AJ93" s="359"/>
    </row>
    <row r="94" spans="1:36" s="7" customFormat="1">
      <c r="A94" s="207">
        <v>37</v>
      </c>
      <c r="B94" s="67">
        <v>10763</v>
      </c>
      <c r="C94" s="207">
        <v>37</v>
      </c>
      <c r="D94" s="18">
        <v>89</v>
      </c>
      <c r="E94" s="68" t="s">
        <v>489</v>
      </c>
      <c r="F94" s="19" t="s">
        <v>36</v>
      </c>
      <c r="G94" s="19" t="s">
        <v>25</v>
      </c>
      <c r="H94" s="20" t="s">
        <v>24</v>
      </c>
      <c r="I94" s="17">
        <v>58410.467810000002</v>
      </c>
      <c r="J94" s="17">
        <v>205672</v>
      </c>
      <c r="K94" s="17" t="s">
        <v>127</v>
      </c>
      <c r="L94" s="168">
        <v>128.76666666666665</v>
      </c>
      <c r="M94" s="55">
        <v>16630</v>
      </c>
      <c r="N94" s="54">
        <v>50000</v>
      </c>
      <c r="O94" s="55">
        <v>12367521</v>
      </c>
      <c r="P94" s="208">
        <v>1.67</v>
      </c>
      <c r="Q94" s="208">
        <v>-9.39</v>
      </c>
      <c r="R94" s="208">
        <v>204.12</v>
      </c>
      <c r="S94" s="209">
        <v>99</v>
      </c>
      <c r="T94" s="209">
        <v>49</v>
      </c>
      <c r="U94" s="209">
        <v>9</v>
      </c>
      <c r="V94" s="209">
        <v>51</v>
      </c>
      <c r="W94" s="17">
        <f t="shared" si="38"/>
        <v>108</v>
      </c>
      <c r="X94" s="83">
        <f t="shared" si="39"/>
        <v>0.35499493024306827</v>
      </c>
      <c r="Y94" s="84">
        <f t="shared" si="40"/>
        <v>3.0057029286364124E-3</v>
      </c>
      <c r="Z94" s="85">
        <v>10763</v>
      </c>
      <c r="AA94" s="76">
        <f t="shared" si="22"/>
        <v>0</v>
      </c>
      <c r="AB94" s="76">
        <f>IF(W94=0,1,0)</f>
        <v>0</v>
      </c>
      <c r="AC94" s="148">
        <f>IF((T94+V94)=100,0,1)</f>
        <v>0</v>
      </c>
      <c r="AD94" s="148">
        <f t="shared" si="25"/>
        <v>0</v>
      </c>
      <c r="AE94" s="148">
        <f t="shared" si="26"/>
        <v>0</v>
      </c>
      <c r="AF94" s="213">
        <f t="shared" si="41"/>
        <v>1.2098806806243348E-2</v>
      </c>
      <c r="AG94" s="213">
        <f t="shared" si="42"/>
        <v>-6.8028620305763496E-2</v>
      </c>
      <c r="AH94" s="213">
        <f t="shared" si="43"/>
        <v>1.4788074522696959</v>
      </c>
      <c r="AJ94" s="359"/>
    </row>
    <row r="95" spans="1:36" s="4" customFormat="1">
      <c r="A95" s="82">
        <v>17</v>
      </c>
      <c r="B95" s="67">
        <v>10885</v>
      </c>
      <c r="C95" s="82">
        <v>17</v>
      </c>
      <c r="D95" s="15">
        <v>90</v>
      </c>
      <c r="E95" s="67" t="s">
        <v>490</v>
      </c>
      <c r="F95" s="9" t="s">
        <v>202</v>
      </c>
      <c r="G95" s="9" t="s">
        <v>25</v>
      </c>
      <c r="H95" s="10" t="s">
        <v>24</v>
      </c>
      <c r="I95" s="11">
        <v>3213924.8936910001</v>
      </c>
      <c r="J95" s="11">
        <v>8733370</v>
      </c>
      <c r="K95" s="11" t="s">
        <v>99</v>
      </c>
      <c r="L95" s="167">
        <v>113.76666666666667</v>
      </c>
      <c r="M95" s="53">
        <v>364447</v>
      </c>
      <c r="N95" s="53">
        <v>5000000</v>
      </c>
      <c r="O95" s="53">
        <v>23963347</v>
      </c>
      <c r="P95" s="199">
        <v>2.66</v>
      </c>
      <c r="Q95" s="199">
        <v>-4.37</v>
      </c>
      <c r="R95" s="199">
        <v>167.07</v>
      </c>
      <c r="S95" s="52">
        <v>3552</v>
      </c>
      <c r="T95" s="52">
        <v>77</v>
      </c>
      <c r="U95" s="52">
        <v>9</v>
      </c>
      <c r="V95" s="52">
        <v>23</v>
      </c>
      <c r="W95" s="11">
        <f t="shared" si="38"/>
        <v>3561</v>
      </c>
      <c r="X95" s="83">
        <f t="shared" si="39"/>
        <v>23.687732209750031</v>
      </c>
      <c r="Y95" s="84">
        <f t="shared" si="40"/>
        <v>0.20056141654431692</v>
      </c>
      <c r="Z95" s="85">
        <v>10885</v>
      </c>
      <c r="AA95" s="76">
        <f t="shared" si="22"/>
        <v>0</v>
      </c>
      <c r="AB95" s="76">
        <f t="shared" si="23"/>
        <v>0</v>
      </c>
      <c r="AC95" s="148">
        <f t="shared" si="24"/>
        <v>0</v>
      </c>
      <c r="AD95" s="148">
        <f t="shared" si="25"/>
        <v>0</v>
      </c>
      <c r="AE95" s="148">
        <f t="shared" si="26"/>
        <v>0</v>
      </c>
      <c r="AF95" s="213">
        <f t="shared" si="41"/>
        <v>0.81830347633681921</v>
      </c>
      <c r="AG95" s="213">
        <f t="shared" si="42"/>
        <v>-1.3443557111247744</v>
      </c>
      <c r="AH95" s="213">
        <f t="shared" si="43"/>
        <v>51.396226237440743</v>
      </c>
      <c r="AJ95" s="359"/>
    </row>
    <row r="96" spans="1:36" s="7" customFormat="1">
      <c r="A96" s="207">
        <v>101</v>
      </c>
      <c r="B96" s="67">
        <v>10897</v>
      </c>
      <c r="C96" s="207">
        <v>101</v>
      </c>
      <c r="D96" s="18">
        <v>91</v>
      </c>
      <c r="E96" s="68" t="s">
        <v>491</v>
      </c>
      <c r="F96" s="19" t="s">
        <v>224</v>
      </c>
      <c r="G96" s="19" t="s">
        <v>25</v>
      </c>
      <c r="H96" s="20" t="s">
        <v>24</v>
      </c>
      <c r="I96" s="17">
        <v>390504.50554699998</v>
      </c>
      <c r="J96" s="17">
        <v>997742</v>
      </c>
      <c r="K96" s="17" t="s">
        <v>79</v>
      </c>
      <c r="L96" s="168">
        <v>113.4</v>
      </c>
      <c r="M96" s="55">
        <v>98826</v>
      </c>
      <c r="N96" s="54">
        <v>200000</v>
      </c>
      <c r="O96" s="55">
        <v>10095942</v>
      </c>
      <c r="P96" s="208">
        <v>4.8899999999999997</v>
      </c>
      <c r="Q96" s="208">
        <v>-0.46</v>
      </c>
      <c r="R96" s="208">
        <v>191.42</v>
      </c>
      <c r="S96" s="209">
        <v>247</v>
      </c>
      <c r="T96" s="209">
        <v>15</v>
      </c>
      <c r="U96" s="209">
        <v>12</v>
      </c>
      <c r="V96" s="209">
        <v>85</v>
      </c>
      <c r="W96" s="17">
        <f t="shared" si="38"/>
        <v>259</v>
      </c>
      <c r="X96" s="83">
        <f t="shared" si="39"/>
        <v>0.52718180516458257</v>
      </c>
      <c r="Y96" s="84">
        <f t="shared" si="40"/>
        <v>4.4635902113364248E-3</v>
      </c>
      <c r="Z96" s="85">
        <v>10897</v>
      </c>
      <c r="AA96" s="76">
        <f t="shared" si="22"/>
        <v>0</v>
      </c>
      <c r="AB96" s="76">
        <f t="shared" si="23"/>
        <v>0</v>
      </c>
      <c r="AC96" s="148">
        <f t="shared" si="24"/>
        <v>0</v>
      </c>
      <c r="AD96" s="148">
        <f t="shared" si="25"/>
        <v>0</v>
      </c>
      <c r="AE96" s="148">
        <f t="shared" si="26"/>
        <v>0</v>
      </c>
      <c r="AF96" s="213">
        <f t="shared" si="41"/>
        <v>0.17186126848365393</v>
      </c>
      <c r="AG96" s="213">
        <f t="shared" si="42"/>
        <v>-1.6166908691713867E-2</v>
      </c>
      <c r="AH96" s="213">
        <f t="shared" si="43"/>
        <v>6.7275427429736263</v>
      </c>
      <c r="AJ96" s="359"/>
    </row>
    <row r="97" spans="1:36" s="4" customFormat="1">
      <c r="A97" s="82">
        <v>111</v>
      </c>
      <c r="B97" s="67">
        <v>10934</v>
      </c>
      <c r="C97" s="82">
        <v>111</v>
      </c>
      <c r="D97" s="15">
        <v>92</v>
      </c>
      <c r="E97" s="67" t="s">
        <v>492</v>
      </c>
      <c r="F97" s="9" t="s">
        <v>388</v>
      </c>
      <c r="G97" s="9" t="s">
        <v>25</v>
      </c>
      <c r="H97" s="10" t="s">
        <v>24</v>
      </c>
      <c r="I97" s="11">
        <v>47778.207002000003</v>
      </c>
      <c r="J97" s="11">
        <v>169965</v>
      </c>
      <c r="K97" s="11" t="s">
        <v>100</v>
      </c>
      <c r="L97" s="167">
        <v>109.83333333333334</v>
      </c>
      <c r="M97" s="53">
        <v>10573</v>
      </c>
      <c r="N97" s="53">
        <v>500000</v>
      </c>
      <c r="O97" s="53">
        <v>16075418</v>
      </c>
      <c r="P97" s="199">
        <v>9.34</v>
      </c>
      <c r="Q97" s="199">
        <v>2.02</v>
      </c>
      <c r="R97" s="199">
        <v>370.08</v>
      </c>
      <c r="S97" s="52">
        <v>579</v>
      </c>
      <c r="T97" s="52">
        <v>22</v>
      </c>
      <c r="U97" s="52">
        <v>44</v>
      </c>
      <c r="V97" s="52">
        <v>78</v>
      </c>
      <c r="W97" s="11">
        <f t="shared" si="38"/>
        <v>623</v>
      </c>
      <c r="X97" s="83">
        <f t="shared" si="39"/>
        <v>0.13171434574773586</v>
      </c>
      <c r="Y97" s="84">
        <f t="shared" si="40"/>
        <v>1.1152108411416645E-3</v>
      </c>
      <c r="Z97" s="85">
        <v>10934</v>
      </c>
      <c r="AA97" s="76">
        <f t="shared" si="22"/>
        <v>0</v>
      </c>
      <c r="AB97" s="76">
        <f t="shared" si="23"/>
        <v>0</v>
      </c>
      <c r="AC97" s="148">
        <f t="shared" si="24"/>
        <v>0</v>
      </c>
      <c r="AD97" s="148">
        <f t="shared" si="25"/>
        <v>0</v>
      </c>
      <c r="AE97" s="148">
        <f t="shared" si="26"/>
        <v>0</v>
      </c>
      <c r="AF97" s="213">
        <f t="shared" si="41"/>
        <v>5.5918726785629681E-2</v>
      </c>
      <c r="AG97" s="213">
        <f t="shared" si="42"/>
        <v>1.2093771745928475E-2</v>
      </c>
      <c r="AH97" s="213">
        <f t="shared" si="43"/>
        <v>2.2156747761055495</v>
      </c>
      <c r="AJ97" s="359"/>
    </row>
    <row r="98" spans="1:36" s="7" customFormat="1">
      <c r="A98" s="207">
        <v>112</v>
      </c>
      <c r="B98" s="67">
        <v>10980</v>
      </c>
      <c r="C98" s="207">
        <v>112</v>
      </c>
      <c r="D98" s="18">
        <v>93</v>
      </c>
      <c r="E98" s="68" t="s">
        <v>493</v>
      </c>
      <c r="F98" s="19" t="s">
        <v>20</v>
      </c>
      <c r="G98" s="19" t="s">
        <v>25</v>
      </c>
      <c r="H98" s="20" t="s">
        <v>24</v>
      </c>
      <c r="I98" s="17">
        <v>0</v>
      </c>
      <c r="J98" s="17">
        <v>0</v>
      </c>
      <c r="K98" s="17" t="s">
        <v>101</v>
      </c>
      <c r="L98" s="168">
        <v>107.93333333333334</v>
      </c>
      <c r="M98" s="55">
        <v>0</v>
      </c>
      <c r="N98" s="54">
        <v>200000</v>
      </c>
      <c r="O98" s="55">
        <v>0</v>
      </c>
      <c r="P98" s="208">
        <v>0</v>
      </c>
      <c r="Q98" s="208">
        <v>0</v>
      </c>
      <c r="R98" s="208">
        <v>0</v>
      </c>
      <c r="S98" s="209">
        <v>0</v>
      </c>
      <c r="T98" s="209">
        <v>0</v>
      </c>
      <c r="U98" s="209">
        <v>0</v>
      </c>
      <c r="V98" s="209">
        <v>0</v>
      </c>
      <c r="W98" s="17">
        <f t="shared" si="38"/>
        <v>0</v>
      </c>
      <c r="X98" s="83">
        <f t="shared" si="39"/>
        <v>0</v>
      </c>
      <c r="Y98" s="84">
        <f t="shared" si="40"/>
        <v>0</v>
      </c>
      <c r="Z98" s="85">
        <v>10980</v>
      </c>
      <c r="AA98" s="76">
        <f t="shared" si="22"/>
        <v>0</v>
      </c>
      <c r="AB98" s="76">
        <f t="shared" si="23"/>
        <v>1</v>
      </c>
      <c r="AC98" s="148">
        <f t="shared" si="24"/>
        <v>1</v>
      </c>
      <c r="AD98" s="148">
        <f t="shared" si="25"/>
        <v>1</v>
      </c>
      <c r="AE98" s="148">
        <f t="shared" si="26"/>
        <v>1</v>
      </c>
      <c r="AF98" s="213">
        <f t="shared" si="41"/>
        <v>0</v>
      </c>
      <c r="AG98" s="213">
        <f t="shared" si="42"/>
        <v>0</v>
      </c>
      <c r="AH98" s="213">
        <f t="shared" si="43"/>
        <v>0</v>
      </c>
      <c r="AJ98" s="359"/>
    </row>
    <row r="99" spans="1:36" s="4" customFormat="1">
      <c r="A99" s="82">
        <v>128</v>
      </c>
      <c r="B99" s="67">
        <v>11131</v>
      </c>
      <c r="C99" s="82">
        <v>128</v>
      </c>
      <c r="D99" s="15">
        <v>94</v>
      </c>
      <c r="E99" s="67" t="s">
        <v>494</v>
      </c>
      <c r="F99" s="9" t="s">
        <v>31</v>
      </c>
      <c r="G99" s="9" t="s">
        <v>25</v>
      </c>
      <c r="H99" s="10" t="s">
        <v>24</v>
      </c>
      <c r="I99" s="11">
        <v>992954.47466599999</v>
      </c>
      <c r="J99" s="11">
        <v>2263796</v>
      </c>
      <c r="K99" s="11" t="s">
        <v>103</v>
      </c>
      <c r="L99" s="167">
        <v>94.433333333333337</v>
      </c>
      <c r="M99" s="53">
        <v>294052</v>
      </c>
      <c r="N99" s="53">
        <v>1000000</v>
      </c>
      <c r="O99" s="53">
        <v>7698624</v>
      </c>
      <c r="P99" s="199">
        <v>14.11</v>
      </c>
      <c r="Q99" s="199">
        <v>6.72</v>
      </c>
      <c r="R99" s="199">
        <v>107.6</v>
      </c>
      <c r="S99" s="52">
        <v>531</v>
      </c>
      <c r="T99" s="52">
        <v>19</v>
      </c>
      <c r="U99" s="52">
        <v>12</v>
      </c>
      <c r="V99" s="52">
        <v>81</v>
      </c>
      <c r="W99" s="11">
        <f t="shared" si="38"/>
        <v>543</v>
      </c>
      <c r="X99" s="83">
        <f t="shared" si="39"/>
        <v>1.5151017112829348</v>
      </c>
      <c r="Y99" s="84">
        <f t="shared" si="40"/>
        <v>1.2828199117286065E-2</v>
      </c>
      <c r="Z99" s="85">
        <v>11131</v>
      </c>
      <c r="AA99" s="76">
        <f t="shared" si="22"/>
        <v>0</v>
      </c>
      <c r="AB99" s="76">
        <f t="shared" si="23"/>
        <v>0</v>
      </c>
      <c r="AC99" s="148">
        <f t="shared" si="24"/>
        <v>0</v>
      </c>
      <c r="AD99" s="148">
        <f t="shared" si="25"/>
        <v>0</v>
      </c>
      <c r="AE99" s="148">
        <f t="shared" si="26"/>
        <v>0</v>
      </c>
      <c r="AF99" s="213">
        <f t="shared" si="41"/>
        <v>1.1251623761159057</v>
      </c>
      <c r="AG99" s="213">
        <f t="shared" si="42"/>
        <v>0.53586755262217478</v>
      </c>
      <c r="AH99" s="213">
        <f t="shared" si="43"/>
        <v>8.5802602175812517</v>
      </c>
      <c r="AJ99" s="359"/>
    </row>
    <row r="100" spans="1:36" s="7" customFormat="1">
      <c r="A100" s="207">
        <v>135</v>
      </c>
      <c r="B100" s="67">
        <v>11157</v>
      </c>
      <c r="C100" s="207">
        <v>135</v>
      </c>
      <c r="D100" s="18">
        <v>95</v>
      </c>
      <c r="E100" s="68" t="s">
        <v>495</v>
      </c>
      <c r="F100" s="19" t="s">
        <v>47</v>
      </c>
      <c r="G100" s="19" t="s">
        <v>25</v>
      </c>
      <c r="H100" s="20" t="s">
        <v>24</v>
      </c>
      <c r="I100" s="17">
        <v>681488.67492000002</v>
      </c>
      <c r="J100" s="17">
        <v>665982</v>
      </c>
      <c r="K100" s="17" t="s">
        <v>105</v>
      </c>
      <c r="L100" s="168">
        <v>90.2</v>
      </c>
      <c r="M100" s="55">
        <v>2015625</v>
      </c>
      <c r="N100" s="54">
        <v>50000000</v>
      </c>
      <c r="O100" s="55">
        <v>330410</v>
      </c>
      <c r="P100" s="208">
        <v>6.5</v>
      </c>
      <c r="Q100" s="208">
        <v>3.07</v>
      </c>
      <c r="R100" s="208">
        <v>155.6</v>
      </c>
      <c r="S100" s="209">
        <v>400</v>
      </c>
      <c r="T100" s="209">
        <v>59</v>
      </c>
      <c r="U100" s="209">
        <v>4</v>
      </c>
      <c r="V100" s="209">
        <v>41</v>
      </c>
      <c r="W100" s="17">
        <f t="shared" si="38"/>
        <v>404</v>
      </c>
      <c r="X100" s="83">
        <f t="shared" si="39"/>
        <v>1.3840934152690123</v>
      </c>
      <c r="Y100" s="84">
        <f t="shared" si="40"/>
        <v>1.171896632138362E-2</v>
      </c>
      <c r="Z100" s="85">
        <v>11157</v>
      </c>
      <c r="AA100" s="76">
        <f t="shared" si="22"/>
        <v>0</v>
      </c>
      <c r="AB100" s="76">
        <f t="shared" si="23"/>
        <v>0</v>
      </c>
      <c r="AC100" s="148">
        <f t="shared" si="24"/>
        <v>0</v>
      </c>
      <c r="AD100" s="148">
        <f t="shared" si="25"/>
        <v>0</v>
      </c>
      <c r="AE100" s="148">
        <f t="shared" si="26"/>
        <v>0</v>
      </c>
      <c r="AF100" s="213">
        <f t="shared" si="41"/>
        <v>0.15248486778387427</v>
      </c>
      <c r="AG100" s="213">
        <f t="shared" si="42"/>
        <v>7.2019776014845216E-2</v>
      </c>
      <c r="AH100" s="213">
        <f t="shared" si="43"/>
        <v>3.6502531426416667</v>
      </c>
      <c r="AJ100" s="359"/>
    </row>
    <row r="101" spans="1:36" s="4" customFormat="1">
      <c r="A101" s="82">
        <v>143</v>
      </c>
      <c r="B101" s="67">
        <v>11172</v>
      </c>
      <c r="C101" s="82">
        <v>143</v>
      </c>
      <c r="D101" s="15">
        <v>96</v>
      </c>
      <c r="E101" s="67" t="s">
        <v>496</v>
      </c>
      <c r="F101" s="9" t="s">
        <v>40</v>
      </c>
      <c r="G101" s="9" t="s">
        <v>45</v>
      </c>
      <c r="H101" s="10" t="s">
        <v>24</v>
      </c>
      <c r="I101" s="11">
        <v>305275.86044999998</v>
      </c>
      <c r="J101" s="11">
        <v>2724303</v>
      </c>
      <c r="K101" s="11" t="s">
        <v>149</v>
      </c>
      <c r="L101" s="167">
        <v>88.1</v>
      </c>
      <c r="M101" s="53">
        <v>24782630</v>
      </c>
      <c r="N101" s="53">
        <v>50000000</v>
      </c>
      <c r="O101" s="53">
        <v>109928</v>
      </c>
      <c r="P101" s="199">
        <v>6.77</v>
      </c>
      <c r="Q101" s="199">
        <v>1.98</v>
      </c>
      <c r="R101" s="199">
        <v>147.38999999999999</v>
      </c>
      <c r="S101" s="52">
        <v>1130</v>
      </c>
      <c r="T101" s="52">
        <v>1.7379200000000001</v>
      </c>
      <c r="U101" s="52">
        <v>19</v>
      </c>
      <c r="V101" s="52">
        <v>98.262079999999997</v>
      </c>
      <c r="W101" s="11">
        <f t="shared" si="38"/>
        <v>1149</v>
      </c>
      <c r="X101" s="83">
        <f t="shared" si="39"/>
        <v>0.16677697383716578</v>
      </c>
      <c r="Y101" s="84">
        <f t="shared" si="40"/>
        <v>1.4120822467753415E-3</v>
      </c>
      <c r="Z101" s="85">
        <v>11172</v>
      </c>
      <c r="AA101" s="76">
        <f t="shared" si="22"/>
        <v>0</v>
      </c>
      <c r="AB101" s="76">
        <f t="shared" si="23"/>
        <v>0</v>
      </c>
      <c r="AC101" s="148">
        <f t="shared" si="24"/>
        <v>0</v>
      </c>
      <c r="AD101" s="148">
        <f t="shared" si="25"/>
        <v>0</v>
      </c>
      <c r="AE101" s="148">
        <f t="shared" si="26"/>
        <v>0</v>
      </c>
      <c r="AF101" s="213">
        <f t="shared" si="41"/>
        <v>0.64967323747791172</v>
      </c>
      <c r="AG101" s="213">
        <f t="shared" si="42"/>
        <v>0.19000783016340697</v>
      </c>
      <c r="AH101" s="213">
        <f t="shared" si="43"/>
        <v>14.14406772110331</v>
      </c>
      <c r="AJ101" s="359"/>
    </row>
    <row r="102" spans="1:36" s="7" customFormat="1">
      <c r="A102" s="207">
        <v>145</v>
      </c>
      <c r="B102" s="67">
        <v>11188</v>
      </c>
      <c r="C102" s="207">
        <v>145</v>
      </c>
      <c r="D102" s="18">
        <v>97</v>
      </c>
      <c r="E102" s="68" t="s">
        <v>497</v>
      </c>
      <c r="F102" s="19" t="s">
        <v>306</v>
      </c>
      <c r="G102" s="19" t="s">
        <v>25</v>
      </c>
      <c r="H102" s="20" t="s">
        <v>24</v>
      </c>
      <c r="I102" s="17">
        <v>1107920.3126340001</v>
      </c>
      <c r="J102" s="17">
        <v>3154475</v>
      </c>
      <c r="K102" s="17" t="s">
        <v>106</v>
      </c>
      <c r="L102" s="168">
        <v>86.133333333333326</v>
      </c>
      <c r="M102" s="55">
        <v>202279</v>
      </c>
      <c r="N102" s="54">
        <v>500000</v>
      </c>
      <c r="O102" s="55">
        <v>15594673</v>
      </c>
      <c r="P102" s="208">
        <v>9.6999999999999993</v>
      </c>
      <c r="Q102" s="208">
        <v>0.39</v>
      </c>
      <c r="R102" s="208">
        <v>185.76</v>
      </c>
      <c r="S102" s="209">
        <v>5305</v>
      </c>
      <c r="T102" s="209">
        <v>57</v>
      </c>
      <c r="U102" s="209">
        <v>4</v>
      </c>
      <c r="V102" s="209">
        <v>43</v>
      </c>
      <c r="W102" s="17">
        <f t="shared" si="38"/>
        <v>5309</v>
      </c>
      <c r="X102" s="83">
        <f t="shared" si="39"/>
        <v>6.3336322760963029</v>
      </c>
      <c r="Y102" s="84">
        <f t="shared" si="40"/>
        <v>5.3626166064213769E-2</v>
      </c>
      <c r="Z102" s="85">
        <v>11188</v>
      </c>
      <c r="AA102" s="76">
        <f t="shared" si="22"/>
        <v>0</v>
      </c>
      <c r="AB102" s="76">
        <f t="shared" si="23"/>
        <v>0</v>
      </c>
      <c r="AC102" s="148">
        <f t="shared" si="24"/>
        <v>0</v>
      </c>
      <c r="AD102" s="148">
        <f t="shared" si="25"/>
        <v>0</v>
      </c>
      <c r="AE102" s="148">
        <f t="shared" si="26"/>
        <v>0</v>
      </c>
      <c r="AF102" s="213">
        <f t="shared" si="41"/>
        <v>1.0778286504935812</v>
      </c>
      <c r="AG102" s="213">
        <f t="shared" si="42"/>
        <v>4.3335378731185231E-2</v>
      </c>
      <c r="AH102" s="213">
        <f t="shared" si="43"/>
        <v>20.640974238730688</v>
      </c>
      <c r="AJ102" s="359"/>
    </row>
    <row r="103" spans="1:36" s="4" customFormat="1">
      <c r="A103" s="82">
        <v>151</v>
      </c>
      <c r="B103" s="67">
        <v>11196</v>
      </c>
      <c r="C103" s="82">
        <v>151</v>
      </c>
      <c r="D103" s="15">
        <v>98</v>
      </c>
      <c r="E103" s="67" t="s">
        <v>498</v>
      </c>
      <c r="F103" s="9" t="s">
        <v>17</v>
      </c>
      <c r="G103" s="9" t="s">
        <v>45</v>
      </c>
      <c r="H103" s="10" t="s">
        <v>24</v>
      </c>
      <c r="I103" s="11">
        <v>623502.83824199997</v>
      </c>
      <c r="J103" s="11">
        <v>1800297</v>
      </c>
      <c r="K103" s="11" t="s">
        <v>209</v>
      </c>
      <c r="L103" s="167">
        <v>83.333333333333343</v>
      </c>
      <c r="M103" s="53">
        <v>16857539</v>
      </c>
      <c r="N103" s="53">
        <v>100000000</v>
      </c>
      <c r="O103" s="53">
        <v>106795</v>
      </c>
      <c r="P103" s="199">
        <v>3.12</v>
      </c>
      <c r="Q103" s="199">
        <v>-6.02</v>
      </c>
      <c r="R103" s="199">
        <v>195.41</v>
      </c>
      <c r="S103" s="52">
        <v>5867</v>
      </c>
      <c r="T103" s="52">
        <v>2.0967709999999999</v>
      </c>
      <c r="U103" s="52">
        <v>22</v>
      </c>
      <c r="V103" s="52">
        <v>97.903228999999996</v>
      </c>
      <c r="W103" s="11">
        <f t="shared" si="38"/>
        <v>5889</v>
      </c>
      <c r="X103" s="83">
        <f t="shared" si="39"/>
        <v>0.13296767000900175</v>
      </c>
      <c r="Y103" s="84">
        <f t="shared" si="40"/>
        <v>1.1258225994561805E-3</v>
      </c>
      <c r="Z103" s="85">
        <v>11196</v>
      </c>
      <c r="AA103" s="76">
        <f t="shared" si="22"/>
        <v>0</v>
      </c>
      <c r="AB103" s="76">
        <f t="shared" si="23"/>
        <v>0</v>
      </c>
      <c r="AC103" s="148">
        <f t="shared" si="24"/>
        <v>0</v>
      </c>
      <c r="AD103" s="148">
        <f t="shared" si="25"/>
        <v>0</v>
      </c>
      <c r="AE103" s="148">
        <f t="shared" si="26"/>
        <v>0</v>
      </c>
      <c r="AF103" s="213">
        <f t="shared" si="41"/>
        <v>0.19785619432359827</v>
      </c>
      <c r="AG103" s="213">
        <f t="shared" si="42"/>
        <v>-0.38176099032950689</v>
      </c>
      <c r="AH103" s="213">
        <f t="shared" si="43"/>
        <v>12.392012478453314</v>
      </c>
      <c r="AJ103" s="359"/>
    </row>
    <row r="104" spans="1:36" s="7" customFormat="1">
      <c r="A104" s="207">
        <v>153</v>
      </c>
      <c r="B104" s="67">
        <v>11222</v>
      </c>
      <c r="C104" s="207">
        <v>153</v>
      </c>
      <c r="D104" s="18">
        <v>99</v>
      </c>
      <c r="E104" s="68" t="s">
        <v>499</v>
      </c>
      <c r="F104" s="19" t="s">
        <v>69</v>
      </c>
      <c r="G104" s="19" t="s">
        <v>25</v>
      </c>
      <c r="H104" s="20" t="s">
        <v>24</v>
      </c>
      <c r="I104" s="17">
        <v>318421.39140000002</v>
      </c>
      <c r="J104" s="17">
        <v>377529</v>
      </c>
      <c r="K104" s="17" t="s">
        <v>207</v>
      </c>
      <c r="L104" s="168">
        <v>83.266666666666666</v>
      </c>
      <c r="M104" s="55">
        <v>44452</v>
      </c>
      <c r="N104" s="54">
        <v>700000</v>
      </c>
      <c r="O104" s="55">
        <v>8492955</v>
      </c>
      <c r="P104" s="208">
        <v>5.17</v>
      </c>
      <c r="Q104" s="208">
        <v>-1.56</v>
      </c>
      <c r="R104" s="208">
        <v>132.66999999999999</v>
      </c>
      <c r="S104" s="209">
        <v>104</v>
      </c>
      <c r="T104" s="209">
        <v>1</v>
      </c>
      <c r="U104" s="209">
        <v>6</v>
      </c>
      <c r="V104" s="209">
        <v>99</v>
      </c>
      <c r="W104" s="17">
        <f t="shared" si="38"/>
        <v>110</v>
      </c>
      <c r="X104" s="83">
        <f t="shared" si="39"/>
        <v>1.3298455894875943E-2</v>
      </c>
      <c r="Y104" s="84">
        <f t="shared" si="40"/>
        <v>1.1259655962467445E-4</v>
      </c>
      <c r="Z104" s="85">
        <v>11222</v>
      </c>
      <c r="AA104" s="76">
        <f t="shared" si="22"/>
        <v>0</v>
      </c>
      <c r="AB104" s="76">
        <f t="shared" si="23"/>
        <v>0</v>
      </c>
      <c r="AC104" s="148">
        <f t="shared" si="24"/>
        <v>0</v>
      </c>
      <c r="AD104" s="148">
        <f t="shared" si="25"/>
        <v>0</v>
      </c>
      <c r="AE104" s="148">
        <f t="shared" si="26"/>
        <v>0</v>
      </c>
      <c r="AF104" s="213">
        <f t="shared" si="41"/>
        <v>6.8753016976508624E-2</v>
      </c>
      <c r="AG104" s="213">
        <f t="shared" si="42"/>
        <v>-2.0745591196006472E-2</v>
      </c>
      <c r="AH104" s="213">
        <f t="shared" si="43"/>
        <v>1.7643061435731913</v>
      </c>
      <c r="AJ104" s="359"/>
    </row>
    <row r="105" spans="1:36" s="4" customFormat="1">
      <c r="A105" s="82">
        <v>166</v>
      </c>
      <c r="B105" s="67">
        <v>11258</v>
      </c>
      <c r="C105" s="82">
        <v>166</v>
      </c>
      <c r="D105" s="15">
        <v>100</v>
      </c>
      <c r="E105" s="67" t="s">
        <v>500</v>
      </c>
      <c r="F105" s="9" t="s">
        <v>154</v>
      </c>
      <c r="G105" s="9" t="s">
        <v>25</v>
      </c>
      <c r="H105" s="10" t="s">
        <v>24</v>
      </c>
      <c r="I105" s="11">
        <v>113557</v>
      </c>
      <c r="J105" s="11">
        <v>251110</v>
      </c>
      <c r="K105" s="11" t="s">
        <v>166</v>
      </c>
      <c r="L105" s="167">
        <v>79.066666666666663</v>
      </c>
      <c r="M105" s="53">
        <v>38374</v>
      </c>
      <c r="N105" s="53">
        <v>200000</v>
      </c>
      <c r="O105" s="53">
        <v>6543748</v>
      </c>
      <c r="P105" s="199">
        <v>8.4700000000000006</v>
      </c>
      <c r="Q105" s="199">
        <v>-1.9</v>
      </c>
      <c r="R105" s="199">
        <v>159.81</v>
      </c>
      <c r="S105" s="52">
        <v>108</v>
      </c>
      <c r="T105" s="52">
        <v>17</v>
      </c>
      <c r="U105" s="52">
        <v>6</v>
      </c>
      <c r="V105" s="52">
        <v>83</v>
      </c>
      <c r="W105" s="11">
        <f t="shared" si="38"/>
        <v>114</v>
      </c>
      <c r="X105" s="83">
        <f t="shared" si="39"/>
        <v>0.15037091035644698</v>
      </c>
      <c r="Y105" s="84">
        <f t="shared" si="40"/>
        <v>1.2731739164010818E-3</v>
      </c>
      <c r="Z105" s="85">
        <v>11258</v>
      </c>
      <c r="AA105" s="76">
        <f t="shared" si="22"/>
        <v>0</v>
      </c>
      <c r="AB105" s="76">
        <f t="shared" si="23"/>
        <v>0</v>
      </c>
      <c r="AC105" s="148">
        <f t="shared" si="24"/>
        <v>0</v>
      </c>
      <c r="AD105" s="148">
        <f t="shared" si="25"/>
        <v>0</v>
      </c>
      <c r="AE105" s="148">
        <f t="shared" si="26"/>
        <v>0</v>
      </c>
      <c r="AF105" s="213">
        <f t="shared" si="41"/>
        <v>7.4920094748182703E-2</v>
      </c>
      <c r="AG105" s="213">
        <f t="shared" si="42"/>
        <v>-1.6806160569249953E-2</v>
      </c>
      <c r="AH105" s="213">
        <f t="shared" si="43"/>
        <v>1.4135750108272818</v>
      </c>
      <c r="AJ105" s="359"/>
    </row>
    <row r="106" spans="1:36" s="7" customFormat="1">
      <c r="A106" s="207">
        <v>179</v>
      </c>
      <c r="B106" s="67">
        <v>11304</v>
      </c>
      <c r="C106" s="207">
        <v>179</v>
      </c>
      <c r="D106" s="18">
        <v>101</v>
      </c>
      <c r="E106" s="68" t="s">
        <v>501</v>
      </c>
      <c r="F106" s="19" t="s">
        <v>38</v>
      </c>
      <c r="G106" s="19" t="s">
        <v>25</v>
      </c>
      <c r="H106" s="20" t="s">
        <v>24</v>
      </c>
      <c r="I106" s="17">
        <v>465382.34104099998</v>
      </c>
      <c r="J106" s="17">
        <v>1025165</v>
      </c>
      <c r="K106" s="17" t="s">
        <v>169</v>
      </c>
      <c r="L106" s="168">
        <v>71.333333333333329</v>
      </c>
      <c r="M106" s="55">
        <v>185744</v>
      </c>
      <c r="N106" s="54">
        <v>300000</v>
      </c>
      <c r="O106" s="55">
        <v>5519234</v>
      </c>
      <c r="P106" s="208">
        <v>4.79</v>
      </c>
      <c r="Q106" s="208">
        <v>-4.26</v>
      </c>
      <c r="R106" s="208">
        <v>210.07</v>
      </c>
      <c r="S106" s="209">
        <v>115</v>
      </c>
      <c r="T106" s="209">
        <v>0</v>
      </c>
      <c r="U106" s="209">
        <v>18</v>
      </c>
      <c r="V106" s="209">
        <v>100</v>
      </c>
      <c r="W106" s="17">
        <f t="shared" si="38"/>
        <v>133</v>
      </c>
      <c r="X106" s="83">
        <f t="shared" si="39"/>
        <v>0</v>
      </c>
      <c r="Y106" s="84">
        <f t="shared" si="40"/>
        <v>0</v>
      </c>
      <c r="Z106" s="85">
        <v>11304</v>
      </c>
      <c r="AA106" s="76">
        <f t="shared" si="22"/>
        <v>0</v>
      </c>
      <c r="AB106" s="76">
        <f t="shared" si="23"/>
        <v>0</v>
      </c>
      <c r="AC106" s="148">
        <f t="shared" si="24"/>
        <v>0</v>
      </c>
      <c r="AD106" s="148">
        <f t="shared" si="25"/>
        <v>0</v>
      </c>
      <c r="AE106" s="148">
        <f t="shared" si="26"/>
        <v>0</v>
      </c>
      <c r="AF106" s="213">
        <f t="shared" si="41"/>
        <v>0.17297374311505523</v>
      </c>
      <c r="AG106" s="213">
        <f t="shared" si="42"/>
        <v>-0.15383468594366079</v>
      </c>
      <c r="AH106" s="213">
        <f t="shared" si="43"/>
        <v>7.5859278113109916</v>
      </c>
      <c r="AJ106" s="359"/>
    </row>
    <row r="107" spans="1:36" s="4" customFormat="1">
      <c r="A107" s="82">
        <v>180</v>
      </c>
      <c r="B107" s="67">
        <v>11305</v>
      </c>
      <c r="C107" s="82">
        <v>180</v>
      </c>
      <c r="D107" s="15">
        <v>102</v>
      </c>
      <c r="E107" s="67" t="s">
        <v>502</v>
      </c>
      <c r="F107" s="9" t="s">
        <v>172</v>
      </c>
      <c r="G107" s="9" t="s">
        <v>25</v>
      </c>
      <c r="H107" s="10" t="s">
        <v>24</v>
      </c>
      <c r="I107" s="11">
        <v>179713.247699</v>
      </c>
      <c r="J107" s="11">
        <v>277758</v>
      </c>
      <c r="K107" s="11" t="s">
        <v>173</v>
      </c>
      <c r="L107" s="167">
        <v>70.966666666666669</v>
      </c>
      <c r="M107" s="53">
        <v>22773</v>
      </c>
      <c r="N107" s="53">
        <v>200000</v>
      </c>
      <c r="O107" s="53">
        <v>12196823</v>
      </c>
      <c r="P107" s="199">
        <v>3.5</v>
      </c>
      <c r="Q107" s="199">
        <v>-2.02</v>
      </c>
      <c r="R107" s="199">
        <v>193.35</v>
      </c>
      <c r="S107" s="52">
        <v>1031</v>
      </c>
      <c r="T107" s="52">
        <v>82</v>
      </c>
      <c r="U107" s="52">
        <v>3</v>
      </c>
      <c r="V107" s="52">
        <v>18</v>
      </c>
      <c r="W107" s="11">
        <f t="shared" si="38"/>
        <v>1034</v>
      </c>
      <c r="X107" s="83">
        <f t="shared" si="39"/>
        <v>0.80228990626101326</v>
      </c>
      <c r="Y107" s="84">
        <f t="shared" si="40"/>
        <v>6.7929001668080779E-3</v>
      </c>
      <c r="Z107" s="85">
        <v>11305</v>
      </c>
      <c r="AA107" s="76">
        <f t="shared" si="22"/>
        <v>0</v>
      </c>
      <c r="AB107" s="76">
        <f t="shared" si="23"/>
        <v>0</v>
      </c>
      <c r="AC107" s="148">
        <f t="shared" si="24"/>
        <v>0</v>
      </c>
      <c r="AD107" s="148">
        <f t="shared" si="25"/>
        <v>0</v>
      </c>
      <c r="AE107" s="148">
        <f t="shared" si="26"/>
        <v>0</v>
      </c>
      <c r="AF107" s="213">
        <f t="shared" si="41"/>
        <v>3.4244081364799353E-2</v>
      </c>
      <c r="AG107" s="213">
        <f t="shared" si="42"/>
        <v>-1.9763726959112767E-2</v>
      </c>
      <c r="AH107" s="213">
        <f t="shared" si="43"/>
        <v>1.8917408948239869</v>
      </c>
      <c r="AJ107" s="359"/>
    </row>
    <row r="108" spans="1:36" s="7" customFormat="1">
      <c r="A108" s="207">
        <v>165</v>
      </c>
      <c r="B108" s="67">
        <v>11239</v>
      </c>
      <c r="C108" s="207">
        <v>165</v>
      </c>
      <c r="D108" s="18">
        <v>103</v>
      </c>
      <c r="E108" s="68" t="s">
        <v>503</v>
      </c>
      <c r="F108" s="19" t="s">
        <v>212</v>
      </c>
      <c r="G108" s="19" t="s">
        <v>25</v>
      </c>
      <c r="H108" s="20" t="s">
        <v>24</v>
      </c>
      <c r="I108" s="17">
        <v>240445.403296</v>
      </c>
      <c r="J108" s="17">
        <v>435423</v>
      </c>
      <c r="K108" s="17" t="s">
        <v>153</v>
      </c>
      <c r="L108" s="168">
        <v>79.133333333333326</v>
      </c>
      <c r="M108" s="55">
        <v>119888</v>
      </c>
      <c r="N108" s="54">
        <v>250000</v>
      </c>
      <c r="O108" s="55">
        <v>3631913</v>
      </c>
      <c r="P108" s="208">
        <v>11.2</v>
      </c>
      <c r="Q108" s="208">
        <v>5.86</v>
      </c>
      <c r="R108" s="208">
        <v>155.29</v>
      </c>
      <c r="S108" s="209">
        <v>328</v>
      </c>
      <c r="T108" s="209">
        <v>32</v>
      </c>
      <c r="U108" s="209">
        <v>10</v>
      </c>
      <c r="V108" s="209">
        <v>68</v>
      </c>
      <c r="W108" s="17">
        <f t="shared" si="38"/>
        <v>338</v>
      </c>
      <c r="X108" s="83">
        <f t="shared" si="39"/>
        <v>0.49080869007590455</v>
      </c>
      <c r="Y108" s="84">
        <f t="shared" si="40"/>
        <v>4.1556230567891417E-3</v>
      </c>
      <c r="Z108" s="85">
        <v>11239</v>
      </c>
      <c r="AA108" s="76">
        <f t="shared" si="22"/>
        <v>0</v>
      </c>
      <c r="AB108" s="76">
        <f t="shared" si="23"/>
        <v>0</v>
      </c>
      <c r="AC108" s="148">
        <f t="shared" si="24"/>
        <v>0</v>
      </c>
      <c r="AD108" s="148">
        <f t="shared" si="25"/>
        <v>0</v>
      </c>
      <c r="AE108" s="148">
        <f t="shared" si="26"/>
        <v>0</v>
      </c>
      <c r="AF108" s="213">
        <f t="shared" si="41"/>
        <v>0.17178304152656659</v>
      </c>
      <c r="AG108" s="213">
        <f t="shared" si="42"/>
        <v>8.9879341370150023E-2</v>
      </c>
      <c r="AH108" s="213">
        <f t="shared" si="43"/>
        <v>2.3818025463089754</v>
      </c>
      <c r="AJ108" s="359"/>
    </row>
    <row r="109" spans="1:36" s="4" customFormat="1">
      <c r="A109" s="82">
        <v>213</v>
      </c>
      <c r="B109" s="67">
        <v>11381</v>
      </c>
      <c r="C109" s="82">
        <v>213</v>
      </c>
      <c r="D109" s="15">
        <v>104</v>
      </c>
      <c r="E109" s="67" t="s">
        <v>505</v>
      </c>
      <c r="F109" s="9" t="s">
        <v>233</v>
      </c>
      <c r="G109" s="9" t="s">
        <v>25</v>
      </c>
      <c r="H109" s="10" t="s">
        <v>24</v>
      </c>
      <c r="I109" s="11">
        <v>581263.06530200003</v>
      </c>
      <c r="J109" s="11">
        <v>1282891</v>
      </c>
      <c r="K109" s="11" t="s">
        <v>220</v>
      </c>
      <c r="L109" s="167">
        <v>60.3</v>
      </c>
      <c r="M109" s="53">
        <v>236215</v>
      </c>
      <c r="N109" s="53">
        <v>500000</v>
      </c>
      <c r="O109" s="53">
        <v>5431030</v>
      </c>
      <c r="P109" s="199">
        <v>-0.18</v>
      </c>
      <c r="Q109" s="199">
        <v>-5.32</v>
      </c>
      <c r="R109" s="199">
        <v>195.94</v>
      </c>
      <c r="S109" s="52">
        <v>99</v>
      </c>
      <c r="T109" s="52">
        <v>0</v>
      </c>
      <c r="U109" s="52">
        <v>11</v>
      </c>
      <c r="V109" s="52">
        <v>100</v>
      </c>
      <c r="W109" s="11">
        <f t="shared" si="38"/>
        <v>110</v>
      </c>
      <c r="X109" s="83">
        <f t="shared" si="39"/>
        <v>0</v>
      </c>
      <c r="Y109" s="84">
        <f t="shared" si="40"/>
        <v>0</v>
      </c>
      <c r="Z109" s="85">
        <v>11381</v>
      </c>
      <c r="AA109" s="76">
        <f>IF(M109&gt;N109,1,0)</f>
        <v>0</v>
      </c>
      <c r="AB109" s="76">
        <f>IF(W109=0,1,0)</f>
        <v>0</v>
      </c>
      <c r="AC109" s="148">
        <f>IF((T109+V109)=100,0,1)</f>
        <v>0</v>
      </c>
      <c r="AD109" s="148">
        <f>IF(J109=0,1,0)</f>
        <v>0</v>
      </c>
      <c r="AE109" s="148">
        <f>IF(M109=0,1,0)</f>
        <v>0</v>
      </c>
      <c r="AF109" s="213">
        <f t="shared" si="41"/>
        <v>-8.1341684709200952E-3</v>
      </c>
      <c r="AG109" s="213">
        <f t="shared" si="42"/>
        <v>-0.24040986814052728</v>
      </c>
      <c r="AH109" s="213">
        <f t="shared" si="43"/>
        <v>8.8544942788449088</v>
      </c>
      <c r="AJ109" s="359"/>
    </row>
    <row r="110" spans="1:36" s="7" customFormat="1">
      <c r="A110" s="207">
        <v>291</v>
      </c>
      <c r="B110" s="67">
        <v>11691</v>
      </c>
      <c r="C110" s="207">
        <v>291</v>
      </c>
      <c r="D110" s="18">
        <v>105</v>
      </c>
      <c r="E110" s="68" t="s">
        <v>605</v>
      </c>
      <c r="F110" s="19" t="s">
        <v>287</v>
      </c>
      <c r="G110" s="19" t="s">
        <v>25</v>
      </c>
      <c r="H110" s="20"/>
      <c r="I110" s="17">
        <v>0</v>
      </c>
      <c r="J110" s="17">
        <v>42254</v>
      </c>
      <c r="K110" s="17" t="s">
        <v>606</v>
      </c>
      <c r="L110" s="168">
        <v>6</v>
      </c>
      <c r="M110" s="55">
        <v>3193235</v>
      </c>
      <c r="N110" s="54">
        <v>20000000</v>
      </c>
      <c r="O110" s="55">
        <v>13232</v>
      </c>
      <c r="P110" s="208">
        <v>4.92</v>
      </c>
      <c r="Q110" s="208">
        <v>2.12</v>
      </c>
      <c r="R110" s="208">
        <v>0</v>
      </c>
      <c r="S110" s="209">
        <v>107</v>
      </c>
      <c r="T110" s="209">
        <v>37</v>
      </c>
      <c r="U110" s="209">
        <v>6</v>
      </c>
      <c r="V110" s="209">
        <v>63</v>
      </c>
      <c r="W110" s="17">
        <f>S110+U110</f>
        <v>113</v>
      </c>
      <c r="X110" s="83">
        <f t="shared" si="39"/>
        <v>5.507068158773832E-2</v>
      </c>
      <c r="Y110" s="84">
        <f t="shared" si="40"/>
        <v>4.6627738829095719E-4</v>
      </c>
      <c r="Z110" s="85"/>
      <c r="AA110" s="76"/>
      <c r="AB110" s="76">
        <f>IF(W110=0,1,0)</f>
        <v>0</v>
      </c>
      <c r="AC110" s="148"/>
      <c r="AD110" s="148"/>
      <c r="AE110" s="148"/>
      <c r="AF110" s="213">
        <f t="shared" si="41"/>
        <v>7.3229122543695289E-3</v>
      </c>
      <c r="AG110" s="213">
        <f t="shared" si="42"/>
        <v>3.1554012152974391E-3</v>
      </c>
      <c r="AH110" s="213">
        <f t="shared" si="43"/>
        <v>0</v>
      </c>
      <c r="AJ110" s="359"/>
    </row>
    <row r="111" spans="1:36" s="97" customFormat="1">
      <c r="A111" s="101"/>
      <c r="B111" s="67"/>
      <c r="C111" s="101"/>
      <c r="D111" s="369"/>
      <c r="E111" s="382" t="s">
        <v>26</v>
      </c>
      <c r="F111" s="95"/>
      <c r="G111" s="96" t="s">
        <v>24</v>
      </c>
      <c r="H111" s="104" t="s">
        <v>22</v>
      </c>
      <c r="I111" s="100">
        <f>SUM(I91:I110)</f>
        <v>11696729.911644001</v>
      </c>
      <c r="J111" s="98">
        <f>SUM(J91:J110)</f>
        <v>28388935</v>
      </c>
      <c r="K111" s="366" t="s">
        <v>24</v>
      </c>
      <c r="L111" s="366" t="s">
        <v>24</v>
      </c>
      <c r="M111" s="100">
        <f>SUM(M91:M110)</f>
        <v>65065866</v>
      </c>
      <c r="N111" s="367" t="s">
        <v>24</v>
      </c>
      <c r="O111" s="367" t="s">
        <v>24</v>
      </c>
      <c r="P111" s="368">
        <f>AF111</f>
        <v>5.5397320223530739</v>
      </c>
      <c r="Q111" s="368">
        <f>AG111</f>
        <v>-1.2898742267013539</v>
      </c>
      <c r="R111" s="368">
        <f>AH111</f>
        <v>168.56026174141439</v>
      </c>
      <c r="S111" s="100">
        <f>SUM(S91:S110)</f>
        <v>22101</v>
      </c>
      <c r="T111" s="100">
        <f>X111</f>
        <v>45.433676191472038</v>
      </c>
      <c r="U111" s="100">
        <f>SUM(U91:U110)</f>
        <v>219</v>
      </c>
      <c r="V111" s="100">
        <f>100-T111</f>
        <v>54.566323808527962</v>
      </c>
      <c r="W111" s="100">
        <f>SUM(W91:W110)</f>
        <v>22320</v>
      </c>
      <c r="X111" s="83">
        <f>SUM(X91:X110)</f>
        <v>45.433676191472038</v>
      </c>
      <c r="Y111" s="84" t="s">
        <v>24</v>
      </c>
      <c r="Z111" s="85">
        <v>0</v>
      </c>
      <c r="AA111" s="76">
        <f t="shared" ref="AA111" si="44">IF(M111&gt;N111,1,0)</f>
        <v>0</v>
      </c>
      <c r="AB111" s="76">
        <f t="shared" si="23"/>
        <v>0</v>
      </c>
      <c r="AC111" s="148">
        <f t="shared" si="24"/>
        <v>0</v>
      </c>
      <c r="AD111" s="148">
        <f t="shared" ref="AD111" si="45">IF(J111=0,1,0)</f>
        <v>0</v>
      </c>
      <c r="AE111" s="148">
        <f t="shared" ref="AE111" si="46">IF(M111=0,1,0)</f>
        <v>0</v>
      </c>
      <c r="AF111" s="215">
        <f>SUM(AF91:AF110)</f>
        <v>5.5397320223530739</v>
      </c>
      <c r="AG111" s="215">
        <f>SUM(AG91:AG110)</f>
        <v>-1.2898742267013539</v>
      </c>
      <c r="AH111" s="215">
        <f>SUM(AH91:AH110)</f>
        <v>168.56026174141439</v>
      </c>
      <c r="AJ111" s="359"/>
    </row>
    <row r="112" spans="1:36" s="4" customFormat="1">
      <c r="A112" s="82">
        <v>26</v>
      </c>
      <c r="B112" s="67">
        <v>10589</v>
      </c>
      <c r="C112" s="82">
        <v>26</v>
      </c>
      <c r="D112" s="15">
        <v>106</v>
      </c>
      <c r="E112" s="67" t="s">
        <v>506</v>
      </c>
      <c r="F112" s="9" t="s">
        <v>339</v>
      </c>
      <c r="G112" s="9" t="s">
        <v>228</v>
      </c>
      <c r="H112" s="10" t="s">
        <v>24</v>
      </c>
      <c r="I112" s="11">
        <v>776444.54888599995</v>
      </c>
      <c r="J112" s="11">
        <v>2387348</v>
      </c>
      <c r="K112" s="11" t="s">
        <v>115</v>
      </c>
      <c r="L112" s="167">
        <v>154.43333333333334</v>
      </c>
      <c r="M112" s="53">
        <v>12530</v>
      </c>
      <c r="N112" s="53">
        <v>50000</v>
      </c>
      <c r="O112" s="53">
        <v>190530550</v>
      </c>
      <c r="P112" s="199">
        <v>6.44</v>
      </c>
      <c r="Q112" s="199">
        <v>-8.64</v>
      </c>
      <c r="R112" s="199">
        <v>289.20999999999998</v>
      </c>
      <c r="S112" s="52">
        <v>169</v>
      </c>
      <c r="T112" s="52">
        <v>94</v>
      </c>
      <c r="U112" s="52">
        <v>5</v>
      </c>
      <c r="V112" s="52">
        <v>6</v>
      </c>
      <c r="W112" s="11">
        <f t="shared" ref="W112:W143" si="47">S112+U112</f>
        <v>174</v>
      </c>
      <c r="X112" s="83">
        <f t="shared" ref="X112:X143" si="48">T112*J112/$J$185</f>
        <v>0.3570418094682643</v>
      </c>
      <c r="Y112" s="84">
        <f t="shared" ref="Y112:Y143" si="49">T112*J112/$J$186</f>
        <v>6.6929624251709521E-2</v>
      </c>
      <c r="Z112" s="85">
        <v>10589</v>
      </c>
      <c r="AA112" s="76">
        <f t="shared" ref="AA112:AA143" si="50">IF(M112&gt;N112,1,0)</f>
        <v>0</v>
      </c>
      <c r="AB112" s="76">
        <f t="shared" ref="AB112:AB143" si="51">IF(W112=0,1,0)</f>
        <v>0</v>
      </c>
      <c r="AC112" s="148">
        <f t="shared" ref="AC112:AC143" si="52">IF((T112+V112)=100,0,1)</f>
        <v>0</v>
      </c>
      <c r="AD112" s="148">
        <f t="shared" ref="AD112:AD143" si="53">IF(J112=0,1,0)</f>
        <v>0</v>
      </c>
      <c r="AE112" s="148">
        <f t="shared" ref="AE112:AE143" si="54">IF(M112=0,1,0)</f>
        <v>0</v>
      </c>
      <c r="AF112" s="213">
        <f t="shared" ref="AF112:AF143" si="55">$J112/$AF$186*P112</f>
        <v>2.9807198312124136E-2</v>
      </c>
      <c r="AG112" s="213">
        <f t="shared" ref="AG112:AG143" si="56">$J112/$AG$186*Q112</f>
        <v>-3.9989781586452257E-2</v>
      </c>
      <c r="AH112" s="213">
        <f t="shared" ref="AH112:AH143" si="57">$J112/$AH$186*R112</f>
        <v>1.8633280284450626</v>
      </c>
      <c r="AJ112" s="359"/>
    </row>
    <row r="113" spans="1:36" s="7" customFormat="1">
      <c r="A113" s="207">
        <v>44</v>
      </c>
      <c r="B113" s="67">
        <v>10591</v>
      </c>
      <c r="C113" s="207">
        <v>44</v>
      </c>
      <c r="D113" s="18">
        <v>107</v>
      </c>
      <c r="E113" s="68" t="s">
        <v>507</v>
      </c>
      <c r="F113" s="19" t="s">
        <v>317</v>
      </c>
      <c r="G113" s="19" t="s">
        <v>228</v>
      </c>
      <c r="H113" s="20" t="s">
        <v>24</v>
      </c>
      <c r="I113" s="17">
        <v>536553.15578799997</v>
      </c>
      <c r="J113" s="17">
        <v>2772999</v>
      </c>
      <c r="K113" s="17" t="s">
        <v>115</v>
      </c>
      <c r="L113" s="168">
        <v>154.43333333333334</v>
      </c>
      <c r="M113" s="55">
        <v>211987</v>
      </c>
      <c r="N113" s="54">
        <v>500000</v>
      </c>
      <c r="O113" s="55">
        <v>13080983</v>
      </c>
      <c r="P113" s="208">
        <v>4.28</v>
      </c>
      <c r="Q113" s="208">
        <v>-3.38</v>
      </c>
      <c r="R113" s="208">
        <v>292.94</v>
      </c>
      <c r="S113" s="209">
        <v>1103</v>
      </c>
      <c r="T113" s="209">
        <v>26</v>
      </c>
      <c r="U113" s="209">
        <v>15</v>
      </c>
      <c r="V113" s="209">
        <v>74</v>
      </c>
      <c r="W113" s="17">
        <f t="shared" si="47"/>
        <v>1118</v>
      </c>
      <c r="X113" s="83">
        <f t="shared" si="48"/>
        <v>0.11470927954613803</v>
      </c>
      <c r="Y113" s="84">
        <f t="shared" si="49"/>
        <v>2.150294104111003E-2</v>
      </c>
      <c r="Z113" s="85">
        <v>10591</v>
      </c>
      <c r="AA113" s="76">
        <f t="shared" si="50"/>
        <v>0</v>
      </c>
      <c r="AB113" s="76">
        <f t="shared" si="51"/>
        <v>0</v>
      </c>
      <c r="AC113" s="148">
        <f t="shared" si="52"/>
        <v>0</v>
      </c>
      <c r="AD113" s="148">
        <f t="shared" si="53"/>
        <v>0</v>
      </c>
      <c r="AE113" s="148">
        <f t="shared" si="54"/>
        <v>0</v>
      </c>
      <c r="AF113" s="213">
        <f t="shared" si="55"/>
        <v>2.3009810477969395E-2</v>
      </c>
      <c r="AG113" s="213">
        <f t="shared" si="56"/>
        <v>-1.8171298928863679E-2</v>
      </c>
      <c r="AH113" s="213">
        <f t="shared" si="57"/>
        <v>2.1922428959698195</v>
      </c>
      <c r="AJ113" s="359"/>
    </row>
    <row r="114" spans="1:36" s="4" customFormat="1">
      <c r="A114" s="82">
        <v>36</v>
      </c>
      <c r="B114" s="67">
        <v>10596</v>
      </c>
      <c r="C114" s="82">
        <v>36</v>
      </c>
      <c r="D114" s="15">
        <v>108</v>
      </c>
      <c r="E114" s="67" t="s">
        <v>508</v>
      </c>
      <c r="F114" s="9" t="s">
        <v>44</v>
      </c>
      <c r="G114" s="9" t="s">
        <v>228</v>
      </c>
      <c r="H114" s="10" t="s">
        <v>24</v>
      </c>
      <c r="I114" s="11">
        <v>1513042.3271029999</v>
      </c>
      <c r="J114" s="11">
        <v>5701753</v>
      </c>
      <c r="K114" s="11" t="s">
        <v>116</v>
      </c>
      <c r="L114" s="167">
        <v>152.86666666666667</v>
      </c>
      <c r="M114" s="53">
        <v>16251</v>
      </c>
      <c r="N114" s="53">
        <v>50000</v>
      </c>
      <c r="O114" s="53">
        <v>350855517</v>
      </c>
      <c r="P114" s="199">
        <v>14.26</v>
      </c>
      <c r="Q114" s="199">
        <v>1.22</v>
      </c>
      <c r="R114" s="199">
        <v>291.49</v>
      </c>
      <c r="S114" s="52">
        <v>855</v>
      </c>
      <c r="T114" s="52">
        <v>52</v>
      </c>
      <c r="U114" s="52">
        <v>12</v>
      </c>
      <c r="V114" s="52">
        <v>48</v>
      </c>
      <c r="W114" s="11">
        <f t="shared" si="47"/>
        <v>867</v>
      </c>
      <c r="X114" s="83">
        <f t="shared" si="48"/>
        <v>0.47172319844329635</v>
      </c>
      <c r="Y114" s="84">
        <f t="shared" si="49"/>
        <v>8.8427337038327267E-2</v>
      </c>
      <c r="Z114" s="85">
        <v>10596</v>
      </c>
      <c r="AA114" s="76">
        <f t="shared" si="50"/>
        <v>0</v>
      </c>
      <c r="AB114" s="76">
        <f t="shared" si="51"/>
        <v>0</v>
      </c>
      <c r="AC114" s="148">
        <f t="shared" si="52"/>
        <v>0</v>
      </c>
      <c r="AD114" s="148">
        <f t="shared" si="53"/>
        <v>0</v>
      </c>
      <c r="AE114" s="148">
        <f t="shared" si="54"/>
        <v>0</v>
      </c>
      <c r="AF114" s="213">
        <f t="shared" si="55"/>
        <v>0.1576331248352987</v>
      </c>
      <c r="AG114" s="213">
        <f t="shared" si="56"/>
        <v>1.3486143919990493E-2</v>
      </c>
      <c r="AH114" s="213">
        <f t="shared" si="57"/>
        <v>4.4853087268130283</v>
      </c>
      <c r="AJ114" s="359"/>
    </row>
    <row r="115" spans="1:36" s="7" customFormat="1">
      <c r="A115" s="207">
        <v>20</v>
      </c>
      <c r="B115" s="67">
        <v>10600</v>
      </c>
      <c r="C115" s="207">
        <v>20</v>
      </c>
      <c r="D115" s="18">
        <v>109</v>
      </c>
      <c r="E115" s="68" t="s">
        <v>509</v>
      </c>
      <c r="F115" s="19" t="s">
        <v>287</v>
      </c>
      <c r="G115" s="19" t="s">
        <v>228</v>
      </c>
      <c r="H115" s="20" t="s">
        <v>24</v>
      </c>
      <c r="I115" s="17">
        <v>7585980.252084</v>
      </c>
      <c r="J115" s="17">
        <v>19204144</v>
      </c>
      <c r="K115" s="17" t="s">
        <v>117</v>
      </c>
      <c r="L115" s="168">
        <v>152.76666666666665</v>
      </c>
      <c r="M115" s="55">
        <v>7432626</v>
      </c>
      <c r="N115" s="54">
        <v>50000000</v>
      </c>
      <c r="O115" s="55">
        <v>2583763</v>
      </c>
      <c r="P115" s="208">
        <v>6.57</v>
      </c>
      <c r="Q115" s="208">
        <v>-3</v>
      </c>
      <c r="R115" s="208">
        <v>279.17</v>
      </c>
      <c r="S115" s="209">
        <v>3599</v>
      </c>
      <c r="T115" s="209">
        <v>56</v>
      </c>
      <c r="U115" s="209">
        <v>10</v>
      </c>
      <c r="V115" s="209">
        <v>44</v>
      </c>
      <c r="W115" s="17">
        <f t="shared" si="47"/>
        <v>3609</v>
      </c>
      <c r="X115" s="83">
        <f t="shared" si="48"/>
        <v>1.7110333400250084</v>
      </c>
      <c r="Y115" s="84">
        <f t="shared" si="49"/>
        <v>0.32074344094483526</v>
      </c>
      <c r="Z115" s="85">
        <v>10600</v>
      </c>
      <c r="AA115" s="76">
        <f t="shared" si="50"/>
        <v>0</v>
      </c>
      <c r="AB115" s="76">
        <f t="shared" si="51"/>
        <v>0</v>
      </c>
      <c r="AC115" s="148">
        <f t="shared" si="52"/>
        <v>0</v>
      </c>
      <c r="AD115" s="148">
        <f t="shared" si="53"/>
        <v>0</v>
      </c>
      <c r="AE115" s="148">
        <f t="shared" si="54"/>
        <v>0</v>
      </c>
      <c r="AF115" s="213">
        <f t="shared" si="55"/>
        <v>0.24461319658003164</v>
      </c>
      <c r="AG115" s="213">
        <f t="shared" si="56"/>
        <v>-0.11169552355252586</v>
      </c>
      <c r="AH115" s="213">
        <f t="shared" si="57"/>
        <v>14.468515757156126</v>
      </c>
      <c r="AJ115" s="359"/>
    </row>
    <row r="116" spans="1:36" s="4" customFormat="1">
      <c r="A116" s="82">
        <v>25</v>
      </c>
      <c r="B116" s="67">
        <v>10616</v>
      </c>
      <c r="C116" s="82">
        <v>25</v>
      </c>
      <c r="D116" s="15">
        <v>110</v>
      </c>
      <c r="E116" s="67" t="s">
        <v>510</v>
      </c>
      <c r="F116" s="9" t="s">
        <v>388</v>
      </c>
      <c r="G116" s="9" t="s">
        <v>228</v>
      </c>
      <c r="H116" s="10" t="s">
        <v>24</v>
      </c>
      <c r="I116" s="11">
        <v>3754388.2463830002</v>
      </c>
      <c r="J116" s="11">
        <v>12321686</v>
      </c>
      <c r="K116" s="11" t="s">
        <v>118</v>
      </c>
      <c r="L116" s="167">
        <v>149.93333333333334</v>
      </c>
      <c r="M116" s="53">
        <v>33154</v>
      </c>
      <c r="N116" s="53">
        <v>100000</v>
      </c>
      <c r="O116" s="53">
        <v>371650067</v>
      </c>
      <c r="P116" s="199">
        <v>12.48</v>
      </c>
      <c r="Q116" s="199">
        <v>-4.38</v>
      </c>
      <c r="R116" s="199">
        <v>287.93</v>
      </c>
      <c r="S116" s="52">
        <v>3859</v>
      </c>
      <c r="T116" s="52">
        <v>91</v>
      </c>
      <c r="U116" s="52">
        <v>7</v>
      </c>
      <c r="V116" s="52">
        <v>9</v>
      </c>
      <c r="W116" s="11">
        <f t="shared" si="47"/>
        <v>3866</v>
      </c>
      <c r="X116" s="83">
        <f t="shared" si="48"/>
        <v>1.7839678389671523</v>
      </c>
      <c r="Y116" s="84">
        <f t="shared" si="49"/>
        <v>0.33441544931958073</v>
      </c>
      <c r="Z116" s="85">
        <v>10616</v>
      </c>
      <c r="AA116" s="76">
        <f t="shared" si="50"/>
        <v>0</v>
      </c>
      <c r="AB116" s="76">
        <f t="shared" si="51"/>
        <v>0</v>
      </c>
      <c r="AC116" s="148">
        <f t="shared" si="52"/>
        <v>0</v>
      </c>
      <c r="AD116" s="148">
        <f t="shared" si="53"/>
        <v>0</v>
      </c>
      <c r="AE116" s="148">
        <f t="shared" si="54"/>
        <v>0</v>
      </c>
      <c r="AF116" s="213">
        <f t="shared" si="55"/>
        <v>0.29812904039307797</v>
      </c>
      <c r="AG116" s="213">
        <f t="shared" si="56"/>
        <v>-0.10463182667641678</v>
      </c>
      <c r="AH116" s="213">
        <f t="shared" si="57"/>
        <v>9.574527165724847</v>
      </c>
      <c r="AJ116" s="359"/>
    </row>
    <row r="117" spans="1:36" s="7" customFormat="1">
      <c r="A117" s="207">
        <v>19</v>
      </c>
      <c r="B117" s="67">
        <v>10630</v>
      </c>
      <c r="C117" s="207">
        <v>19</v>
      </c>
      <c r="D117" s="18">
        <v>111</v>
      </c>
      <c r="E117" s="68" t="s">
        <v>511</v>
      </c>
      <c r="F117" s="19" t="s">
        <v>382</v>
      </c>
      <c r="G117" s="19" t="s">
        <v>228</v>
      </c>
      <c r="H117" s="20" t="s">
        <v>24</v>
      </c>
      <c r="I117" s="17">
        <v>274777.51949999999</v>
      </c>
      <c r="J117" s="17">
        <v>668216</v>
      </c>
      <c r="K117" s="17" t="s">
        <v>120</v>
      </c>
      <c r="L117" s="168">
        <v>145.33333333333331</v>
      </c>
      <c r="M117" s="55">
        <v>136755</v>
      </c>
      <c r="N117" s="54">
        <v>500000</v>
      </c>
      <c r="O117" s="55">
        <v>4886228</v>
      </c>
      <c r="P117" s="208">
        <v>13.6</v>
      </c>
      <c r="Q117" s="208">
        <v>-3.24</v>
      </c>
      <c r="R117" s="208">
        <v>244.13</v>
      </c>
      <c r="S117" s="209">
        <v>254</v>
      </c>
      <c r="T117" s="209">
        <v>20</v>
      </c>
      <c r="U117" s="209">
        <v>16</v>
      </c>
      <c r="V117" s="209">
        <v>80</v>
      </c>
      <c r="W117" s="17">
        <f t="shared" si="47"/>
        <v>270</v>
      </c>
      <c r="X117" s="83">
        <f t="shared" si="48"/>
        <v>2.1262893168454963E-2</v>
      </c>
      <c r="Y117" s="84">
        <f t="shared" si="49"/>
        <v>3.9858565930649811E-3</v>
      </c>
      <c r="Z117" s="85">
        <v>10630</v>
      </c>
      <c r="AA117" s="76">
        <f t="shared" si="50"/>
        <v>0</v>
      </c>
      <c r="AB117" s="76">
        <f t="shared" si="51"/>
        <v>0</v>
      </c>
      <c r="AC117" s="148">
        <f t="shared" si="52"/>
        <v>0</v>
      </c>
      <c r="AD117" s="148">
        <f t="shared" si="53"/>
        <v>0</v>
      </c>
      <c r="AE117" s="148">
        <f t="shared" si="54"/>
        <v>0</v>
      </c>
      <c r="AF117" s="213">
        <f t="shared" si="55"/>
        <v>1.7618759942992425E-2</v>
      </c>
      <c r="AG117" s="213">
        <f t="shared" si="56"/>
        <v>-4.1974104570070185E-3</v>
      </c>
      <c r="AH117" s="213">
        <f t="shared" si="57"/>
        <v>0.44024892347241074</v>
      </c>
      <c r="AJ117" s="359"/>
    </row>
    <row r="118" spans="1:36" s="4" customFormat="1">
      <c r="A118" s="82">
        <v>27</v>
      </c>
      <c r="B118" s="67">
        <v>10706</v>
      </c>
      <c r="C118" s="82">
        <v>27</v>
      </c>
      <c r="D118" s="15">
        <v>112</v>
      </c>
      <c r="E118" s="67" t="s">
        <v>512</v>
      </c>
      <c r="F118" s="9" t="s">
        <v>344</v>
      </c>
      <c r="G118" s="9" t="s">
        <v>228</v>
      </c>
      <c r="H118" s="10" t="s">
        <v>24</v>
      </c>
      <c r="I118" s="11">
        <v>8127050.134451</v>
      </c>
      <c r="J118" s="11">
        <v>22405769</v>
      </c>
      <c r="K118" s="11" t="s">
        <v>121</v>
      </c>
      <c r="L118" s="167">
        <v>140.5</v>
      </c>
      <c r="M118" s="53">
        <v>4024159</v>
      </c>
      <c r="N118" s="53">
        <v>5000000</v>
      </c>
      <c r="O118" s="53">
        <v>5567814</v>
      </c>
      <c r="P118" s="199">
        <v>20.309999999999999</v>
      </c>
      <c r="Q118" s="199">
        <v>-8.6999999999999993</v>
      </c>
      <c r="R118" s="199">
        <v>359.52</v>
      </c>
      <c r="S118" s="52">
        <v>5001</v>
      </c>
      <c r="T118" s="52">
        <v>54</v>
      </c>
      <c r="U118" s="52">
        <v>21</v>
      </c>
      <c r="V118" s="52">
        <v>46</v>
      </c>
      <c r="W118" s="11">
        <f t="shared" si="47"/>
        <v>5022</v>
      </c>
      <c r="X118" s="83">
        <f t="shared" si="48"/>
        <v>1.9249927808238891</v>
      </c>
      <c r="Y118" s="84">
        <f t="shared" si="49"/>
        <v>0.36085141877270316</v>
      </c>
      <c r="Z118" s="85">
        <v>10706</v>
      </c>
      <c r="AA118" s="76">
        <f t="shared" si="50"/>
        <v>0</v>
      </c>
      <c r="AB118" s="76">
        <f t="shared" si="51"/>
        <v>0</v>
      </c>
      <c r="AC118" s="148">
        <f t="shared" si="52"/>
        <v>0</v>
      </c>
      <c r="AD118" s="148">
        <f t="shared" si="53"/>
        <v>0</v>
      </c>
      <c r="AE118" s="148">
        <f t="shared" si="54"/>
        <v>0</v>
      </c>
      <c r="AF118" s="213">
        <f t="shared" si="55"/>
        <v>0.8822452669893398</v>
      </c>
      <c r="AG118" s="213">
        <f t="shared" si="56"/>
        <v>-0.37791894745481319</v>
      </c>
      <c r="AH118" s="213">
        <f t="shared" si="57"/>
        <v>21.739181598699581</v>
      </c>
      <c r="AJ118" s="359"/>
    </row>
    <row r="119" spans="1:36" s="7" customFormat="1">
      <c r="A119" s="207">
        <v>22</v>
      </c>
      <c r="B119" s="67">
        <v>10719</v>
      </c>
      <c r="C119" s="207">
        <v>22</v>
      </c>
      <c r="D119" s="18">
        <v>113</v>
      </c>
      <c r="E119" s="68" t="s">
        <v>513</v>
      </c>
      <c r="F119" s="19" t="s">
        <v>611</v>
      </c>
      <c r="G119" s="19" t="s">
        <v>228</v>
      </c>
      <c r="H119" s="20" t="s">
        <v>24</v>
      </c>
      <c r="I119" s="17">
        <v>7637573.8909750003</v>
      </c>
      <c r="J119" s="17">
        <v>15623480</v>
      </c>
      <c r="K119" s="17" t="s">
        <v>123</v>
      </c>
      <c r="L119" s="168">
        <v>138.4</v>
      </c>
      <c r="M119" s="55">
        <v>51901</v>
      </c>
      <c r="N119" s="54">
        <v>500000</v>
      </c>
      <c r="O119" s="55">
        <v>301024652</v>
      </c>
      <c r="P119" s="208">
        <v>6.25</v>
      </c>
      <c r="Q119" s="208">
        <v>-4.67</v>
      </c>
      <c r="R119" s="208">
        <v>318.58999999999997</v>
      </c>
      <c r="S119" s="209">
        <v>504</v>
      </c>
      <c r="T119" s="209">
        <v>95</v>
      </c>
      <c r="U119" s="209">
        <v>11</v>
      </c>
      <c r="V119" s="209">
        <v>5</v>
      </c>
      <c r="W119" s="17">
        <f t="shared" si="47"/>
        <v>515</v>
      </c>
      <c r="X119" s="83">
        <f t="shared" si="48"/>
        <v>2.3614397653716619</v>
      </c>
      <c r="Y119" s="84">
        <f t="shared" si="49"/>
        <v>0.44266601837121478</v>
      </c>
      <c r="Z119" s="85">
        <v>10719</v>
      </c>
      <c r="AA119" s="76">
        <f t="shared" si="50"/>
        <v>0</v>
      </c>
      <c r="AB119" s="76">
        <f t="shared" si="51"/>
        <v>0</v>
      </c>
      <c r="AC119" s="148">
        <f t="shared" si="52"/>
        <v>0</v>
      </c>
      <c r="AD119" s="148">
        <f t="shared" si="53"/>
        <v>0</v>
      </c>
      <c r="AE119" s="148">
        <f t="shared" si="54"/>
        <v>0</v>
      </c>
      <c r="AF119" s="213">
        <f t="shared" si="55"/>
        <v>0.18931165524226795</v>
      </c>
      <c r="AG119" s="213">
        <f t="shared" si="56"/>
        <v>-0.14145366879702262</v>
      </c>
      <c r="AH119" s="213">
        <f t="shared" si="57"/>
        <v>13.432912843243397</v>
      </c>
      <c r="AJ119" s="359"/>
    </row>
    <row r="120" spans="1:36" s="4" customFormat="1">
      <c r="A120" s="82">
        <v>21</v>
      </c>
      <c r="B120" s="67">
        <v>10743</v>
      </c>
      <c r="C120" s="82">
        <v>21</v>
      </c>
      <c r="D120" s="15">
        <v>114</v>
      </c>
      <c r="E120" s="67" t="s">
        <v>514</v>
      </c>
      <c r="F120" s="9" t="s">
        <v>33</v>
      </c>
      <c r="G120" s="9" t="s">
        <v>228</v>
      </c>
      <c r="H120" s="10" t="s">
        <v>24</v>
      </c>
      <c r="I120" s="11">
        <v>2251128.0405120002</v>
      </c>
      <c r="J120" s="11">
        <v>8599251</v>
      </c>
      <c r="K120" s="11" t="s">
        <v>124</v>
      </c>
      <c r="L120" s="167">
        <v>134.13333333333333</v>
      </c>
      <c r="M120" s="53">
        <v>6074903</v>
      </c>
      <c r="N120" s="53">
        <v>10000000</v>
      </c>
      <c r="O120" s="53">
        <v>1415537</v>
      </c>
      <c r="P120" s="199">
        <v>24.27</v>
      </c>
      <c r="Q120" s="199">
        <v>10.72</v>
      </c>
      <c r="R120" s="199">
        <v>264.56</v>
      </c>
      <c r="S120" s="52">
        <v>3068</v>
      </c>
      <c r="T120" s="52">
        <v>86</v>
      </c>
      <c r="U120" s="52">
        <v>9</v>
      </c>
      <c r="V120" s="52">
        <v>14</v>
      </c>
      <c r="W120" s="11">
        <f t="shared" si="47"/>
        <v>3077</v>
      </c>
      <c r="X120" s="83">
        <f t="shared" si="48"/>
        <v>1.1766155075146911</v>
      </c>
      <c r="Y120" s="84">
        <f t="shared" si="49"/>
        <v>0.22056361949311856</v>
      </c>
      <c r="Z120" s="85">
        <v>10743</v>
      </c>
      <c r="AA120" s="76">
        <f t="shared" si="50"/>
        <v>0</v>
      </c>
      <c r="AB120" s="76">
        <f t="shared" si="51"/>
        <v>0</v>
      </c>
      <c r="AC120" s="148">
        <f t="shared" si="52"/>
        <v>0</v>
      </c>
      <c r="AD120" s="148">
        <f t="shared" si="53"/>
        <v>0</v>
      </c>
      <c r="AE120" s="148">
        <f t="shared" si="54"/>
        <v>0</v>
      </c>
      <c r="AF120" s="213">
        <f t="shared" si="55"/>
        <v>0.40462243704645545</v>
      </c>
      <c r="AG120" s="213">
        <f t="shared" si="56"/>
        <v>0.17872074681244346</v>
      </c>
      <c r="AH120" s="213">
        <f t="shared" si="57"/>
        <v>6.139670844690265</v>
      </c>
      <c r="AJ120" s="359"/>
    </row>
    <row r="121" spans="1:36" s="7" customFormat="1">
      <c r="A121" s="207">
        <v>60</v>
      </c>
      <c r="B121" s="67">
        <v>10753</v>
      </c>
      <c r="C121" s="207">
        <v>60</v>
      </c>
      <c r="D121" s="18">
        <v>115</v>
      </c>
      <c r="E121" s="68" t="s">
        <v>515</v>
      </c>
      <c r="F121" s="19" t="s">
        <v>346</v>
      </c>
      <c r="G121" s="19" t="s">
        <v>228</v>
      </c>
      <c r="H121" s="20" t="s">
        <v>24</v>
      </c>
      <c r="I121" s="17">
        <v>436671.95871600002</v>
      </c>
      <c r="J121" s="17">
        <v>1021733</v>
      </c>
      <c r="K121" s="17" t="s">
        <v>125</v>
      </c>
      <c r="L121" s="168">
        <v>131.26666666666665</v>
      </c>
      <c r="M121" s="55">
        <v>31147</v>
      </c>
      <c r="N121" s="54">
        <v>100000</v>
      </c>
      <c r="O121" s="55">
        <v>32803563</v>
      </c>
      <c r="P121" s="208">
        <v>5.36</v>
      </c>
      <c r="Q121" s="208">
        <v>-12.44</v>
      </c>
      <c r="R121" s="208">
        <v>259.60000000000002</v>
      </c>
      <c r="S121" s="209">
        <v>762</v>
      </c>
      <c r="T121" s="209">
        <v>75</v>
      </c>
      <c r="U121" s="209">
        <v>7</v>
      </c>
      <c r="V121" s="209">
        <v>25</v>
      </c>
      <c r="W121" s="17">
        <f t="shared" si="47"/>
        <v>769</v>
      </c>
      <c r="X121" s="83">
        <f t="shared" si="48"/>
        <v>0.12191978132268418</v>
      </c>
      <c r="Y121" s="84">
        <f t="shared" si="49"/>
        <v>2.2854592757443302E-2</v>
      </c>
      <c r="Z121" s="85">
        <v>10753</v>
      </c>
      <c r="AA121" s="76">
        <f t="shared" si="50"/>
        <v>0</v>
      </c>
      <c r="AB121" s="76">
        <f t="shared" si="51"/>
        <v>0</v>
      </c>
      <c r="AC121" s="148">
        <f t="shared" si="52"/>
        <v>0</v>
      </c>
      <c r="AD121" s="148">
        <f t="shared" si="53"/>
        <v>0</v>
      </c>
      <c r="AE121" s="148">
        <f t="shared" si="54"/>
        <v>0</v>
      </c>
      <c r="AF121" s="213">
        <f t="shared" si="55"/>
        <v>1.0617487779047169E-2</v>
      </c>
      <c r="AG121" s="213">
        <f t="shared" si="56"/>
        <v>-2.4642079845400514E-2</v>
      </c>
      <c r="AH121" s="213">
        <f t="shared" si="57"/>
        <v>0.71581762889053535</v>
      </c>
      <c r="AJ121" s="359"/>
    </row>
    <row r="122" spans="1:36" s="4" customFormat="1">
      <c r="A122" s="82">
        <v>45</v>
      </c>
      <c r="B122" s="67">
        <v>10782</v>
      </c>
      <c r="C122" s="82">
        <v>45</v>
      </c>
      <c r="D122" s="15">
        <v>116</v>
      </c>
      <c r="E122" s="67" t="s">
        <v>516</v>
      </c>
      <c r="F122" s="9" t="s">
        <v>18</v>
      </c>
      <c r="G122" s="9" t="s">
        <v>228</v>
      </c>
      <c r="H122" s="10" t="s">
        <v>24</v>
      </c>
      <c r="I122" s="11">
        <v>460272.94515500002</v>
      </c>
      <c r="J122" s="11">
        <v>2234210</v>
      </c>
      <c r="K122" s="11" t="s">
        <v>126</v>
      </c>
      <c r="L122" s="167">
        <v>130.66666666666669</v>
      </c>
      <c r="M122" s="53">
        <v>40477</v>
      </c>
      <c r="N122" s="53">
        <v>50000</v>
      </c>
      <c r="O122" s="53">
        <v>55197034</v>
      </c>
      <c r="P122" s="199">
        <v>7.47</v>
      </c>
      <c r="Q122" s="199">
        <v>-6.86</v>
      </c>
      <c r="R122" s="199">
        <v>345.83</v>
      </c>
      <c r="S122" s="52">
        <v>826</v>
      </c>
      <c r="T122" s="52">
        <v>45</v>
      </c>
      <c r="U122" s="52">
        <v>10</v>
      </c>
      <c r="V122" s="52">
        <v>55</v>
      </c>
      <c r="W122" s="11">
        <f t="shared" si="47"/>
        <v>836</v>
      </c>
      <c r="X122" s="83">
        <f t="shared" si="48"/>
        <v>0.15996022128811785</v>
      </c>
      <c r="Y122" s="84">
        <f t="shared" si="49"/>
        <v>2.9985500919285608E-2</v>
      </c>
      <c r="Z122" s="85">
        <v>10782</v>
      </c>
      <c r="AA122" s="76">
        <f t="shared" si="50"/>
        <v>0</v>
      </c>
      <c r="AB122" s="76">
        <f t="shared" si="51"/>
        <v>0</v>
      </c>
      <c r="AC122" s="148">
        <f t="shared" si="52"/>
        <v>0</v>
      </c>
      <c r="AD122" s="148">
        <f t="shared" si="53"/>
        <v>0</v>
      </c>
      <c r="AE122" s="148">
        <f t="shared" si="54"/>
        <v>0</v>
      </c>
      <c r="AF122" s="213">
        <f t="shared" si="55"/>
        <v>3.2356694817220658E-2</v>
      </c>
      <c r="AG122" s="213">
        <f t="shared" si="56"/>
        <v>-2.9714447984756857E-2</v>
      </c>
      <c r="AH122" s="213">
        <f t="shared" si="57"/>
        <v>2.0851962595557492</v>
      </c>
      <c r="AJ122" s="359"/>
    </row>
    <row r="123" spans="1:36" s="7" customFormat="1">
      <c r="A123" s="207">
        <v>33</v>
      </c>
      <c r="B123" s="67">
        <v>10764</v>
      </c>
      <c r="C123" s="207">
        <v>33</v>
      </c>
      <c r="D123" s="18">
        <v>117</v>
      </c>
      <c r="E123" s="68" t="s">
        <v>517</v>
      </c>
      <c r="F123" s="19" t="s">
        <v>214</v>
      </c>
      <c r="G123" s="19" t="s">
        <v>228</v>
      </c>
      <c r="H123" s="20" t="s">
        <v>24</v>
      </c>
      <c r="I123" s="17">
        <v>722285.73456000001</v>
      </c>
      <c r="J123" s="17">
        <v>1412249</v>
      </c>
      <c r="K123" s="17" t="s">
        <v>98</v>
      </c>
      <c r="L123" s="168">
        <v>130.4</v>
      </c>
      <c r="M123" s="55">
        <v>33061</v>
      </c>
      <c r="N123" s="54">
        <v>100000</v>
      </c>
      <c r="O123" s="55">
        <v>42716478</v>
      </c>
      <c r="P123" s="208">
        <v>9.26</v>
      </c>
      <c r="Q123" s="208">
        <v>-7.56</v>
      </c>
      <c r="R123" s="208">
        <v>267.45</v>
      </c>
      <c r="S123" s="209">
        <v>119</v>
      </c>
      <c r="T123" s="209">
        <v>2</v>
      </c>
      <c r="U123" s="209">
        <v>6</v>
      </c>
      <c r="V123" s="209">
        <v>98</v>
      </c>
      <c r="W123" s="17">
        <f t="shared" si="47"/>
        <v>125</v>
      </c>
      <c r="X123" s="83">
        <f t="shared" si="48"/>
        <v>4.4938312782479544E-3</v>
      </c>
      <c r="Y123" s="84">
        <f t="shared" si="49"/>
        <v>8.4239557084826255E-4</v>
      </c>
      <c r="Z123" s="85">
        <v>10764</v>
      </c>
      <c r="AA123" s="76">
        <f t="shared" si="50"/>
        <v>0</v>
      </c>
      <c r="AB123" s="76">
        <f t="shared" si="51"/>
        <v>0</v>
      </c>
      <c r="AC123" s="148">
        <f t="shared" si="52"/>
        <v>0</v>
      </c>
      <c r="AD123" s="148">
        <f t="shared" si="53"/>
        <v>0</v>
      </c>
      <c r="AE123" s="148">
        <f t="shared" si="54"/>
        <v>0</v>
      </c>
      <c r="AF123" s="213">
        <f t="shared" si="55"/>
        <v>2.5353727729261248E-2</v>
      </c>
      <c r="AG123" s="213">
        <f t="shared" si="56"/>
        <v>-2.0699155683932508E-2</v>
      </c>
      <c r="AH123" s="213">
        <f t="shared" si="57"/>
        <v>1.0193284818483324</v>
      </c>
      <c r="AJ123" s="359"/>
    </row>
    <row r="124" spans="1:36" s="4" customFormat="1">
      <c r="A124" s="82">
        <v>49</v>
      </c>
      <c r="B124" s="67">
        <v>10771</v>
      </c>
      <c r="C124" s="82">
        <v>49</v>
      </c>
      <c r="D124" s="15">
        <v>118</v>
      </c>
      <c r="E124" s="67" t="s">
        <v>518</v>
      </c>
      <c r="F124" s="9" t="s">
        <v>35</v>
      </c>
      <c r="G124" s="9" t="s">
        <v>228</v>
      </c>
      <c r="H124" s="10" t="s">
        <v>24</v>
      </c>
      <c r="I124" s="11">
        <v>174807.125902</v>
      </c>
      <c r="J124" s="11">
        <v>1201891</v>
      </c>
      <c r="K124" s="11" t="s">
        <v>74</v>
      </c>
      <c r="L124" s="167">
        <v>130.33333333333331</v>
      </c>
      <c r="M124" s="53">
        <v>15658</v>
      </c>
      <c r="N124" s="53">
        <v>50000</v>
      </c>
      <c r="O124" s="53">
        <v>76758893</v>
      </c>
      <c r="P124" s="199">
        <v>6.84</v>
      </c>
      <c r="Q124" s="199">
        <v>-8.19</v>
      </c>
      <c r="R124" s="199">
        <v>262.85000000000002</v>
      </c>
      <c r="S124" s="52">
        <v>137</v>
      </c>
      <c r="T124" s="52">
        <v>20</v>
      </c>
      <c r="U124" s="52">
        <v>4</v>
      </c>
      <c r="V124" s="52">
        <v>80</v>
      </c>
      <c r="W124" s="11">
        <f t="shared" si="47"/>
        <v>141</v>
      </c>
      <c r="X124" s="83">
        <f t="shared" si="48"/>
        <v>3.824463935782367E-2</v>
      </c>
      <c r="Y124" s="84">
        <f t="shared" si="49"/>
        <v>7.169186560177343E-3</v>
      </c>
      <c r="Z124" s="85">
        <v>10771</v>
      </c>
      <c r="AA124" s="76">
        <f t="shared" si="50"/>
        <v>0</v>
      </c>
      <c r="AB124" s="76">
        <f t="shared" si="51"/>
        <v>0</v>
      </c>
      <c r="AC124" s="148">
        <f t="shared" si="52"/>
        <v>0</v>
      </c>
      <c r="AD124" s="148">
        <f t="shared" si="53"/>
        <v>0</v>
      </c>
      <c r="AE124" s="148">
        <f t="shared" si="54"/>
        <v>0</v>
      </c>
      <c r="AF124" s="213">
        <f t="shared" si="55"/>
        <v>1.5938254027651377E-2</v>
      </c>
      <c r="AG124" s="213">
        <f t="shared" si="56"/>
        <v>-1.9083962059424673E-2</v>
      </c>
      <c r="AH124" s="213">
        <f t="shared" si="57"/>
        <v>0.85257647621216981</v>
      </c>
      <c r="AJ124" s="359"/>
    </row>
    <row r="125" spans="1:36" s="7" customFormat="1">
      <c r="A125" s="207">
        <v>51</v>
      </c>
      <c r="B125" s="67">
        <v>10781</v>
      </c>
      <c r="C125" s="207">
        <v>51</v>
      </c>
      <c r="D125" s="18">
        <v>119</v>
      </c>
      <c r="E125" s="68" t="s">
        <v>519</v>
      </c>
      <c r="F125" s="19" t="s">
        <v>37</v>
      </c>
      <c r="G125" s="19" t="s">
        <v>228</v>
      </c>
      <c r="H125" s="20" t="s">
        <v>24</v>
      </c>
      <c r="I125" s="17">
        <v>2876994.8205180001</v>
      </c>
      <c r="J125" s="17">
        <v>8436057</v>
      </c>
      <c r="K125" s="17" t="s">
        <v>128</v>
      </c>
      <c r="L125" s="168">
        <v>126.6</v>
      </c>
      <c r="M125" s="55">
        <v>118383</v>
      </c>
      <c r="N125" s="54">
        <v>400000</v>
      </c>
      <c r="O125" s="55">
        <v>71260711</v>
      </c>
      <c r="P125" s="208">
        <v>8.77</v>
      </c>
      <c r="Q125" s="208">
        <v>-9.84</v>
      </c>
      <c r="R125" s="208">
        <v>275.06</v>
      </c>
      <c r="S125" s="209">
        <v>3368</v>
      </c>
      <c r="T125" s="209">
        <v>57</v>
      </c>
      <c r="U125" s="209">
        <v>10</v>
      </c>
      <c r="V125" s="209">
        <v>43</v>
      </c>
      <c r="W125" s="17">
        <f t="shared" si="47"/>
        <v>3378</v>
      </c>
      <c r="X125" s="83">
        <f t="shared" si="48"/>
        <v>0.76505005783891811</v>
      </c>
      <c r="Y125" s="84">
        <f t="shared" si="49"/>
        <v>0.14341321253431175</v>
      </c>
      <c r="Z125" s="85">
        <v>10781</v>
      </c>
      <c r="AA125" s="76">
        <f t="shared" si="50"/>
        <v>0</v>
      </c>
      <c r="AB125" s="76">
        <f t="shared" si="51"/>
        <v>0</v>
      </c>
      <c r="AC125" s="148">
        <f t="shared" si="52"/>
        <v>0</v>
      </c>
      <c r="AD125" s="148">
        <f t="shared" si="53"/>
        <v>0</v>
      </c>
      <c r="AE125" s="148">
        <f t="shared" si="54"/>
        <v>0</v>
      </c>
      <c r="AF125" s="213">
        <f t="shared" si="55"/>
        <v>0.14343616279275881</v>
      </c>
      <c r="AG125" s="213">
        <f t="shared" si="56"/>
        <v>-0.16093635597271913</v>
      </c>
      <c r="AH125" s="213">
        <f t="shared" si="57"/>
        <v>6.2622042032752612</v>
      </c>
      <c r="AJ125" s="359"/>
    </row>
    <row r="126" spans="1:36" s="4" customFormat="1">
      <c r="A126" s="82">
        <v>43</v>
      </c>
      <c r="B126" s="67">
        <v>10789</v>
      </c>
      <c r="C126" s="82">
        <v>43</v>
      </c>
      <c r="D126" s="15">
        <v>120</v>
      </c>
      <c r="E126" s="67" t="s">
        <v>520</v>
      </c>
      <c r="F126" s="9" t="s">
        <v>595</v>
      </c>
      <c r="G126" s="9" t="s">
        <v>228</v>
      </c>
      <c r="H126" s="10" t="s">
        <v>24</v>
      </c>
      <c r="I126" s="11">
        <v>1433785.5007839999</v>
      </c>
      <c r="J126" s="11">
        <v>1400226</v>
      </c>
      <c r="K126" s="11" t="s">
        <v>130</v>
      </c>
      <c r="L126" s="167">
        <v>125.3</v>
      </c>
      <c r="M126" s="53">
        <v>15226</v>
      </c>
      <c r="N126" s="53">
        <v>200000</v>
      </c>
      <c r="O126" s="53">
        <v>91962858</v>
      </c>
      <c r="P126" s="199">
        <v>18.68</v>
      </c>
      <c r="Q126" s="199">
        <v>5.17</v>
      </c>
      <c r="R126" s="199">
        <v>257.04000000000002</v>
      </c>
      <c r="S126" s="52">
        <v>214</v>
      </c>
      <c r="T126" s="52">
        <v>63</v>
      </c>
      <c r="U126" s="52">
        <v>9</v>
      </c>
      <c r="V126" s="52">
        <v>37</v>
      </c>
      <c r="W126" s="11">
        <f t="shared" si="47"/>
        <v>223</v>
      </c>
      <c r="X126" s="83">
        <f t="shared" si="48"/>
        <v>0.14035056916705527</v>
      </c>
      <c r="Y126" s="84">
        <f t="shared" si="49"/>
        <v>2.6309554255996816E-2</v>
      </c>
      <c r="Z126" s="85">
        <v>10789</v>
      </c>
      <c r="AA126" s="76">
        <f t="shared" si="50"/>
        <v>0</v>
      </c>
      <c r="AB126" s="76">
        <f t="shared" si="51"/>
        <v>0</v>
      </c>
      <c r="AC126" s="148">
        <f t="shared" si="52"/>
        <v>0</v>
      </c>
      <c r="AD126" s="148">
        <f t="shared" si="53"/>
        <v>0</v>
      </c>
      <c r="AE126" s="148">
        <f t="shared" si="54"/>
        <v>0</v>
      </c>
      <c r="AF126" s="213">
        <f t="shared" si="55"/>
        <v>5.0710111920002403E-2</v>
      </c>
      <c r="AG126" s="213">
        <f t="shared" si="56"/>
        <v>1.4034865022827216E-2</v>
      </c>
      <c r="AH126" s="213">
        <f t="shared" si="57"/>
        <v>0.97131284338513102</v>
      </c>
      <c r="AJ126" s="359"/>
    </row>
    <row r="127" spans="1:36" s="7" customFormat="1">
      <c r="A127" s="207">
        <v>54</v>
      </c>
      <c r="B127" s="67">
        <v>10787</v>
      </c>
      <c r="C127" s="207">
        <v>54</v>
      </c>
      <c r="D127" s="18">
        <v>121</v>
      </c>
      <c r="E127" s="68" t="s">
        <v>521</v>
      </c>
      <c r="F127" s="19" t="s">
        <v>291</v>
      </c>
      <c r="G127" s="19" t="s">
        <v>228</v>
      </c>
      <c r="H127" s="20" t="s">
        <v>24</v>
      </c>
      <c r="I127" s="17">
        <v>787351.47187200002</v>
      </c>
      <c r="J127" s="17">
        <v>12520525</v>
      </c>
      <c r="K127" s="17" t="s">
        <v>131</v>
      </c>
      <c r="L127" s="168">
        <v>123.36666666666666</v>
      </c>
      <c r="M127" s="55">
        <v>13534173</v>
      </c>
      <c r="N127" s="54">
        <v>100000000</v>
      </c>
      <c r="O127" s="55">
        <v>925104</v>
      </c>
      <c r="P127" s="208">
        <v>10.87</v>
      </c>
      <c r="Q127" s="208">
        <v>-7.37</v>
      </c>
      <c r="R127" s="208">
        <v>357.55</v>
      </c>
      <c r="S127" s="209">
        <v>6562</v>
      </c>
      <c r="T127" s="209">
        <v>50</v>
      </c>
      <c r="U127" s="209">
        <v>23</v>
      </c>
      <c r="V127" s="209">
        <v>50</v>
      </c>
      <c r="W127" s="17">
        <f t="shared" si="47"/>
        <v>6585</v>
      </c>
      <c r="X127" s="83">
        <f t="shared" si="48"/>
        <v>0.99601994522717796</v>
      </c>
      <c r="Y127" s="84">
        <f t="shared" si="49"/>
        <v>0.18670990039105964</v>
      </c>
      <c r="Z127" s="85">
        <v>10787</v>
      </c>
      <c r="AA127" s="76">
        <f t="shared" si="50"/>
        <v>0</v>
      </c>
      <c r="AB127" s="76">
        <f t="shared" si="51"/>
        <v>0</v>
      </c>
      <c r="AC127" s="148">
        <f t="shared" si="52"/>
        <v>0</v>
      </c>
      <c r="AD127" s="148">
        <f t="shared" si="53"/>
        <v>0</v>
      </c>
      <c r="AE127" s="148">
        <f t="shared" si="54"/>
        <v>0</v>
      </c>
      <c r="AF127" s="213">
        <f t="shared" si="55"/>
        <v>0.26385883671685312</v>
      </c>
      <c r="AG127" s="213">
        <f t="shared" si="56"/>
        <v>-0.17889968965990871</v>
      </c>
      <c r="AH127" s="213">
        <f t="shared" si="57"/>
        <v>12.081465090069127</v>
      </c>
      <c r="AJ127" s="359"/>
    </row>
    <row r="128" spans="1:36" s="4" customFormat="1">
      <c r="A128" s="82">
        <v>46</v>
      </c>
      <c r="B128" s="67">
        <v>10801</v>
      </c>
      <c r="C128" s="82">
        <v>46</v>
      </c>
      <c r="D128" s="15">
        <v>122</v>
      </c>
      <c r="E128" s="67" t="s">
        <v>522</v>
      </c>
      <c r="F128" s="9" t="s">
        <v>38</v>
      </c>
      <c r="G128" s="9" t="s">
        <v>228</v>
      </c>
      <c r="H128" s="10" t="s">
        <v>24</v>
      </c>
      <c r="I128" s="11">
        <v>291788.74998399999</v>
      </c>
      <c r="J128" s="11">
        <v>1485231</v>
      </c>
      <c r="K128" s="11" t="s">
        <v>132</v>
      </c>
      <c r="L128" s="167">
        <v>121.73333333333333</v>
      </c>
      <c r="M128" s="53">
        <v>220676</v>
      </c>
      <c r="N128" s="53">
        <v>500000</v>
      </c>
      <c r="O128" s="53">
        <v>6730371</v>
      </c>
      <c r="P128" s="199">
        <v>9.35</v>
      </c>
      <c r="Q128" s="199">
        <v>-6.24</v>
      </c>
      <c r="R128" s="199">
        <v>324.27</v>
      </c>
      <c r="S128" s="52">
        <v>598</v>
      </c>
      <c r="T128" s="52">
        <v>42</v>
      </c>
      <c r="U128" s="52">
        <v>9</v>
      </c>
      <c r="V128" s="52">
        <v>58</v>
      </c>
      <c r="W128" s="11">
        <f t="shared" si="47"/>
        <v>607</v>
      </c>
      <c r="X128" s="83">
        <f t="shared" si="48"/>
        <v>9.9247319691990049E-2</v>
      </c>
      <c r="Y128" s="84">
        <f t="shared" si="49"/>
        <v>1.8604504119186668E-2</v>
      </c>
      <c r="Z128" s="85">
        <v>10801</v>
      </c>
      <c r="AA128" s="76">
        <f t="shared" si="50"/>
        <v>0</v>
      </c>
      <c r="AB128" s="76">
        <f t="shared" si="51"/>
        <v>0</v>
      </c>
      <c r="AC128" s="148">
        <f t="shared" si="52"/>
        <v>0</v>
      </c>
      <c r="AD128" s="148">
        <f t="shared" si="53"/>
        <v>0</v>
      </c>
      <c r="AE128" s="148">
        <f t="shared" si="54"/>
        <v>0</v>
      </c>
      <c r="AF128" s="213">
        <f t="shared" si="55"/>
        <v>2.6923106912453868E-2</v>
      </c>
      <c r="AG128" s="213">
        <f t="shared" si="56"/>
        <v>-1.7967934452803438E-2</v>
      </c>
      <c r="AH128" s="213">
        <f t="shared" si="57"/>
        <v>1.2997536871045134</v>
      </c>
      <c r="AJ128" s="359"/>
    </row>
    <row r="129" spans="1:36" s="7" customFormat="1">
      <c r="A129" s="207">
        <v>61</v>
      </c>
      <c r="B129" s="67">
        <v>10825</v>
      </c>
      <c r="C129" s="207">
        <v>61</v>
      </c>
      <c r="D129" s="18">
        <v>123</v>
      </c>
      <c r="E129" s="68" t="s">
        <v>523</v>
      </c>
      <c r="F129" s="19" t="s">
        <v>609</v>
      </c>
      <c r="G129" s="19" t="s">
        <v>228</v>
      </c>
      <c r="H129" s="20" t="s">
        <v>24</v>
      </c>
      <c r="I129" s="17">
        <v>137914.406387</v>
      </c>
      <c r="J129" s="17">
        <v>310896</v>
      </c>
      <c r="K129" s="17" t="s">
        <v>133</v>
      </c>
      <c r="L129" s="168">
        <v>119.66666666666667</v>
      </c>
      <c r="M129" s="55">
        <v>512640</v>
      </c>
      <c r="N129" s="54">
        <v>15000000</v>
      </c>
      <c r="O129" s="55">
        <v>606460</v>
      </c>
      <c r="P129" s="208">
        <v>3.63</v>
      </c>
      <c r="Q129" s="208">
        <v>-13.22</v>
      </c>
      <c r="R129" s="208">
        <v>198.52</v>
      </c>
      <c r="S129" s="209">
        <v>68</v>
      </c>
      <c r="T129" s="209">
        <v>24</v>
      </c>
      <c r="U129" s="209">
        <v>6</v>
      </c>
      <c r="V129" s="209">
        <v>76</v>
      </c>
      <c r="W129" s="17">
        <f t="shared" si="47"/>
        <v>74</v>
      </c>
      <c r="X129" s="83">
        <f t="shared" si="48"/>
        <v>1.1871398053024724E-2</v>
      </c>
      <c r="Y129" s="84">
        <f t="shared" si="49"/>
        <v>2.2253646210642014E-3</v>
      </c>
      <c r="Z129" s="85">
        <v>10825</v>
      </c>
      <c r="AA129" s="76">
        <f t="shared" si="50"/>
        <v>0</v>
      </c>
      <c r="AB129" s="76">
        <f t="shared" si="51"/>
        <v>0</v>
      </c>
      <c r="AC129" s="148">
        <f t="shared" si="52"/>
        <v>0</v>
      </c>
      <c r="AD129" s="148">
        <f t="shared" si="53"/>
        <v>0</v>
      </c>
      <c r="AE129" s="148">
        <f t="shared" si="54"/>
        <v>0</v>
      </c>
      <c r="AF129" s="213">
        <f t="shared" si="55"/>
        <v>2.1879697789897409E-3</v>
      </c>
      <c r="AG129" s="213">
        <f t="shared" si="56"/>
        <v>-7.9683086716926654E-3</v>
      </c>
      <c r="AH129" s="213">
        <f t="shared" si="57"/>
        <v>0.1665634402007054</v>
      </c>
      <c r="AJ129" s="359"/>
    </row>
    <row r="130" spans="1:36" s="4" customFormat="1">
      <c r="A130" s="82">
        <v>38</v>
      </c>
      <c r="B130" s="67">
        <v>10830</v>
      </c>
      <c r="C130" s="82">
        <v>38</v>
      </c>
      <c r="D130" s="15">
        <v>124</v>
      </c>
      <c r="E130" s="67" t="s">
        <v>524</v>
      </c>
      <c r="F130" s="9" t="s">
        <v>718</v>
      </c>
      <c r="G130" s="9" t="s">
        <v>228</v>
      </c>
      <c r="H130" s="10" t="s">
        <v>24</v>
      </c>
      <c r="I130" s="11">
        <v>485104.52480100002</v>
      </c>
      <c r="J130" s="11">
        <v>2077453.1704210001</v>
      </c>
      <c r="K130" s="11" t="s">
        <v>134</v>
      </c>
      <c r="L130" s="167">
        <v>118.83333333333333</v>
      </c>
      <c r="M130" s="53">
        <v>25241</v>
      </c>
      <c r="N130" s="53">
        <v>100000</v>
      </c>
      <c r="O130" s="53">
        <v>82304709</v>
      </c>
      <c r="P130" s="199">
        <v>11.43</v>
      </c>
      <c r="Q130" s="199">
        <v>-2.04</v>
      </c>
      <c r="R130" s="199">
        <v>307.54000000000002</v>
      </c>
      <c r="S130" s="52">
        <v>2114</v>
      </c>
      <c r="T130" s="52">
        <v>92</v>
      </c>
      <c r="U130" s="52">
        <v>5</v>
      </c>
      <c r="V130" s="52">
        <v>8</v>
      </c>
      <c r="W130" s="11">
        <f t="shared" si="47"/>
        <v>2119</v>
      </c>
      <c r="X130" s="83">
        <f t="shared" si="48"/>
        <v>0.30408469446346242</v>
      </c>
      <c r="Y130" s="84">
        <f t="shared" si="49"/>
        <v>5.7002496070266112E-2</v>
      </c>
      <c r="Z130" s="85">
        <v>10830</v>
      </c>
      <c r="AA130" s="76">
        <f t="shared" si="50"/>
        <v>0</v>
      </c>
      <c r="AB130" s="76">
        <f t="shared" si="51"/>
        <v>0</v>
      </c>
      <c r="AC130" s="148">
        <f t="shared" si="52"/>
        <v>0</v>
      </c>
      <c r="AD130" s="148">
        <f t="shared" si="53"/>
        <v>0</v>
      </c>
      <c r="AE130" s="148">
        <f t="shared" si="54"/>
        <v>0</v>
      </c>
      <c r="AF130" s="213">
        <f t="shared" si="55"/>
        <v>4.6035941846414394E-2</v>
      </c>
      <c r="AG130" s="213">
        <f t="shared" si="56"/>
        <v>-8.2163885710135939E-3</v>
      </c>
      <c r="AH130" s="213">
        <f t="shared" si="57"/>
        <v>1.7242218090647101</v>
      </c>
      <c r="AJ130" s="359"/>
    </row>
    <row r="131" spans="1:36" s="7" customFormat="1">
      <c r="A131" s="207">
        <v>18</v>
      </c>
      <c r="B131" s="67">
        <v>10835</v>
      </c>
      <c r="C131" s="207">
        <v>18</v>
      </c>
      <c r="D131" s="18">
        <v>125</v>
      </c>
      <c r="E131" s="68" t="s">
        <v>525</v>
      </c>
      <c r="F131" s="19" t="s">
        <v>15</v>
      </c>
      <c r="G131" s="19" t="s">
        <v>228</v>
      </c>
      <c r="H131" s="20"/>
      <c r="I131" s="17">
        <v>420798.53274699999</v>
      </c>
      <c r="J131" s="17">
        <v>2632881</v>
      </c>
      <c r="K131" s="17" t="s">
        <v>114</v>
      </c>
      <c r="L131" s="168">
        <v>118.23333333333333</v>
      </c>
      <c r="M131" s="55">
        <v>78150</v>
      </c>
      <c r="N131" s="54">
        <v>500000</v>
      </c>
      <c r="O131" s="55">
        <v>33690091</v>
      </c>
      <c r="P131" s="208">
        <v>5.73</v>
      </c>
      <c r="Q131" s="208">
        <v>-13.1</v>
      </c>
      <c r="R131" s="208">
        <v>296.05</v>
      </c>
      <c r="S131" s="209">
        <v>370</v>
      </c>
      <c r="T131" s="209">
        <v>35</v>
      </c>
      <c r="U131" s="209">
        <v>6</v>
      </c>
      <c r="V131" s="209">
        <v>65</v>
      </c>
      <c r="W131" s="17">
        <f t="shared" si="47"/>
        <v>376</v>
      </c>
      <c r="X131" s="83">
        <f t="shared" si="48"/>
        <v>0.14661377159398462</v>
      </c>
      <c r="Y131" s="84">
        <f t="shared" si="49"/>
        <v>2.7483629039202383E-2</v>
      </c>
      <c r="Z131" s="85">
        <v>10835</v>
      </c>
      <c r="AA131" s="76">
        <f t="shared" si="50"/>
        <v>0</v>
      </c>
      <c r="AB131" s="76">
        <f t="shared" si="51"/>
        <v>0</v>
      </c>
      <c r="AC131" s="148">
        <f t="shared" si="52"/>
        <v>0</v>
      </c>
      <c r="AD131" s="148">
        <f t="shared" si="53"/>
        <v>0</v>
      </c>
      <c r="AE131" s="148">
        <f t="shared" si="54"/>
        <v>0</v>
      </c>
      <c r="AF131" s="213">
        <f t="shared" si="55"/>
        <v>2.9248622148209832E-2</v>
      </c>
      <c r="AG131" s="213">
        <f t="shared" si="56"/>
        <v>-6.6868577686134162E-2</v>
      </c>
      <c r="AH131" s="213">
        <f t="shared" si="57"/>
        <v>2.1035681041789633</v>
      </c>
      <c r="AJ131" s="359"/>
    </row>
    <row r="132" spans="1:36" s="4" customFormat="1">
      <c r="A132" s="82">
        <v>4</v>
      </c>
      <c r="B132" s="67">
        <v>10843</v>
      </c>
      <c r="C132" s="82">
        <v>4</v>
      </c>
      <c r="D132" s="15">
        <v>126</v>
      </c>
      <c r="E132" s="67" t="s">
        <v>526</v>
      </c>
      <c r="F132" s="9" t="s">
        <v>19</v>
      </c>
      <c r="G132" s="9" t="s">
        <v>228</v>
      </c>
      <c r="H132" s="10" t="s">
        <v>24</v>
      </c>
      <c r="I132" s="11">
        <v>744959.24018199998</v>
      </c>
      <c r="J132" s="11">
        <v>2810732</v>
      </c>
      <c r="K132" s="11" t="s">
        <v>135</v>
      </c>
      <c r="L132" s="167">
        <v>117.13333333333334</v>
      </c>
      <c r="M132" s="53">
        <v>84166</v>
      </c>
      <c r="N132" s="53">
        <v>500000</v>
      </c>
      <c r="O132" s="53">
        <v>33395096</v>
      </c>
      <c r="P132" s="199">
        <v>12.25</v>
      </c>
      <c r="Q132" s="199">
        <v>-0.97</v>
      </c>
      <c r="R132" s="199">
        <v>316.06</v>
      </c>
      <c r="S132" s="52">
        <v>916</v>
      </c>
      <c r="T132" s="52">
        <v>43</v>
      </c>
      <c r="U132" s="52">
        <v>9</v>
      </c>
      <c r="V132" s="52">
        <v>57</v>
      </c>
      <c r="W132" s="11">
        <f t="shared" si="47"/>
        <v>925</v>
      </c>
      <c r="X132" s="83">
        <f t="shared" si="48"/>
        <v>0.19229296008848812</v>
      </c>
      <c r="Y132" s="84">
        <f t="shared" si="49"/>
        <v>3.6046466334401228E-2</v>
      </c>
      <c r="Z132" s="85">
        <v>10843</v>
      </c>
      <c r="AA132" s="76">
        <f t="shared" si="50"/>
        <v>0</v>
      </c>
      <c r="AB132" s="76">
        <f t="shared" si="51"/>
        <v>0</v>
      </c>
      <c r="AC132" s="148">
        <f t="shared" si="52"/>
        <v>0</v>
      </c>
      <c r="AD132" s="148">
        <f t="shared" si="53"/>
        <v>0</v>
      </c>
      <c r="AE132" s="148">
        <f t="shared" si="54"/>
        <v>0</v>
      </c>
      <c r="AF132" s="213">
        <f t="shared" si="55"/>
        <v>6.6753660620445895E-2</v>
      </c>
      <c r="AG132" s="213">
        <f t="shared" si="56"/>
        <v>-5.2858000654557157E-3</v>
      </c>
      <c r="AH132" s="213">
        <f t="shared" si="57"/>
        <v>2.3974483250733489</v>
      </c>
      <c r="AJ132" s="359"/>
    </row>
    <row r="133" spans="1:36" s="7" customFormat="1">
      <c r="A133" s="207">
        <v>9</v>
      </c>
      <c r="B133" s="67">
        <v>10851</v>
      </c>
      <c r="C133" s="207">
        <v>9</v>
      </c>
      <c r="D133" s="18">
        <v>127</v>
      </c>
      <c r="E133" s="68" t="s">
        <v>527</v>
      </c>
      <c r="F133" s="19" t="s">
        <v>287</v>
      </c>
      <c r="G133" s="19" t="s">
        <v>228</v>
      </c>
      <c r="H133" s="20" t="s">
        <v>22</v>
      </c>
      <c r="I133" s="17">
        <v>12571043.928719999</v>
      </c>
      <c r="J133" s="17">
        <v>28054279</v>
      </c>
      <c r="K133" s="17" t="s">
        <v>109</v>
      </c>
      <c r="L133" s="168">
        <v>117.03333333333333</v>
      </c>
      <c r="M133" s="55">
        <v>47582676</v>
      </c>
      <c r="N133" s="54">
        <v>300000000</v>
      </c>
      <c r="O133" s="55">
        <v>589590</v>
      </c>
      <c r="P133" s="208">
        <v>8.57</v>
      </c>
      <c r="Q133" s="208">
        <v>-1.9</v>
      </c>
      <c r="R133" s="208">
        <v>242.4</v>
      </c>
      <c r="S133" s="209">
        <v>11205</v>
      </c>
      <c r="T133" s="209">
        <v>56</v>
      </c>
      <c r="U133" s="209">
        <v>14</v>
      </c>
      <c r="V133" s="209">
        <v>44</v>
      </c>
      <c r="W133" s="17">
        <f t="shared" si="47"/>
        <v>11219</v>
      </c>
      <c r="X133" s="83">
        <f t="shared" si="48"/>
        <v>2.4995546117214831</v>
      </c>
      <c r="Y133" s="84">
        <f t="shared" si="49"/>
        <v>0.4685564730032451</v>
      </c>
      <c r="Z133" s="85">
        <v>10851</v>
      </c>
      <c r="AA133" s="76">
        <f t="shared" si="50"/>
        <v>0</v>
      </c>
      <c r="AB133" s="76">
        <f t="shared" si="51"/>
        <v>0</v>
      </c>
      <c r="AC133" s="148">
        <f t="shared" si="52"/>
        <v>0</v>
      </c>
      <c r="AD133" s="148">
        <f t="shared" si="53"/>
        <v>0</v>
      </c>
      <c r="AE133" s="148">
        <f t="shared" si="54"/>
        <v>0</v>
      </c>
      <c r="AF133" s="213">
        <f t="shared" si="55"/>
        <v>0.46612188413433797</v>
      </c>
      <c r="AG133" s="213">
        <f t="shared" si="56"/>
        <v>-0.10334090780107842</v>
      </c>
      <c r="AH133" s="213">
        <f t="shared" si="57"/>
        <v>18.352363747779226</v>
      </c>
      <c r="AJ133" s="359"/>
    </row>
    <row r="134" spans="1:36" s="4" customFormat="1">
      <c r="A134" s="82">
        <v>8</v>
      </c>
      <c r="B134" s="67">
        <v>10855</v>
      </c>
      <c r="C134" s="82">
        <v>8</v>
      </c>
      <c r="D134" s="15">
        <v>128</v>
      </c>
      <c r="E134" s="67" t="s">
        <v>528</v>
      </c>
      <c r="F134" s="9" t="s">
        <v>27</v>
      </c>
      <c r="G134" s="9" t="s">
        <v>228</v>
      </c>
      <c r="H134" s="10" t="s">
        <v>22</v>
      </c>
      <c r="I134" s="11">
        <v>1192464.950674</v>
      </c>
      <c r="J134" s="11">
        <v>10205500</v>
      </c>
      <c r="K134" s="11" t="s">
        <v>108</v>
      </c>
      <c r="L134" s="167">
        <v>116.6</v>
      </c>
      <c r="M134" s="53">
        <v>356942</v>
      </c>
      <c r="N134" s="53">
        <v>1500000</v>
      </c>
      <c r="O134" s="53">
        <v>28591480</v>
      </c>
      <c r="P134" s="199">
        <v>10.130000000000001</v>
      </c>
      <c r="Q134" s="199">
        <v>-7.49</v>
      </c>
      <c r="R134" s="199">
        <v>331.97</v>
      </c>
      <c r="S134" s="52">
        <v>7492</v>
      </c>
      <c r="T134" s="52">
        <v>67</v>
      </c>
      <c r="U134" s="52">
        <v>9</v>
      </c>
      <c r="V134" s="52">
        <v>33</v>
      </c>
      <c r="W134" s="11">
        <f t="shared" si="47"/>
        <v>7501</v>
      </c>
      <c r="X134" s="83">
        <f t="shared" si="48"/>
        <v>1.0878889885497127</v>
      </c>
      <c r="Y134" s="84">
        <f t="shared" si="49"/>
        <v>0.20393130244226063</v>
      </c>
      <c r="Z134" s="85">
        <v>10855</v>
      </c>
      <c r="AA134" s="76">
        <f t="shared" si="50"/>
        <v>0</v>
      </c>
      <c r="AB134" s="76">
        <f t="shared" si="51"/>
        <v>0</v>
      </c>
      <c r="AC134" s="148">
        <f t="shared" si="52"/>
        <v>0</v>
      </c>
      <c r="AD134" s="148">
        <f t="shared" si="53"/>
        <v>0</v>
      </c>
      <c r="AE134" s="148">
        <f t="shared" si="54"/>
        <v>0</v>
      </c>
      <c r="AF134" s="213">
        <f t="shared" si="55"/>
        <v>0.2004302610013585</v>
      </c>
      <c r="AG134" s="213">
        <f t="shared" si="56"/>
        <v>-0.14819572111551579</v>
      </c>
      <c r="AH134" s="213">
        <f t="shared" si="57"/>
        <v>9.1430986727580219</v>
      </c>
      <c r="AJ134" s="359"/>
    </row>
    <row r="135" spans="1:36" s="7" customFormat="1">
      <c r="A135" s="207">
        <v>64</v>
      </c>
      <c r="B135" s="67">
        <v>10864</v>
      </c>
      <c r="C135" s="207">
        <v>64</v>
      </c>
      <c r="D135" s="18">
        <v>129</v>
      </c>
      <c r="E135" s="68" t="s">
        <v>529</v>
      </c>
      <c r="F135" s="19" t="s">
        <v>172</v>
      </c>
      <c r="G135" s="19" t="s">
        <v>228</v>
      </c>
      <c r="H135" s="20" t="s">
        <v>24</v>
      </c>
      <c r="I135" s="17">
        <v>228688.45160199999</v>
      </c>
      <c r="J135" s="17">
        <v>1419422</v>
      </c>
      <c r="K135" s="17" t="s">
        <v>136</v>
      </c>
      <c r="L135" s="168">
        <v>116.23333333333333</v>
      </c>
      <c r="M135" s="55">
        <v>20608</v>
      </c>
      <c r="N135" s="54">
        <v>50000</v>
      </c>
      <c r="O135" s="55">
        <v>68877245</v>
      </c>
      <c r="P135" s="208">
        <v>8.67</v>
      </c>
      <c r="Q135" s="208">
        <v>-3.02</v>
      </c>
      <c r="R135" s="208">
        <v>364.65</v>
      </c>
      <c r="S135" s="209">
        <v>574</v>
      </c>
      <c r="T135" s="209">
        <v>93</v>
      </c>
      <c r="U135" s="209">
        <v>4</v>
      </c>
      <c r="V135" s="209">
        <v>7</v>
      </c>
      <c r="W135" s="17">
        <f t="shared" si="47"/>
        <v>578</v>
      </c>
      <c r="X135" s="83">
        <f t="shared" si="48"/>
        <v>0.210024506018023</v>
      </c>
      <c r="Y135" s="84">
        <f t="shared" si="49"/>
        <v>3.9370350750719658E-2</v>
      </c>
      <c r="Z135" s="85">
        <v>10864</v>
      </c>
      <c r="AA135" s="76">
        <f t="shared" si="50"/>
        <v>0</v>
      </c>
      <c r="AB135" s="76">
        <f t="shared" si="51"/>
        <v>0</v>
      </c>
      <c r="AC135" s="148">
        <f t="shared" si="52"/>
        <v>0</v>
      </c>
      <c r="AD135" s="148">
        <f t="shared" si="53"/>
        <v>0</v>
      </c>
      <c r="AE135" s="148">
        <f t="shared" si="54"/>
        <v>0</v>
      </c>
      <c r="AF135" s="213">
        <f t="shared" si="55"/>
        <v>2.3858887494199326E-2</v>
      </c>
      <c r="AG135" s="213">
        <f t="shared" si="56"/>
        <v>-8.3107082159725454E-3</v>
      </c>
      <c r="AH135" s="213">
        <f t="shared" si="57"/>
        <v>1.3968444008864782</v>
      </c>
      <c r="AJ135" s="359"/>
    </row>
    <row r="136" spans="1:36" s="4" customFormat="1">
      <c r="A136" s="82">
        <v>15</v>
      </c>
      <c r="B136" s="67">
        <v>10872</v>
      </c>
      <c r="C136" s="82">
        <v>15</v>
      </c>
      <c r="D136" s="15">
        <v>130</v>
      </c>
      <c r="E136" s="67" t="s">
        <v>530</v>
      </c>
      <c r="F136" s="9" t="s">
        <v>28</v>
      </c>
      <c r="G136" s="9" t="s">
        <v>228</v>
      </c>
      <c r="H136" s="10" t="s">
        <v>22</v>
      </c>
      <c r="I136" s="11">
        <v>596406.153391</v>
      </c>
      <c r="J136" s="11">
        <v>3391578</v>
      </c>
      <c r="K136" s="11" t="s">
        <v>111</v>
      </c>
      <c r="L136" s="167">
        <v>114.96666666666667</v>
      </c>
      <c r="M136" s="53">
        <v>130673</v>
      </c>
      <c r="N136" s="53">
        <v>500000</v>
      </c>
      <c r="O136" s="53">
        <v>25954699</v>
      </c>
      <c r="P136" s="199">
        <v>8.0399999999999991</v>
      </c>
      <c r="Q136" s="199">
        <v>-9.16</v>
      </c>
      <c r="R136" s="199">
        <v>226.75</v>
      </c>
      <c r="S136" s="52">
        <v>4479</v>
      </c>
      <c r="T136" s="52">
        <v>71</v>
      </c>
      <c r="U136" s="52">
        <v>8</v>
      </c>
      <c r="V136" s="52">
        <v>29</v>
      </c>
      <c r="W136" s="11">
        <f t="shared" si="47"/>
        <v>4487</v>
      </c>
      <c r="X136" s="83">
        <f t="shared" si="48"/>
        <v>0.38312072808345149</v>
      </c>
      <c r="Y136" s="84">
        <f t="shared" si="49"/>
        <v>7.1818273640992136E-2</v>
      </c>
      <c r="Z136" s="85">
        <v>10872</v>
      </c>
      <c r="AA136" s="76">
        <f t="shared" si="50"/>
        <v>0</v>
      </c>
      <c r="AB136" s="76">
        <f t="shared" si="51"/>
        <v>0</v>
      </c>
      <c r="AC136" s="148">
        <f t="shared" si="52"/>
        <v>0</v>
      </c>
      <c r="AD136" s="148">
        <f t="shared" si="53"/>
        <v>0</v>
      </c>
      <c r="AE136" s="148">
        <f t="shared" si="54"/>
        <v>0</v>
      </c>
      <c r="AF136" s="213">
        <f t="shared" si="55"/>
        <v>5.2866117615881891E-2</v>
      </c>
      <c r="AG136" s="213">
        <f t="shared" si="56"/>
        <v>-6.0230551910631612E-2</v>
      </c>
      <c r="AH136" s="213">
        <f t="shared" si="57"/>
        <v>2.0754361950164224</v>
      </c>
      <c r="AJ136" s="359"/>
    </row>
    <row r="137" spans="1:36" s="7" customFormat="1">
      <c r="A137" s="207">
        <v>12</v>
      </c>
      <c r="B137" s="67">
        <v>10869</v>
      </c>
      <c r="C137" s="207">
        <v>12</v>
      </c>
      <c r="D137" s="18">
        <v>131</v>
      </c>
      <c r="E137" s="68" t="s">
        <v>531</v>
      </c>
      <c r="F137" s="19" t="s">
        <v>43</v>
      </c>
      <c r="G137" s="19" t="s">
        <v>228</v>
      </c>
      <c r="H137" s="20" t="s">
        <v>22</v>
      </c>
      <c r="I137" s="17">
        <v>620930.44273899996</v>
      </c>
      <c r="J137" s="17">
        <v>1291183</v>
      </c>
      <c r="K137" s="17" t="s">
        <v>110</v>
      </c>
      <c r="L137" s="168">
        <v>115.23333333333333</v>
      </c>
      <c r="M137" s="55">
        <v>41734</v>
      </c>
      <c r="N137" s="54">
        <v>500000</v>
      </c>
      <c r="O137" s="55">
        <v>30938391</v>
      </c>
      <c r="P137" s="208">
        <v>14.46</v>
      </c>
      <c r="Q137" s="208">
        <v>-3.85</v>
      </c>
      <c r="R137" s="208">
        <v>254.53</v>
      </c>
      <c r="S137" s="209">
        <v>684</v>
      </c>
      <c r="T137" s="209">
        <v>50</v>
      </c>
      <c r="U137" s="209">
        <v>6</v>
      </c>
      <c r="V137" s="209">
        <v>50</v>
      </c>
      <c r="W137" s="17">
        <f t="shared" si="47"/>
        <v>690</v>
      </c>
      <c r="X137" s="83">
        <f t="shared" si="48"/>
        <v>0.10271486386858884</v>
      </c>
      <c r="Y137" s="84">
        <f t="shared" si="49"/>
        <v>1.9254516030009088E-2</v>
      </c>
      <c r="Z137" s="85">
        <v>10869</v>
      </c>
      <c r="AA137" s="76">
        <f t="shared" si="50"/>
        <v>0</v>
      </c>
      <c r="AB137" s="76">
        <f t="shared" si="51"/>
        <v>0</v>
      </c>
      <c r="AC137" s="148">
        <f t="shared" si="52"/>
        <v>0</v>
      </c>
      <c r="AD137" s="148">
        <f t="shared" si="53"/>
        <v>0</v>
      </c>
      <c r="AE137" s="148">
        <f t="shared" si="54"/>
        <v>0</v>
      </c>
      <c r="AF137" s="213">
        <f t="shared" si="55"/>
        <v>3.6197256223548593E-2</v>
      </c>
      <c r="AG137" s="213">
        <f t="shared" si="56"/>
        <v>-9.6375820512214442E-3</v>
      </c>
      <c r="AH137" s="213">
        <f t="shared" si="57"/>
        <v>0.88692532976810601</v>
      </c>
      <c r="AJ137" s="359"/>
    </row>
    <row r="138" spans="1:36" s="4" customFormat="1">
      <c r="A138" s="82">
        <v>103</v>
      </c>
      <c r="B138" s="67">
        <v>10896</v>
      </c>
      <c r="C138" s="82">
        <v>103</v>
      </c>
      <c r="D138" s="15">
        <v>132</v>
      </c>
      <c r="E138" s="67" t="s">
        <v>654</v>
      </c>
      <c r="F138" s="9" t="s">
        <v>330</v>
      </c>
      <c r="G138" s="9" t="s">
        <v>228</v>
      </c>
      <c r="H138" s="10" t="s">
        <v>24</v>
      </c>
      <c r="I138" s="11">
        <v>779952.85832</v>
      </c>
      <c r="J138" s="11">
        <v>3703348</v>
      </c>
      <c r="K138" s="11" t="s">
        <v>137</v>
      </c>
      <c r="L138" s="167">
        <v>113.13333333333334</v>
      </c>
      <c r="M138" s="53">
        <v>67332</v>
      </c>
      <c r="N138" s="53">
        <v>1000000</v>
      </c>
      <c r="O138" s="53">
        <v>55001300</v>
      </c>
      <c r="P138" s="199">
        <v>4.66</v>
      </c>
      <c r="Q138" s="199">
        <v>-9.9700000000000006</v>
      </c>
      <c r="R138" s="199">
        <v>297.58999999999997</v>
      </c>
      <c r="S138" s="52">
        <v>1420</v>
      </c>
      <c r="T138" s="52">
        <v>42</v>
      </c>
      <c r="U138" s="52">
        <v>13</v>
      </c>
      <c r="V138" s="52">
        <v>58</v>
      </c>
      <c r="W138" s="11">
        <f t="shared" si="47"/>
        <v>1433</v>
      </c>
      <c r="X138" s="83">
        <f t="shared" si="48"/>
        <v>0.24746814662950878</v>
      </c>
      <c r="Y138" s="84">
        <f t="shared" si="49"/>
        <v>4.6389385301533373E-2</v>
      </c>
      <c r="Z138" s="85">
        <v>10896</v>
      </c>
      <c r="AA138" s="76">
        <f t="shared" si="50"/>
        <v>0</v>
      </c>
      <c r="AB138" s="76">
        <f t="shared" si="51"/>
        <v>0</v>
      </c>
      <c r="AC138" s="148">
        <f t="shared" si="52"/>
        <v>0</v>
      </c>
      <c r="AD138" s="148">
        <f t="shared" si="53"/>
        <v>0</v>
      </c>
      <c r="AE138" s="148">
        <f t="shared" si="54"/>
        <v>0</v>
      </c>
      <c r="AF138" s="213">
        <f t="shared" si="55"/>
        <v>3.3458001823435432E-2</v>
      </c>
      <c r="AG138" s="213">
        <f t="shared" si="56"/>
        <v>-7.1582892313229896E-2</v>
      </c>
      <c r="AH138" s="213">
        <f t="shared" si="57"/>
        <v>2.9742203364342412</v>
      </c>
      <c r="AJ138" s="359"/>
    </row>
    <row r="139" spans="1:36" s="7" customFormat="1">
      <c r="A139" s="207">
        <v>116</v>
      </c>
      <c r="B139" s="67">
        <v>11055</v>
      </c>
      <c r="C139" s="207">
        <v>116</v>
      </c>
      <c r="D139" s="18">
        <v>133</v>
      </c>
      <c r="E139" s="68" t="s">
        <v>533</v>
      </c>
      <c r="F139" s="19" t="s">
        <v>37</v>
      </c>
      <c r="G139" s="19" t="s">
        <v>228</v>
      </c>
      <c r="H139" s="20" t="s">
        <v>24</v>
      </c>
      <c r="I139" s="17">
        <v>2855481.8418279998</v>
      </c>
      <c r="J139" s="17">
        <v>5714738</v>
      </c>
      <c r="K139" s="17" t="s">
        <v>138</v>
      </c>
      <c r="L139" s="168">
        <v>103.73333333333333</v>
      </c>
      <c r="M139" s="55">
        <v>98080</v>
      </c>
      <c r="N139" s="54">
        <v>200000</v>
      </c>
      <c r="O139" s="55">
        <v>58266085</v>
      </c>
      <c r="P139" s="208">
        <v>9.44</v>
      </c>
      <c r="Q139" s="208">
        <v>-9.65</v>
      </c>
      <c r="R139" s="208">
        <v>271.91000000000003</v>
      </c>
      <c r="S139" s="209">
        <v>2660</v>
      </c>
      <c r="T139" s="209">
        <v>61</v>
      </c>
      <c r="U139" s="209">
        <v>12</v>
      </c>
      <c r="V139" s="209">
        <v>39</v>
      </c>
      <c r="W139" s="17">
        <f t="shared" si="47"/>
        <v>2672</v>
      </c>
      <c r="X139" s="83">
        <f t="shared" si="48"/>
        <v>0.55462782082158379</v>
      </c>
      <c r="Y139" s="84">
        <f t="shared" si="49"/>
        <v>0.10396830472715993</v>
      </c>
      <c r="Z139" s="85">
        <v>11055</v>
      </c>
      <c r="AA139" s="76">
        <f t="shared" si="50"/>
        <v>0</v>
      </c>
      <c r="AB139" s="76">
        <f t="shared" si="51"/>
        <v>0</v>
      </c>
      <c r="AC139" s="148">
        <f t="shared" si="52"/>
        <v>0</v>
      </c>
      <c r="AD139" s="148">
        <f t="shared" si="53"/>
        <v>0</v>
      </c>
      <c r="AE139" s="148">
        <f t="shared" si="54"/>
        <v>0</v>
      </c>
      <c r="AF139" s="213">
        <f t="shared" si="55"/>
        <v>0.10458944977613265</v>
      </c>
      <c r="AG139" s="213">
        <f t="shared" si="56"/>
        <v>-0.10691612185801695</v>
      </c>
      <c r="AH139" s="213">
        <f t="shared" si="57"/>
        <v>4.193549613264981</v>
      </c>
      <c r="AJ139" s="359"/>
    </row>
    <row r="140" spans="1:36" s="4" customFormat="1">
      <c r="A140" s="82">
        <v>119</v>
      </c>
      <c r="B140" s="67">
        <v>11087</v>
      </c>
      <c r="C140" s="82">
        <v>119</v>
      </c>
      <c r="D140" s="15">
        <v>134</v>
      </c>
      <c r="E140" s="67" t="s">
        <v>534</v>
      </c>
      <c r="F140" s="9" t="s">
        <v>47</v>
      </c>
      <c r="G140" s="9" t="s">
        <v>228</v>
      </c>
      <c r="H140" s="10" t="s">
        <v>24</v>
      </c>
      <c r="I140" s="11">
        <v>421247.38339199999</v>
      </c>
      <c r="J140" s="11">
        <v>1087378</v>
      </c>
      <c r="K140" s="11" t="s">
        <v>139</v>
      </c>
      <c r="L140" s="167">
        <v>100.3</v>
      </c>
      <c r="M140" s="53">
        <v>1377547</v>
      </c>
      <c r="N140" s="53">
        <v>50000000</v>
      </c>
      <c r="O140" s="53">
        <v>789358</v>
      </c>
      <c r="P140" s="199">
        <v>12.03</v>
      </c>
      <c r="Q140" s="199">
        <v>5.53</v>
      </c>
      <c r="R140" s="199">
        <v>308.23</v>
      </c>
      <c r="S140" s="52">
        <v>596</v>
      </c>
      <c r="T140" s="52">
        <v>93</v>
      </c>
      <c r="U140" s="52">
        <v>2</v>
      </c>
      <c r="V140" s="52">
        <v>8</v>
      </c>
      <c r="W140" s="11">
        <f t="shared" si="47"/>
        <v>598</v>
      </c>
      <c r="X140" s="83">
        <f t="shared" si="48"/>
        <v>0.16089367876844646</v>
      </c>
      <c r="Y140" s="84">
        <f t="shared" si="49"/>
        <v>3.0160483111164999E-2</v>
      </c>
      <c r="Z140" s="85">
        <v>11087</v>
      </c>
      <c r="AA140" s="76">
        <f t="shared" si="50"/>
        <v>0</v>
      </c>
      <c r="AB140" s="76">
        <f t="shared" si="51"/>
        <v>0</v>
      </c>
      <c r="AC140" s="148">
        <f t="shared" si="52"/>
        <v>1</v>
      </c>
      <c r="AD140" s="148">
        <f t="shared" si="53"/>
        <v>0</v>
      </c>
      <c r="AE140" s="148">
        <f t="shared" si="54"/>
        <v>0</v>
      </c>
      <c r="AF140" s="213">
        <f t="shared" si="55"/>
        <v>2.5360962331259798E-2</v>
      </c>
      <c r="AG140" s="213">
        <f t="shared" si="56"/>
        <v>1.1658031728334722E-2</v>
      </c>
      <c r="AH140" s="213">
        <f t="shared" si="57"/>
        <v>0.90451490873742779</v>
      </c>
      <c r="AJ140" s="359"/>
    </row>
    <row r="141" spans="1:36" s="7" customFormat="1">
      <c r="A141" s="207">
        <v>122</v>
      </c>
      <c r="B141" s="67">
        <v>11095</v>
      </c>
      <c r="C141" s="207">
        <v>122</v>
      </c>
      <c r="D141" s="18">
        <v>135</v>
      </c>
      <c r="E141" s="68" t="s">
        <v>535</v>
      </c>
      <c r="F141" s="19" t="s">
        <v>41</v>
      </c>
      <c r="G141" s="19" t="s">
        <v>228</v>
      </c>
      <c r="H141" s="20" t="s">
        <v>24</v>
      </c>
      <c r="I141" s="17">
        <v>524922.25014999998</v>
      </c>
      <c r="J141" s="17">
        <v>2817202</v>
      </c>
      <c r="K141" s="17" t="s">
        <v>140</v>
      </c>
      <c r="L141" s="168">
        <v>99.1</v>
      </c>
      <c r="M141" s="55">
        <v>5058799</v>
      </c>
      <c r="N141" s="54">
        <v>10000000</v>
      </c>
      <c r="O141" s="55">
        <v>556891</v>
      </c>
      <c r="P141" s="208">
        <v>6.86</v>
      </c>
      <c r="Q141" s="208">
        <v>-4.0599999999999996</v>
      </c>
      <c r="R141" s="208">
        <v>314.77999999999997</v>
      </c>
      <c r="S141" s="209">
        <v>1731</v>
      </c>
      <c r="T141" s="209">
        <v>47</v>
      </c>
      <c r="U141" s="209">
        <v>12</v>
      </c>
      <c r="V141" s="209">
        <v>53</v>
      </c>
      <c r="W141" s="17">
        <f t="shared" si="47"/>
        <v>1743</v>
      </c>
      <c r="X141" s="83">
        <f t="shared" si="48"/>
        <v>0.21066449041313062</v>
      </c>
      <c r="Y141" s="84">
        <f t="shared" si="49"/>
        <v>3.9490319656196871E-2</v>
      </c>
      <c r="Z141" s="85">
        <v>11095</v>
      </c>
      <c r="AA141" s="76">
        <f t="shared" si="50"/>
        <v>0</v>
      </c>
      <c r="AB141" s="76">
        <f t="shared" si="51"/>
        <v>0</v>
      </c>
      <c r="AC141" s="148">
        <f t="shared" si="52"/>
        <v>0</v>
      </c>
      <c r="AD141" s="148">
        <f t="shared" si="53"/>
        <v>0</v>
      </c>
      <c r="AE141" s="148">
        <f t="shared" si="54"/>
        <v>0</v>
      </c>
      <c r="AF141" s="213">
        <f t="shared" si="55"/>
        <v>3.746809936915195E-2</v>
      </c>
      <c r="AG141" s="213">
        <f t="shared" si="56"/>
        <v>-2.2174997585824623E-2</v>
      </c>
      <c r="AH141" s="213">
        <f t="shared" si="57"/>
        <v>2.3932353015203445</v>
      </c>
      <c r="AJ141" s="359"/>
    </row>
    <row r="142" spans="1:36" s="4" customFormat="1">
      <c r="A142" s="82">
        <v>124</v>
      </c>
      <c r="B142" s="67">
        <v>11099</v>
      </c>
      <c r="C142" s="82">
        <v>124</v>
      </c>
      <c r="D142" s="15">
        <v>136</v>
      </c>
      <c r="E142" s="67" t="s">
        <v>536</v>
      </c>
      <c r="F142" s="9" t="s">
        <v>306</v>
      </c>
      <c r="G142" s="9" t="s">
        <v>228</v>
      </c>
      <c r="H142" s="10" t="s">
        <v>24</v>
      </c>
      <c r="I142" s="11">
        <v>3303761.7867680001</v>
      </c>
      <c r="J142" s="11">
        <v>14974854</v>
      </c>
      <c r="K142" s="11" t="s">
        <v>141</v>
      </c>
      <c r="L142" s="167">
        <v>98.666666666666657</v>
      </c>
      <c r="M142" s="53">
        <v>2966865</v>
      </c>
      <c r="N142" s="53">
        <v>5000000</v>
      </c>
      <c r="O142" s="53">
        <v>5047366</v>
      </c>
      <c r="P142" s="199">
        <v>7.88</v>
      </c>
      <c r="Q142" s="199">
        <v>-7.95</v>
      </c>
      <c r="R142" s="199">
        <v>273.73</v>
      </c>
      <c r="S142" s="52">
        <v>16082</v>
      </c>
      <c r="T142" s="52">
        <v>83</v>
      </c>
      <c r="U142" s="52">
        <v>10</v>
      </c>
      <c r="V142" s="52">
        <v>17</v>
      </c>
      <c r="W142" s="11">
        <f t="shared" si="47"/>
        <v>16092</v>
      </c>
      <c r="X142" s="83">
        <f t="shared" si="48"/>
        <v>1.9774985803738963</v>
      </c>
      <c r="Y142" s="84">
        <f t="shared" si="49"/>
        <v>0.37069394517080534</v>
      </c>
      <c r="Z142" s="85">
        <v>11099</v>
      </c>
      <c r="AA142" s="76">
        <f t="shared" si="50"/>
        <v>0</v>
      </c>
      <c r="AB142" s="76">
        <f t="shared" si="51"/>
        <v>0</v>
      </c>
      <c r="AC142" s="148">
        <f t="shared" si="52"/>
        <v>0</v>
      </c>
      <c r="AD142" s="148">
        <f t="shared" si="53"/>
        <v>0</v>
      </c>
      <c r="AE142" s="148">
        <f t="shared" si="54"/>
        <v>0</v>
      </c>
      <c r="AF142" s="213">
        <f t="shared" si="55"/>
        <v>0.22877489987408922</v>
      </c>
      <c r="AG142" s="213">
        <f t="shared" si="56"/>
        <v>-0.23080716421307226</v>
      </c>
      <c r="AH142" s="213">
        <f t="shared" si="57"/>
        <v>11.062296013659985</v>
      </c>
      <c r="AJ142" s="359"/>
    </row>
    <row r="143" spans="1:36" s="7" customFormat="1">
      <c r="A143" s="207">
        <v>126</v>
      </c>
      <c r="B143" s="67">
        <v>11132</v>
      </c>
      <c r="C143" s="207">
        <v>126</v>
      </c>
      <c r="D143" s="18">
        <v>137</v>
      </c>
      <c r="E143" s="68" t="s">
        <v>537</v>
      </c>
      <c r="F143" s="19" t="s">
        <v>287</v>
      </c>
      <c r="G143" s="19" t="s">
        <v>228</v>
      </c>
      <c r="H143" s="20" t="s">
        <v>24</v>
      </c>
      <c r="I143" s="17">
        <v>4746588.654747</v>
      </c>
      <c r="J143" s="17">
        <v>19758781</v>
      </c>
      <c r="K143" s="17" t="s">
        <v>142</v>
      </c>
      <c r="L143" s="168">
        <v>94.3</v>
      </c>
      <c r="M143" s="55">
        <v>89960669</v>
      </c>
      <c r="N143" s="54">
        <v>1000000000</v>
      </c>
      <c r="O143" s="55">
        <v>219638</v>
      </c>
      <c r="P143" s="208">
        <v>7.19</v>
      </c>
      <c r="Q143" s="208">
        <v>-5.19</v>
      </c>
      <c r="R143" s="208">
        <v>242.52</v>
      </c>
      <c r="S143" s="209">
        <v>13047</v>
      </c>
      <c r="T143" s="209">
        <v>73</v>
      </c>
      <c r="U143" s="209">
        <v>20</v>
      </c>
      <c r="V143" s="209">
        <v>27</v>
      </c>
      <c r="W143" s="17">
        <f t="shared" si="47"/>
        <v>13067</v>
      </c>
      <c r="X143" s="83">
        <f t="shared" si="48"/>
        <v>2.294872168322708</v>
      </c>
      <c r="Y143" s="84">
        <f t="shared" si="49"/>
        <v>0.4301875238653165</v>
      </c>
      <c r="Z143" s="85">
        <v>11132</v>
      </c>
      <c r="AA143" s="76">
        <f t="shared" si="50"/>
        <v>0</v>
      </c>
      <c r="AB143" s="76">
        <f t="shared" si="51"/>
        <v>0</v>
      </c>
      <c r="AC143" s="148">
        <f t="shared" si="52"/>
        <v>0</v>
      </c>
      <c r="AD143" s="148">
        <f t="shared" si="53"/>
        <v>0</v>
      </c>
      <c r="AE143" s="148">
        <f t="shared" si="54"/>
        <v>0</v>
      </c>
      <c r="AF143" s="213">
        <f t="shared" si="55"/>
        <v>0.2754283228957996</v>
      </c>
      <c r="AG143" s="213">
        <f t="shared" si="56"/>
        <v>-0.19881404670781641</v>
      </c>
      <c r="AH143" s="213">
        <f t="shared" si="57"/>
        <v>12.932068264616335</v>
      </c>
      <c r="AJ143" s="359"/>
    </row>
    <row r="144" spans="1:36" s="4" customFormat="1">
      <c r="A144" s="82">
        <v>129</v>
      </c>
      <c r="B144" s="67">
        <v>11141</v>
      </c>
      <c r="C144" s="82">
        <v>129</v>
      </c>
      <c r="D144" s="15">
        <v>138</v>
      </c>
      <c r="E144" s="67" t="s">
        <v>538</v>
      </c>
      <c r="F144" s="9" t="s">
        <v>189</v>
      </c>
      <c r="G144" s="9" t="s">
        <v>228</v>
      </c>
      <c r="H144" s="10" t="s">
        <v>24</v>
      </c>
      <c r="I144" s="11">
        <v>276676.73103999998</v>
      </c>
      <c r="J144" s="11">
        <v>841551</v>
      </c>
      <c r="K144" s="11" t="s">
        <v>104</v>
      </c>
      <c r="L144" s="167">
        <v>93.933333333333337</v>
      </c>
      <c r="M144" s="53">
        <v>34283</v>
      </c>
      <c r="N144" s="53">
        <v>100000</v>
      </c>
      <c r="O144" s="53">
        <v>24547179</v>
      </c>
      <c r="P144" s="199">
        <v>2.61</v>
      </c>
      <c r="Q144" s="199">
        <v>0.88</v>
      </c>
      <c r="R144" s="199">
        <v>314.62</v>
      </c>
      <c r="S144" s="52">
        <v>504</v>
      </c>
      <c r="T144" s="52">
        <v>55</v>
      </c>
      <c r="U144" s="52">
        <v>5</v>
      </c>
      <c r="V144" s="52">
        <v>45</v>
      </c>
      <c r="W144" s="11">
        <f t="shared" ref="W144:W175" si="58">S144+U144</f>
        <v>509</v>
      </c>
      <c r="X144" s="83">
        <f t="shared" ref="X144:X167" si="59">T144*J144/$J$185</f>
        <v>7.3640820893569922E-2</v>
      </c>
      <c r="Y144" s="84">
        <f t="shared" ref="Y144:Y175" si="60">T144*J144/$J$186</f>
        <v>1.3804412652216764E-2</v>
      </c>
      <c r="Z144" s="85">
        <v>11141</v>
      </c>
      <c r="AA144" s="76">
        <f t="shared" ref="AA144:AA178" si="61">IF(M144&gt;N144,1,0)</f>
        <v>0</v>
      </c>
      <c r="AB144" s="76">
        <f t="shared" ref="AB144:AB178" si="62">IF(W144=0,1,0)</f>
        <v>0</v>
      </c>
      <c r="AC144" s="148">
        <f t="shared" ref="AC144:AC178" si="63">IF((T144+V144)=100,0,1)</f>
        <v>0</v>
      </c>
      <c r="AD144" s="148">
        <f t="shared" ref="AD144:AD178" si="64">IF(J144=0,1,0)</f>
        <v>0</v>
      </c>
      <c r="AE144" s="148">
        <f t="shared" ref="AE144:AE178" si="65">IF(M144=0,1,0)</f>
        <v>0</v>
      </c>
      <c r="AF144" s="213">
        <f t="shared" ref="AF144:AF175" si="66">$J144/$AF$186*P144</f>
        <v>4.2583416996249332E-3</v>
      </c>
      <c r="AG144" s="213">
        <f t="shared" ref="AG144:AG175" si="67">$J144/$AG$186*Q144</f>
        <v>1.4357627186474872E-3</v>
      </c>
      <c r="AH144" s="213">
        <f t="shared" ref="AH144:AH175" si="68">$J144/$AH$186*R144</f>
        <v>0.7145408270733149</v>
      </c>
      <c r="AJ144" s="359"/>
    </row>
    <row r="145" spans="1:36" s="7" customFormat="1">
      <c r="A145" s="207">
        <v>133</v>
      </c>
      <c r="B145" s="67">
        <v>11149</v>
      </c>
      <c r="C145" s="207">
        <v>133</v>
      </c>
      <c r="D145" s="18">
        <v>139</v>
      </c>
      <c r="E145" s="68" t="s">
        <v>539</v>
      </c>
      <c r="F145" s="19" t="s">
        <v>40</v>
      </c>
      <c r="G145" s="19" t="s">
        <v>228</v>
      </c>
      <c r="H145" s="20" t="s">
        <v>24</v>
      </c>
      <c r="I145" s="17">
        <v>105297.141466</v>
      </c>
      <c r="J145" s="17">
        <v>1404552</v>
      </c>
      <c r="K145" s="17" t="s">
        <v>144</v>
      </c>
      <c r="L145" s="168">
        <v>90.966666666666669</v>
      </c>
      <c r="M145" s="55">
        <v>81181</v>
      </c>
      <c r="N145" s="54">
        <v>200000</v>
      </c>
      <c r="O145" s="55">
        <v>17301489</v>
      </c>
      <c r="P145" s="208">
        <v>6.37</v>
      </c>
      <c r="Q145" s="208">
        <v>-11.4</v>
      </c>
      <c r="R145" s="208">
        <v>192.88</v>
      </c>
      <c r="S145" s="209">
        <v>1013</v>
      </c>
      <c r="T145" s="209">
        <v>51</v>
      </c>
      <c r="U145" s="209">
        <v>6</v>
      </c>
      <c r="V145" s="209">
        <v>49</v>
      </c>
      <c r="W145" s="17">
        <f t="shared" si="58"/>
        <v>1019</v>
      </c>
      <c r="X145" s="83">
        <f t="shared" si="59"/>
        <v>0.11396814767998129</v>
      </c>
      <c r="Y145" s="84">
        <f t="shared" si="60"/>
        <v>2.1364011436768415E-2</v>
      </c>
      <c r="Z145" s="85">
        <v>11149</v>
      </c>
      <c r="AA145" s="76">
        <f t="shared" si="61"/>
        <v>0</v>
      </c>
      <c r="AB145" s="76">
        <f t="shared" si="62"/>
        <v>0</v>
      </c>
      <c r="AC145" s="148">
        <f t="shared" si="63"/>
        <v>0</v>
      </c>
      <c r="AD145" s="148">
        <f t="shared" si="64"/>
        <v>0</v>
      </c>
      <c r="AE145" s="148">
        <f t="shared" si="65"/>
        <v>0</v>
      </c>
      <c r="AF145" s="213">
        <f t="shared" si="66"/>
        <v>1.7345899045700421E-2</v>
      </c>
      <c r="AG145" s="213">
        <f t="shared" si="67"/>
        <v>-3.1042896251331994E-2</v>
      </c>
      <c r="AH145" s="213">
        <f t="shared" si="68"/>
        <v>0.73111433813236759</v>
      </c>
      <c r="AJ145" s="359"/>
    </row>
    <row r="146" spans="1:36" s="4" customFormat="1">
      <c r="A146" s="82">
        <v>140</v>
      </c>
      <c r="B146" s="67">
        <v>11173</v>
      </c>
      <c r="C146" s="82">
        <v>140</v>
      </c>
      <c r="D146" s="15">
        <v>140</v>
      </c>
      <c r="E146" s="67" t="s">
        <v>540</v>
      </c>
      <c r="F146" s="9" t="s">
        <v>16</v>
      </c>
      <c r="G146" s="9" t="s">
        <v>228</v>
      </c>
      <c r="H146" s="10" t="s">
        <v>24</v>
      </c>
      <c r="I146" s="11">
        <v>480429.77759999997</v>
      </c>
      <c r="J146" s="11">
        <v>941929</v>
      </c>
      <c r="K146" s="11" t="s">
        <v>145</v>
      </c>
      <c r="L146" s="167">
        <v>89.766666666666666</v>
      </c>
      <c r="M146" s="53">
        <v>50791</v>
      </c>
      <c r="N146" s="53">
        <v>200000</v>
      </c>
      <c r="O146" s="53">
        <v>18545187</v>
      </c>
      <c r="P146" s="199">
        <v>3.34</v>
      </c>
      <c r="Q146" s="199">
        <v>-14.87</v>
      </c>
      <c r="R146" s="199">
        <v>226.96</v>
      </c>
      <c r="S146" s="52">
        <v>125</v>
      </c>
      <c r="T146" s="52">
        <v>7</v>
      </c>
      <c r="U146" s="52">
        <v>7</v>
      </c>
      <c r="V146" s="52">
        <v>93</v>
      </c>
      <c r="W146" s="11">
        <f t="shared" si="58"/>
        <v>132</v>
      </c>
      <c r="X146" s="83">
        <f t="shared" si="59"/>
        <v>1.049039157210298E-2</v>
      </c>
      <c r="Y146" s="84">
        <f t="shared" si="60"/>
        <v>1.9664866902276909E-3</v>
      </c>
      <c r="Z146" s="85">
        <v>11173</v>
      </c>
      <c r="AA146" s="76">
        <f t="shared" si="61"/>
        <v>0</v>
      </c>
      <c r="AB146" s="76">
        <f t="shared" si="62"/>
        <v>0</v>
      </c>
      <c r="AC146" s="148">
        <f t="shared" si="63"/>
        <v>0</v>
      </c>
      <c r="AD146" s="148">
        <f t="shared" si="64"/>
        <v>0</v>
      </c>
      <c r="AE146" s="148">
        <f t="shared" si="65"/>
        <v>0</v>
      </c>
      <c r="AF146" s="213">
        <f t="shared" si="66"/>
        <v>6.0993589780481035E-3</v>
      </c>
      <c r="AG146" s="213">
        <f t="shared" si="67"/>
        <v>-2.7154930539992603E-2</v>
      </c>
      <c r="AH146" s="213">
        <f t="shared" si="68"/>
        <v>0.57693617661341168</v>
      </c>
      <c r="AJ146" s="359"/>
    </row>
    <row r="147" spans="1:36" s="7" customFormat="1">
      <c r="A147" s="207">
        <v>141</v>
      </c>
      <c r="B147" s="67">
        <v>11182</v>
      </c>
      <c r="C147" s="207">
        <v>141</v>
      </c>
      <c r="D147" s="18">
        <v>141</v>
      </c>
      <c r="E147" s="68" t="s">
        <v>541</v>
      </c>
      <c r="F147" s="19" t="s">
        <v>44</v>
      </c>
      <c r="G147" s="19" t="s">
        <v>228</v>
      </c>
      <c r="H147" s="20" t="s">
        <v>24</v>
      </c>
      <c r="I147" s="17">
        <v>1681110.6301829999</v>
      </c>
      <c r="J147" s="17">
        <v>6692526</v>
      </c>
      <c r="K147" s="17" t="s">
        <v>112</v>
      </c>
      <c r="L147" s="168">
        <v>86.6</v>
      </c>
      <c r="M147" s="55">
        <v>267903</v>
      </c>
      <c r="N147" s="54">
        <v>750000</v>
      </c>
      <c r="O147" s="55">
        <v>24981154</v>
      </c>
      <c r="P147" s="208">
        <v>14.58</v>
      </c>
      <c r="Q147" s="208">
        <v>1.1000000000000001</v>
      </c>
      <c r="R147" s="208">
        <v>317.45</v>
      </c>
      <c r="S147" s="209">
        <v>2664</v>
      </c>
      <c r="T147" s="209">
        <v>60</v>
      </c>
      <c r="U147" s="209">
        <v>12</v>
      </c>
      <c r="V147" s="209">
        <v>40</v>
      </c>
      <c r="W147" s="17">
        <f t="shared" si="58"/>
        <v>2676</v>
      </c>
      <c r="X147" s="83">
        <f t="shared" si="59"/>
        <v>0.63887634551600325</v>
      </c>
      <c r="Y147" s="84">
        <f t="shared" si="60"/>
        <v>0.11976119494905303</v>
      </c>
      <c r="Z147" s="85">
        <v>11182</v>
      </c>
      <c r="AA147" s="76">
        <f t="shared" si="61"/>
        <v>0</v>
      </c>
      <c r="AB147" s="76">
        <f t="shared" si="62"/>
        <v>0</v>
      </c>
      <c r="AC147" s="148">
        <f t="shared" si="63"/>
        <v>0</v>
      </c>
      <c r="AD147" s="148">
        <f t="shared" si="64"/>
        <v>0</v>
      </c>
      <c r="AE147" s="148">
        <f t="shared" si="65"/>
        <v>0</v>
      </c>
      <c r="AF147" s="213">
        <f t="shared" si="66"/>
        <v>0.18917648450929203</v>
      </c>
      <c r="AG147" s="213">
        <f t="shared" si="67"/>
        <v>1.4272574277107082E-2</v>
      </c>
      <c r="AH147" s="213">
        <f t="shared" si="68"/>
        <v>5.7335774011636662</v>
      </c>
      <c r="AJ147" s="359"/>
    </row>
    <row r="148" spans="1:36" s="4" customFormat="1">
      <c r="A148" s="82">
        <v>144</v>
      </c>
      <c r="B148" s="67">
        <v>11183</v>
      </c>
      <c r="C148" s="82">
        <v>144</v>
      </c>
      <c r="D148" s="15">
        <v>142</v>
      </c>
      <c r="E148" s="67" t="s">
        <v>542</v>
      </c>
      <c r="F148" s="9" t="s">
        <v>41</v>
      </c>
      <c r="G148" s="9" t="s">
        <v>46</v>
      </c>
      <c r="H148" s="10" t="s">
        <v>24</v>
      </c>
      <c r="I148" s="11">
        <v>1536154.1139710001</v>
      </c>
      <c r="J148" s="11">
        <v>9233138</v>
      </c>
      <c r="K148" s="11" t="s">
        <v>112</v>
      </c>
      <c r="L148" s="167">
        <v>86.6</v>
      </c>
      <c r="M148" s="53">
        <v>43704985</v>
      </c>
      <c r="N148" s="53">
        <v>200000000</v>
      </c>
      <c r="O148" s="53">
        <v>211261</v>
      </c>
      <c r="P148" s="199">
        <v>8.58</v>
      </c>
      <c r="Q148" s="199">
        <v>-1.79</v>
      </c>
      <c r="R148" s="199">
        <v>345.91</v>
      </c>
      <c r="S148" s="52">
        <v>8691</v>
      </c>
      <c r="T148" s="52">
        <v>4.8448525</v>
      </c>
      <c r="U148" s="52">
        <v>102</v>
      </c>
      <c r="V148" s="52">
        <v>95.155147499999998</v>
      </c>
      <c r="W148" s="11">
        <f t="shared" si="58"/>
        <v>8793</v>
      </c>
      <c r="X148" s="83">
        <f t="shared" si="59"/>
        <v>7.1171378466841781E-2</v>
      </c>
      <c r="Y148" s="84">
        <f t="shared" si="60"/>
        <v>1.3341500888526425E-2</v>
      </c>
      <c r="Z148" s="85">
        <v>11183</v>
      </c>
      <c r="AA148" s="76">
        <f t="shared" si="61"/>
        <v>0</v>
      </c>
      <c r="AB148" s="76">
        <f t="shared" si="62"/>
        <v>0</v>
      </c>
      <c r="AC148" s="148">
        <f t="shared" si="63"/>
        <v>0</v>
      </c>
      <c r="AD148" s="148">
        <f t="shared" si="64"/>
        <v>0</v>
      </c>
      <c r="AE148" s="148">
        <f t="shared" si="65"/>
        <v>0</v>
      </c>
      <c r="AF148" s="213">
        <f t="shared" si="66"/>
        <v>0.15358760709231215</v>
      </c>
      <c r="AG148" s="213">
        <f t="shared" si="67"/>
        <v>-3.2042169777999854E-2</v>
      </c>
      <c r="AH148" s="213">
        <f t="shared" si="68"/>
        <v>8.61931445499593</v>
      </c>
      <c r="AJ148" s="359"/>
    </row>
    <row r="149" spans="1:36" s="7" customFormat="1">
      <c r="A149" s="207">
        <v>142</v>
      </c>
      <c r="B149" s="67">
        <v>11186</v>
      </c>
      <c r="C149" s="207">
        <v>142</v>
      </c>
      <c r="D149" s="18">
        <v>143</v>
      </c>
      <c r="E149" s="68" t="s">
        <v>543</v>
      </c>
      <c r="F149" s="19" t="s">
        <v>32</v>
      </c>
      <c r="G149" s="19" t="s">
        <v>228</v>
      </c>
      <c r="H149" s="20" t="s">
        <v>24</v>
      </c>
      <c r="I149" s="17">
        <v>464832</v>
      </c>
      <c r="J149" s="17">
        <v>1097494</v>
      </c>
      <c r="K149" s="17" t="s">
        <v>146</v>
      </c>
      <c r="L149" s="168">
        <v>86.566666666666663</v>
      </c>
      <c r="M149" s="55">
        <v>51021</v>
      </c>
      <c r="N149" s="54">
        <v>100000</v>
      </c>
      <c r="O149" s="55">
        <v>21510640</v>
      </c>
      <c r="P149" s="208">
        <v>8.25</v>
      </c>
      <c r="Q149" s="208">
        <v>-11.77</v>
      </c>
      <c r="R149" s="208">
        <v>242.58</v>
      </c>
      <c r="S149" s="209">
        <v>56</v>
      </c>
      <c r="T149" s="209">
        <v>76</v>
      </c>
      <c r="U149" s="209">
        <v>3</v>
      </c>
      <c r="V149" s="209">
        <v>24</v>
      </c>
      <c r="W149" s="17">
        <f t="shared" si="58"/>
        <v>59</v>
      </c>
      <c r="X149" s="83">
        <f t="shared" si="59"/>
        <v>0.13270620752133619</v>
      </c>
      <c r="Y149" s="84">
        <f t="shared" si="60"/>
        <v>2.4876572910327171E-2</v>
      </c>
      <c r="Z149" s="85">
        <v>11186</v>
      </c>
      <c r="AA149" s="76">
        <f t="shared" si="61"/>
        <v>0</v>
      </c>
      <c r="AB149" s="76">
        <f t="shared" si="62"/>
        <v>0</v>
      </c>
      <c r="AC149" s="148">
        <f t="shared" si="63"/>
        <v>0</v>
      </c>
      <c r="AD149" s="148">
        <f t="shared" si="64"/>
        <v>0</v>
      </c>
      <c r="AE149" s="148">
        <f t="shared" si="65"/>
        <v>0</v>
      </c>
      <c r="AF149" s="213">
        <f t="shared" si="66"/>
        <v>1.7553982569898898E-2</v>
      </c>
      <c r="AG149" s="213">
        <f t="shared" si="67"/>
        <v>-2.5043681799722425E-2</v>
      </c>
      <c r="AH149" s="213">
        <f t="shared" si="68"/>
        <v>0.71848453989586636</v>
      </c>
      <c r="AJ149" s="359"/>
    </row>
    <row r="150" spans="1:36" s="4" customFormat="1">
      <c r="A150" s="82">
        <v>147</v>
      </c>
      <c r="B150" s="67">
        <v>11197</v>
      </c>
      <c r="C150" s="82">
        <v>147</v>
      </c>
      <c r="D150" s="15">
        <v>144</v>
      </c>
      <c r="E150" s="67" t="s">
        <v>544</v>
      </c>
      <c r="F150" s="9" t="s">
        <v>189</v>
      </c>
      <c r="G150" s="9" t="s">
        <v>46</v>
      </c>
      <c r="H150" s="10" t="s">
        <v>24</v>
      </c>
      <c r="I150" s="11">
        <v>1057576.094785</v>
      </c>
      <c r="J150" s="11">
        <v>2987414</v>
      </c>
      <c r="K150" s="11" t="s">
        <v>147</v>
      </c>
      <c r="L150" s="167">
        <v>84.866666666666674</v>
      </c>
      <c r="M150" s="53">
        <v>26646400</v>
      </c>
      <c r="N150" s="53">
        <v>700000000</v>
      </c>
      <c r="O150" s="53">
        <v>112114</v>
      </c>
      <c r="P150" s="199">
        <v>5.04</v>
      </c>
      <c r="Q150" s="199">
        <v>-5.05</v>
      </c>
      <c r="R150" s="199">
        <v>277.64999999999998</v>
      </c>
      <c r="S150" s="52">
        <v>2907</v>
      </c>
      <c r="T150" s="52">
        <v>0.38143128571428569</v>
      </c>
      <c r="U150" s="52">
        <v>40</v>
      </c>
      <c r="V150" s="52">
        <v>99.618568714285715</v>
      </c>
      <c r="W150" s="11">
        <f t="shared" si="58"/>
        <v>2947</v>
      </c>
      <c r="X150" s="83">
        <f t="shared" si="59"/>
        <v>1.8129557950308586E-3</v>
      </c>
      <c r="Y150" s="84">
        <f t="shared" si="60"/>
        <v>3.3984941519057596E-4</v>
      </c>
      <c r="Z150" s="85">
        <v>11197</v>
      </c>
      <c r="AA150" s="76">
        <f t="shared" si="61"/>
        <v>0</v>
      </c>
      <c r="AB150" s="76">
        <f t="shared" si="62"/>
        <v>0</v>
      </c>
      <c r="AC150" s="148">
        <f t="shared" si="63"/>
        <v>0</v>
      </c>
      <c r="AD150" s="148">
        <f t="shared" si="64"/>
        <v>0</v>
      </c>
      <c r="AE150" s="148">
        <f t="shared" si="65"/>
        <v>0</v>
      </c>
      <c r="AF150" s="213">
        <f t="shared" si="66"/>
        <v>2.919076710427106E-2</v>
      </c>
      <c r="AG150" s="213">
        <f t="shared" si="67"/>
        <v>-2.9248685292970009E-2</v>
      </c>
      <c r="AH150" s="213">
        <f t="shared" si="68"/>
        <v>2.2384807858497791</v>
      </c>
      <c r="AJ150" s="359"/>
    </row>
    <row r="151" spans="1:36" s="7" customFormat="1">
      <c r="A151" s="207">
        <v>148</v>
      </c>
      <c r="B151" s="67">
        <v>11195</v>
      </c>
      <c r="C151" s="207">
        <v>148</v>
      </c>
      <c r="D151" s="18">
        <v>145</v>
      </c>
      <c r="E151" s="68" t="s">
        <v>545</v>
      </c>
      <c r="F151" s="19" t="s">
        <v>47</v>
      </c>
      <c r="G151" s="19" t="s">
        <v>46</v>
      </c>
      <c r="H151" s="20" t="s">
        <v>24</v>
      </c>
      <c r="I151" s="17">
        <v>568078.71472799999</v>
      </c>
      <c r="J151" s="17">
        <v>3264118</v>
      </c>
      <c r="K151" s="17" t="s">
        <v>150</v>
      </c>
      <c r="L151" s="168">
        <v>84.733333333333334</v>
      </c>
      <c r="M151" s="55">
        <v>18290152</v>
      </c>
      <c r="N151" s="54">
        <v>50000000</v>
      </c>
      <c r="O151" s="55">
        <v>178460</v>
      </c>
      <c r="P151" s="208">
        <v>10.97</v>
      </c>
      <c r="Q151" s="208">
        <v>6.15</v>
      </c>
      <c r="R151" s="208">
        <v>375.11</v>
      </c>
      <c r="S151" s="209">
        <v>4762</v>
      </c>
      <c r="T151" s="209">
        <v>12.709728</v>
      </c>
      <c r="U151" s="209">
        <v>199</v>
      </c>
      <c r="V151" s="209">
        <v>87.290272000000002</v>
      </c>
      <c r="W151" s="17">
        <f t="shared" si="58"/>
        <v>4961</v>
      </c>
      <c r="X151" s="83">
        <f t="shared" si="59"/>
        <v>6.6005115889110136E-2</v>
      </c>
      <c r="Y151" s="84">
        <f t="shared" si="60"/>
        <v>1.2373054045765336E-2</v>
      </c>
      <c r="Z151" s="85">
        <v>11195</v>
      </c>
      <c r="AA151" s="76">
        <f t="shared" si="61"/>
        <v>0</v>
      </c>
      <c r="AB151" s="76">
        <f t="shared" si="62"/>
        <v>0</v>
      </c>
      <c r="AC151" s="148">
        <f t="shared" si="63"/>
        <v>0</v>
      </c>
      <c r="AD151" s="148">
        <f t="shared" si="64"/>
        <v>0</v>
      </c>
      <c r="AE151" s="148">
        <f t="shared" si="65"/>
        <v>0</v>
      </c>
      <c r="AF151" s="213">
        <f t="shared" si="66"/>
        <v>6.9421187381068089E-2</v>
      </c>
      <c r="AG151" s="213">
        <f t="shared" si="67"/>
        <v>3.8918897209988035E-2</v>
      </c>
      <c r="AH151" s="213">
        <f t="shared" si="68"/>
        <v>3.3043403503073079</v>
      </c>
      <c r="AJ151" s="359"/>
    </row>
    <row r="152" spans="1:36" s="4" customFormat="1">
      <c r="A152" s="82">
        <v>149</v>
      </c>
      <c r="B152" s="67">
        <v>11215</v>
      </c>
      <c r="C152" s="82">
        <v>149</v>
      </c>
      <c r="D152" s="15">
        <v>146</v>
      </c>
      <c r="E152" s="67" t="s">
        <v>546</v>
      </c>
      <c r="F152" s="9" t="s">
        <v>287</v>
      </c>
      <c r="G152" s="9" t="s">
        <v>46</v>
      </c>
      <c r="H152" s="10" t="s">
        <v>24</v>
      </c>
      <c r="I152" s="11">
        <v>2619354.7903920002</v>
      </c>
      <c r="J152" s="11">
        <v>7619519</v>
      </c>
      <c r="K152" s="11" t="s">
        <v>151</v>
      </c>
      <c r="L152" s="167">
        <v>84.366666666666674</v>
      </c>
      <c r="M152" s="53">
        <v>35763924</v>
      </c>
      <c r="N152" s="53">
        <v>100000000</v>
      </c>
      <c r="O152" s="53">
        <v>213050</v>
      </c>
      <c r="P152" s="199">
        <v>10.23</v>
      </c>
      <c r="Q152" s="199">
        <v>2.13</v>
      </c>
      <c r="R152" s="199">
        <v>306.55</v>
      </c>
      <c r="S152" s="52">
        <v>10972</v>
      </c>
      <c r="T152" s="52">
        <v>14.731356000000002</v>
      </c>
      <c r="U152" s="52">
        <v>100</v>
      </c>
      <c r="V152" s="52">
        <v>85.268644000000009</v>
      </c>
      <c r="W152" s="11">
        <f t="shared" si="58"/>
        <v>11072</v>
      </c>
      <c r="X152" s="83">
        <f t="shared" si="59"/>
        <v>0.17858532660400409</v>
      </c>
      <c r="Y152" s="84">
        <f t="shared" si="60"/>
        <v>3.3476888390958123E-2</v>
      </c>
      <c r="Z152" s="85">
        <v>11215</v>
      </c>
      <c r="AA152" s="76">
        <f t="shared" si="61"/>
        <v>0</v>
      </c>
      <c r="AB152" s="76">
        <f t="shared" si="62"/>
        <v>0</v>
      </c>
      <c r="AC152" s="148">
        <f t="shared" si="63"/>
        <v>0</v>
      </c>
      <c r="AD152" s="148">
        <f t="shared" si="64"/>
        <v>0</v>
      </c>
      <c r="AE152" s="148">
        <f t="shared" si="65"/>
        <v>0</v>
      </c>
      <c r="AF152" s="213">
        <f t="shared" si="66"/>
        <v>0.15112028002804273</v>
      </c>
      <c r="AG152" s="213">
        <f t="shared" si="67"/>
        <v>3.1464926340149656E-2</v>
      </c>
      <c r="AH152" s="213">
        <f t="shared" si="68"/>
        <v>6.3036074195813612</v>
      </c>
      <c r="AJ152" s="359"/>
    </row>
    <row r="153" spans="1:36" s="7" customFormat="1">
      <c r="A153" s="207">
        <v>152</v>
      </c>
      <c r="B153" s="67">
        <v>11220</v>
      </c>
      <c r="C153" s="207">
        <v>152</v>
      </c>
      <c r="D153" s="18">
        <v>147</v>
      </c>
      <c r="E153" s="68" t="s">
        <v>547</v>
      </c>
      <c r="F153" s="19" t="s">
        <v>200</v>
      </c>
      <c r="G153" s="19" t="s">
        <v>228</v>
      </c>
      <c r="H153" s="20" t="s">
        <v>24</v>
      </c>
      <c r="I153" s="17">
        <v>474609.66409899999</v>
      </c>
      <c r="J153" s="17">
        <v>978660</v>
      </c>
      <c r="K153" s="17" t="s">
        <v>207</v>
      </c>
      <c r="L153" s="168">
        <v>83.266666666666666</v>
      </c>
      <c r="M153" s="55">
        <v>90758</v>
      </c>
      <c r="N153" s="54">
        <v>150000</v>
      </c>
      <c r="O153" s="55">
        <v>10783186</v>
      </c>
      <c r="P153" s="208">
        <v>9.2100000000000009</v>
      </c>
      <c r="Q153" s="208">
        <v>-0.24</v>
      </c>
      <c r="R153" s="208">
        <v>218.4</v>
      </c>
      <c r="S153" s="209">
        <v>697</v>
      </c>
      <c r="T153" s="209">
        <v>92</v>
      </c>
      <c r="U153" s="209">
        <v>3</v>
      </c>
      <c r="V153" s="209">
        <v>8</v>
      </c>
      <c r="W153" s="17">
        <f t="shared" si="58"/>
        <v>700</v>
      </c>
      <c r="X153" s="83">
        <f t="shared" si="59"/>
        <v>0.1432501734916623</v>
      </c>
      <c r="Y153" s="84">
        <f t="shared" si="60"/>
        <v>2.6853102442170318E-2</v>
      </c>
      <c r="Z153" s="85">
        <v>11220</v>
      </c>
      <c r="AA153" s="76">
        <f t="shared" si="61"/>
        <v>0</v>
      </c>
      <c r="AB153" s="76">
        <f t="shared" si="62"/>
        <v>0</v>
      </c>
      <c r="AC153" s="148">
        <f t="shared" si="63"/>
        <v>0</v>
      </c>
      <c r="AD153" s="148">
        <f t="shared" si="64"/>
        <v>0</v>
      </c>
      <c r="AE153" s="148">
        <f t="shared" si="65"/>
        <v>0</v>
      </c>
      <c r="AF153" s="213">
        <f t="shared" si="66"/>
        <v>1.7474752278223853E-2</v>
      </c>
      <c r="AG153" s="213">
        <f t="shared" si="67"/>
        <v>-4.5536813754329256E-4</v>
      </c>
      <c r="AH153" s="213">
        <f t="shared" si="68"/>
        <v>0.57682590132554601</v>
      </c>
      <c r="AJ153" s="359"/>
    </row>
    <row r="154" spans="1:36" s="4" customFormat="1">
      <c r="A154" s="82">
        <v>155</v>
      </c>
      <c r="B154" s="67">
        <v>11235</v>
      </c>
      <c r="C154" s="82">
        <v>155</v>
      </c>
      <c r="D154" s="15">
        <v>148</v>
      </c>
      <c r="E154" s="67" t="s">
        <v>548</v>
      </c>
      <c r="F154" s="9" t="s">
        <v>28</v>
      </c>
      <c r="G154" s="9" t="s">
        <v>228</v>
      </c>
      <c r="H154" s="10" t="s">
        <v>24</v>
      </c>
      <c r="I154" s="11">
        <v>1149920.9172809999</v>
      </c>
      <c r="J154" s="11">
        <v>7631163</v>
      </c>
      <c r="K154" s="11" t="s">
        <v>208</v>
      </c>
      <c r="L154" s="167">
        <v>82.266666666666666</v>
      </c>
      <c r="M154" s="53">
        <v>548927</v>
      </c>
      <c r="N154" s="53">
        <v>1000000</v>
      </c>
      <c r="O154" s="53">
        <v>13901963</v>
      </c>
      <c r="P154" s="199">
        <v>11.56</v>
      </c>
      <c r="Q154" s="199">
        <v>-5.25</v>
      </c>
      <c r="R154" s="199">
        <v>291.48</v>
      </c>
      <c r="S154" s="52">
        <v>4872</v>
      </c>
      <c r="T154" s="52">
        <v>74</v>
      </c>
      <c r="U154" s="52">
        <v>9</v>
      </c>
      <c r="V154" s="52">
        <v>26</v>
      </c>
      <c r="W154" s="11">
        <f t="shared" si="58"/>
        <v>4881</v>
      </c>
      <c r="X154" s="83">
        <f t="shared" si="59"/>
        <v>0.89845833292564869</v>
      </c>
      <c r="Y154" s="84">
        <f t="shared" si="60"/>
        <v>0.16842139221198399</v>
      </c>
      <c r="Z154" s="85">
        <v>11235</v>
      </c>
      <c r="AA154" s="76">
        <f t="shared" si="61"/>
        <v>0</v>
      </c>
      <c r="AB154" s="76">
        <f t="shared" si="62"/>
        <v>0</v>
      </c>
      <c r="AC154" s="148">
        <f t="shared" si="63"/>
        <v>0</v>
      </c>
      <c r="AD154" s="148">
        <f t="shared" si="64"/>
        <v>0</v>
      </c>
      <c r="AE154" s="148">
        <f t="shared" si="65"/>
        <v>0</v>
      </c>
      <c r="AF154" s="213">
        <f t="shared" si="66"/>
        <v>0.17102835705134123</v>
      </c>
      <c r="AG154" s="213">
        <f t="shared" si="67"/>
        <v>-7.7672913020721573E-2</v>
      </c>
      <c r="AH154" s="213">
        <f t="shared" si="68"/>
        <v>6.0028815265696656</v>
      </c>
      <c r="AJ154" s="359"/>
    </row>
    <row r="155" spans="1:36" s="7" customFormat="1">
      <c r="A155" s="207">
        <v>156</v>
      </c>
      <c r="B155" s="67">
        <v>11234</v>
      </c>
      <c r="C155" s="207">
        <v>156</v>
      </c>
      <c r="D155" s="18">
        <v>149</v>
      </c>
      <c r="E155" s="68" t="s">
        <v>549</v>
      </c>
      <c r="F155" s="19" t="s">
        <v>620</v>
      </c>
      <c r="G155" s="19" t="s">
        <v>228</v>
      </c>
      <c r="H155" s="20" t="s">
        <v>24</v>
      </c>
      <c r="I155" s="17">
        <v>964057.70813899999</v>
      </c>
      <c r="J155" s="17">
        <v>6753386</v>
      </c>
      <c r="K155" s="17" t="s">
        <v>113</v>
      </c>
      <c r="L155" s="168">
        <v>82.133333333333326</v>
      </c>
      <c r="M155" s="55">
        <v>293771</v>
      </c>
      <c r="N155" s="54">
        <v>500000</v>
      </c>
      <c r="O155" s="55">
        <v>22988607</v>
      </c>
      <c r="P155" s="208">
        <v>6.89</v>
      </c>
      <c r="Q155" s="208">
        <v>-2.46</v>
      </c>
      <c r="R155" s="208">
        <v>338.57</v>
      </c>
      <c r="S155" s="209">
        <v>657</v>
      </c>
      <c r="T155" s="209">
        <v>89</v>
      </c>
      <c r="U155" s="209">
        <v>13</v>
      </c>
      <c r="V155" s="209">
        <v>11</v>
      </c>
      <c r="W155" s="17">
        <f t="shared" si="58"/>
        <v>670</v>
      </c>
      <c r="X155" s="83">
        <f t="shared" si="59"/>
        <v>0.95628439971934265</v>
      </c>
      <c r="Y155" s="84">
        <f t="shared" si="60"/>
        <v>0.17926123454927254</v>
      </c>
      <c r="Z155" s="85">
        <v>11234</v>
      </c>
      <c r="AA155" s="76">
        <f t="shared" si="61"/>
        <v>0</v>
      </c>
      <c r="AB155" s="76">
        <f t="shared" si="62"/>
        <v>0</v>
      </c>
      <c r="AC155" s="148">
        <f t="shared" si="63"/>
        <v>0</v>
      </c>
      <c r="AD155" s="148">
        <f t="shared" si="64"/>
        <v>0</v>
      </c>
      <c r="AE155" s="148">
        <f t="shared" si="65"/>
        <v>0</v>
      </c>
      <c r="AF155" s="213">
        <f t="shared" si="66"/>
        <v>9.0211178149945767E-2</v>
      </c>
      <c r="AG155" s="213">
        <f t="shared" si="67"/>
        <v>-3.2208925725524903E-2</v>
      </c>
      <c r="AH155" s="213">
        <f t="shared" si="68"/>
        <v>6.1706416746593344</v>
      </c>
      <c r="AJ155" s="359"/>
    </row>
    <row r="156" spans="1:36" s="4" customFormat="1">
      <c r="A156" s="82">
        <v>160</v>
      </c>
      <c r="B156" s="67">
        <v>11223</v>
      </c>
      <c r="C156" s="82">
        <v>160</v>
      </c>
      <c r="D156" s="15">
        <v>150</v>
      </c>
      <c r="E156" s="67" t="s">
        <v>550</v>
      </c>
      <c r="F156" s="9" t="s">
        <v>322</v>
      </c>
      <c r="G156" s="9" t="s">
        <v>228</v>
      </c>
      <c r="H156" s="10" t="s">
        <v>24</v>
      </c>
      <c r="I156" s="11">
        <v>4747833.7036250001</v>
      </c>
      <c r="J156" s="11">
        <v>6406609</v>
      </c>
      <c r="K156" s="11" t="s">
        <v>148</v>
      </c>
      <c r="L156" s="167">
        <v>81.599999999999994</v>
      </c>
      <c r="M156" s="53">
        <v>2131601</v>
      </c>
      <c r="N156" s="53">
        <v>10000000</v>
      </c>
      <c r="O156" s="53">
        <v>3005538</v>
      </c>
      <c r="P156" s="199">
        <v>24.98</v>
      </c>
      <c r="Q156" s="199">
        <v>23.27</v>
      </c>
      <c r="R156" s="199">
        <v>249.47</v>
      </c>
      <c r="S156" s="52">
        <v>5086</v>
      </c>
      <c r="T156" s="52">
        <v>73</v>
      </c>
      <c r="U156" s="52">
        <v>17</v>
      </c>
      <c r="V156" s="52">
        <v>27</v>
      </c>
      <c r="W156" s="11">
        <f t="shared" si="58"/>
        <v>5103</v>
      </c>
      <c r="X156" s="83">
        <f t="shared" si="59"/>
        <v>0.74409188944529403</v>
      </c>
      <c r="Y156" s="84">
        <f t="shared" si="60"/>
        <v>0.1394844784242131</v>
      </c>
      <c r="Z156" s="85">
        <v>11223</v>
      </c>
      <c r="AA156" s="76">
        <f t="shared" si="61"/>
        <v>0</v>
      </c>
      <c r="AB156" s="76">
        <f t="shared" si="62"/>
        <v>0</v>
      </c>
      <c r="AC156" s="148">
        <f t="shared" si="63"/>
        <v>0</v>
      </c>
      <c r="AD156" s="148">
        <f t="shared" si="64"/>
        <v>0</v>
      </c>
      <c r="AE156" s="148">
        <f t="shared" si="65"/>
        <v>0</v>
      </c>
      <c r="AF156" s="213">
        <f t="shared" si="66"/>
        <v>0.3102703053805137</v>
      </c>
      <c r="AG156" s="213">
        <f t="shared" si="67"/>
        <v>0.28903082490810861</v>
      </c>
      <c r="AH156" s="213">
        <f t="shared" si="68"/>
        <v>4.3132718175207838</v>
      </c>
      <c r="AJ156" s="359"/>
    </row>
    <row r="157" spans="1:36" s="7" customFormat="1">
      <c r="A157" s="207">
        <v>167</v>
      </c>
      <c r="B157" s="67">
        <v>11268</v>
      </c>
      <c r="C157" s="207">
        <v>167</v>
      </c>
      <c r="D157" s="18">
        <v>151</v>
      </c>
      <c r="E157" s="68" t="s">
        <v>551</v>
      </c>
      <c r="F157" s="19" t="s">
        <v>304</v>
      </c>
      <c r="G157" s="19" t="s">
        <v>228</v>
      </c>
      <c r="H157" s="20" t="s">
        <v>24</v>
      </c>
      <c r="I157" s="17">
        <v>997632.67679699999</v>
      </c>
      <c r="J157" s="17">
        <v>2576326</v>
      </c>
      <c r="K157" s="17" t="s">
        <v>155</v>
      </c>
      <c r="L157" s="168">
        <v>76.933333333333337</v>
      </c>
      <c r="M157" s="55">
        <v>148411</v>
      </c>
      <c r="N157" s="54">
        <v>200000</v>
      </c>
      <c r="O157" s="55">
        <v>17359397</v>
      </c>
      <c r="P157" s="208">
        <v>8.52</v>
      </c>
      <c r="Q157" s="208">
        <v>-9.58</v>
      </c>
      <c r="R157" s="208">
        <v>254.81</v>
      </c>
      <c r="S157" s="209">
        <v>337</v>
      </c>
      <c r="T157" s="209">
        <v>29</v>
      </c>
      <c r="U157" s="209">
        <v>9</v>
      </c>
      <c r="V157" s="209">
        <v>71</v>
      </c>
      <c r="W157" s="17">
        <f t="shared" si="58"/>
        <v>346</v>
      </c>
      <c r="X157" s="83">
        <f t="shared" si="59"/>
        <v>0.11887055911922748</v>
      </c>
      <c r="Y157" s="84">
        <f t="shared" si="60"/>
        <v>2.2282997804344493E-2</v>
      </c>
      <c r="Z157" s="85">
        <v>11268</v>
      </c>
      <c r="AA157" s="76">
        <f t="shared" si="61"/>
        <v>0</v>
      </c>
      <c r="AB157" s="76">
        <f t="shared" si="62"/>
        <v>0</v>
      </c>
      <c r="AC157" s="148">
        <f t="shared" si="63"/>
        <v>0</v>
      </c>
      <c r="AD157" s="148">
        <f t="shared" si="64"/>
        <v>0</v>
      </c>
      <c r="AE157" s="148">
        <f t="shared" si="65"/>
        <v>0</v>
      </c>
      <c r="AF157" s="213">
        <f t="shared" si="66"/>
        <v>4.2555918723065016E-2</v>
      </c>
      <c r="AG157" s="213">
        <f t="shared" si="67"/>
        <v>-4.7850434432742124E-2</v>
      </c>
      <c r="AH157" s="213">
        <f t="shared" si="68"/>
        <v>1.7716485187779034</v>
      </c>
      <c r="AJ157" s="359"/>
    </row>
    <row r="158" spans="1:36" s="4" customFormat="1">
      <c r="A158" s="82">
        <v>168</v>
      </c>
      <c r="B158" s="67">
        <v>11273</v>
      </c>
      <c r="C158" s="82">
        <v>168</v>
      </c>
      <c r="D158" s="15">
        <v>152</v>
      </c>
      <c r="E158" s="67" t="s">
        <v>552</v>
      </c>
      <c r="F158" s="9" t="s">
        <v>212</v>
      </c>
      <c r="G158" s="9" t="s">
        <v>228</v>
      </c>
      <c r="H158" s="10" t="s">
        <v>24</v>
      </c>
      <c r="I158" s="11">
        <v>706823.83377699996</v>
      </c>
      <c r="J158" s="11">
        <v>7153438</v>
      </c>
      <c r="K158" s="11" t="s">
        <v>156</v>
      </c>
      <c r="L158" s="167">
        <v>76.533333333333331</v>
      </c>
      <c r="M158" s="53">
        <v>540976</v>
      </c>
      <c r="N158" s="53">
        <v>1000000</v>
      </c>
      <c r="O158" s="53">
        <v>13223208</v>
      </c>
      <c r="P158" s="199">
        <v>3.34</v>
      </c>
      <c r="Q158" s="199">
        <v>-11.52</v>
      </c>
      <c r="R158" s="199">
        <v>344.01</v>
      </c>
      <c r="S158" s="52">
        <v>3901</v>
      </c>
      <c r="T158" s="52">
        <v>49</v>
      </c>
      <c r="U158" s="52">
        <v>18</v>
      </c>
      <c r="V158" s="52">
        <v>51</v>
      </c>
      <c r="W158" s="11">
        <f t="shared" si="58"/>
        <v>3919</v>
      </c>
      <c r="X158" s="83">
        <f t="shared" si="59"/>
        <v>0.55768169357491748</v>
      </c>
      <c r="Y158" s="84">
        <f t="shared" si="60"/>
        <v>0.10454077145366895</v>
      </c>
      <c r="Z158" s="85">
        <v>11273</v>
      </c>
      <c r="AA158" s="76">
        <f t="shared" si="61"/>
        <v>0</v>
      </c>
      <c r="AB158" s="76">
        <f t="shared" si="62"/>
        <v>0</v>
      </c>
      <c r="AC158" s="148">
        <f t="shared" si="63"/>
        <v>0</v>
      </c>
      <c r="AD158" s="148">
        <f t="shared" si="64"/>
        <v>0</v>
      </c>
      <c r="AE158" s="148">
        <f t="shared" si="65"/>
        <v>0</v>
      </c>
      <c r="AF158" s="213">
        <f t="shared" si="66"/>
        <v>4.63213111489406E-2</v>
      </c>
      <c r="AG158" s="213">
        <f t="shared" si="67"/>
        <v>-0.1597669174957472</v>
      </c>
      <c r="AH158" s="213">
        <f t="shared" si="68"/>
        <v>6.6411939845099583</v>
      </c>
      <c r="AJ158" s="359"/>
    </row>
    <row r="159" spans="1:36" s="7" customFormat="1">
      <c r="A159" s="207">
        <v>169</v>
      </c>
      <c r="B159" s="67">
        <v>11260</v>
      </c>
      <c r="C159" s="207">
        <v>169</v>
      </c>
      <c r="D159" s="18">
        <v>153</v>
      </c>
      <c r="E159" s="68" t="s">
        <v>553</v>
      </c>
      <c r="F159" s="19" t="s">
        <v>38</v>
      </c>
      <c r="G159" s="19" t="s">
        <v>46</v>
      </c>
      <c r="H159" s="20" t="s">
        <v>24</v>
      </c>
      <c r="I159" s="17">
        <v>504175.67202</v>
      </c>
      <c r="J159" s="17">
        <v>1430549</v>
      </c>
      <c r="K159" s="17" t="s">
        <v>160</v>
      </c>
      <c r="L159" s="168">
        <v>76</v>
      </c>
      <c r="M159" s="55">
        <v>11078690</v>
      </c>
      <c r="N159" s="54">
        <v>50000000</v>
      </c>
      <c r="O159" s="55">
        <v>129127</v>
      </c>
      <c r="P159" s="208">
        <v>12.42</v>
      </c>
      <c r="Q159" s="208">
        <v>3.85</v>
      </c>
      <c r="R159" s="208">
        <v>211.22</v>
      </c>
      <c r="S159" s="209">
        <v>1442</v>
      </c>
      <c r="T159" s="209">
        <v>1.4553020000000001</v>
      </c>
      <c r="U159" s="209">
        <v>15</v>
      </c>
      <c r="V159" s="209">
        <v>98.544697999999997</v>
      </c>
      <c r="W159" s="17">
        <f t="shared" si="58"/>
        <v>1457</v>
      </c>
      <c r="X159" s="83">
        <f t="shared" si="59"/>
        <v>3.312312895985969E-3</v>
      </c>
      <c r="Y159" s="84">
        <f t="shared" si="60"/>
        <v>6.2091287813770117E-4</v>
      </c>
      <c r="Z159" s="85">
        <v>11260</v>
      </c>
      <c r="AA159" s="76">
        <f t="shared" si="61"/>
        <v>0</v>
      </c>
      <c r="AB159" s="76">
        <f t="shared" si="62"/>
        <v>0</v>
      </c>
      <c r="AC159" s="148">
        <f t="shared" si="63"/>
        <v>0</v>
      </c>
      <c r="AD159" s="148">
        <f t="shared" si="64"/>
        <v>0</v>
      </c>
      <c r="AE159" s="148">
        <f t="shared" si="65"/>
        <v>0</v>
      </c>
      <c r="AF159" s="213">
        <f t="shared" si="66"/>
        <v>3.444640421480516E-2</v>
      </c>
      <c r="AG159" s="213">
        <f t="shared" si="67"/>
        <v>1.0677830614090167E-2</v>
      </c>
      <c r="AH159" s="213">
        <f t="shared" si="68"/>
        <v>0.81545135293448845</v>
      </c>
      <c r="AJ159" s="359"/>
    </row>
    <row r="160" spans="1:36" s="4" customFormat="1">
      <c r="A160" s="82">
        <v>170</v>
      </c>
      <c r="B160" s="67">
        <v>11280</v>
      </c>
      <c r="C160" s="82">
        <v>170</v>
      </c>
      <c r="D160" s="15">
        <v>154</v>
      </c>
      <c r="E160" s="67" t="s">
        <v>554</v>
      </c>
      <c r="F160" s="9" t="s">
        <v>17</v>
      </c>
      <c r="G160" s="9" t="s">
        <v>228</v>
      </c>
      <c r="H160" s="10" t="s">
        <v>24</v>
      </c>
      <c r="I160" s="11">
        <v>220799.087593</v>
      </c>
      <c r="J160" s="11">
        <v>2205280</v>
      </c>
      <c r="K160" s="11" t="s">
        <v>157</v>
      </c>
      <c r="L160" s="167">
        <v>75.766666666666666</v>
      </c>
      <c r="M160" s="53">
        <v>24145910</v>
      </c>
      <c r="N160" s="53">
        <v>50000000</v>
      </c>
      <c r="O160" s="53">
        <v>91331</v>
      </c>
      <c r="P160" s="199">
        <v>8.18</v>
      </c>
      <c r="Q160" s="199">
        <v>-10.050000000000001</v>
      </c>
      <c r="R160" s="199">
        <v>269.26</v>
      </c>
      <c r="S160" s="52">
        <v>2006</v>
      </c>
      <c r="T160" s="52">
        <v>0</v>
      </c>
      <c r="U160" s="52">
        <v>10</v>
      </c>
      <c r="V160" s="52">
        <v>100</v>
      </c>
      <c r="W160" s="11">
        <f t="shared" si="58"/>
        <v>2016</v>
      </c>
      <c r="X160" s="83">
        <f t="shared" si="59"/>
        <v>0</v>
      </c>
      <c r="Y160" s="84">
        <f t="shared" si="60"/>
        <v>0</v>
      </c>
      <c r="Z160" s="85">
        <v>11280</v>
      </c>
      <c r="AA160" s="76">
        <f t="shared" si="61"/>
        <v>0</v>
      </c>
      <c r="AB160" s="76">
        <f t="shared" si="62"/>
        <v>0</v>
      </c>
      <c r="AC160" s="148">
        <f t="shared" si="63"/>
        <v>0</v>
      </c>
      <c r="AD160" s="148">
        <f t="shared" si="64"/>
        <v>0</v>
      </c>
      <c r="AE160" s="148">
        <f t="shared" si="65"/>
        <v>0</v>
      </c>
      <c r="AF160" s="213">
        <f t="shared" si="66"/>
        <v>3.4973299099605767E-2</v>
      </c>
      <c r="AG160" s="213">
        <f t="shared" si="67"/>
        <v>-4.2968417597926405E-2</v>
      </c>
      <c r="AH160" s="213">
        <f t="shared" si="68"/>
        <v>1.6024919682114509</v>
      </c>
      <c r="AJ160" s="359"/>
    </row>
    <row r="161" spans="1:36" s="7" customFormat="1">
      <c r="A161" s="207">
        <v>174</v>
      </c>
      <c r="B161" s="67">
        <v>11285</v>
      </c>
      <c r="C161" s="207">
        <v>174</v>
      </c>
      <c r="D161" s="18">
        <v>155</v>
      </c>
      <c r="E161" s="68" t="s">
        <v>555</v>
      </c>
      <c r="F161" s="19" t="s">
        <v>39</v>
      </c>
      <c r="G161" s="19" t="s">
        <v>228</v>
      </c>
      <c r="H161" s="20" t="s">
        <v>24</v>
      </c>
      <c r="I161" s="17">
        <v>2098978.8867009999</v>
      </c>
      <c r="J161" s="17">
        <v>19254704</v>
      </c>
      <c r="K161" s="17" t="s">
        <v>165</v>
      </c>
      <c r="L161" s="168">
        <v>74.599999999999994</v>
      </c>
      <c r="M161" s="55">
        <v>9233228</v>
      </c>
      <c r="N161" s="54">
        <v>15000000</v>
      </c>
      <c r="O161" s="55">
        <v>2085370</v>
      </c>
      <c r="P161" s="208">
        <v>6.26</v>
      </c>
      <c r="Q161" s="208">
        <v>-9.92</v>
      </c>
      <c r="R161" s="208">
        <v>298.64</v>
      </c>
      <c r="S161" s="209">
        <v>12595</v>
      </c>
      <c r="T161" s="209">
        <v>53</v>
      </c>
      <c r="U161" s="209">
        <v>22</v>
      </c>
      <c r="V161" s="209">
        <v>47</v>
      </c>
      <c r="W161" s="17">
        <f t="shared" si="58"/>
        <v>12617</v>
      </c>
      <c r="X161" s="83">
        <f t="shared" si="59"/>
        <v>1.6236342626888454</v>
      </c>
      <c r="Y161" s="84">
        <f t="shared" si="60"/>
        <v>0.30435996077267508</v>
      </c>
      <c r="Z161" s="85">
        <v>11285</v>
      </c>
      <c r="AA161" s="76">
        <f t="shared" si="61"/>
        <v>0</v>
      </c>
      <c r="AB161" s="76">
        <f t="shared" si="62"/>
        <v>0</v>
      </c>
      <c r="AC161" s="148">
        <f t="shared" si="63"/>
        <v>0</v>
      </c>
      <c r="AD161" s="148">
        <f t="shared" si="64"/>
        <v>0</v>
      </c>
      <c r="AE161" s="148">
        <f t="shared" si="65"/>
        <v>0</v>
      </c>
      <c r="AF161" s="213">
        <f t="shared" si="66"/>
        <v>0.23368494786415198</v>
      </c>
      <c r="AG161" s="213">
        <f t="shared" si="67"/>
        <v>-0.37031224965054116</v>
      </c>
      <c r="AH161" s="213">
        <f t="shared" si="68"/>
        <v>15.518334352898462</v>
      </c>
      <c r="AJ161" s="359"/>
    </row>
    <row r="162" spans="1:36" s="4" customFormat="1">
      <c r="A162" s="82">
        <v>177</v>
      </c>
      <c r="B162" s="67">
        <v>11297</v>
      </c>
      <c r="C162" s="82">
        <v>177</v>
      </c>
      <c r="D162" s="15">
        <v>156</v>
      </c>
      <c r="E162" s="67" t="s">
        <v>556</v>
      </c>
      <c r="F162" s="9" t="s">
        <v>234</v>
      </c>
      <c r="G162" s="9" t="s">
        <v>228</v>
      </c>
      <c r="H162" s="10" t="s">
        <v>24</v>
      </c>
      <c r="I162" s="11">
        <v>376897.01134800003</v>
      </c>
      <c r="J162" s="11">
        <v>5658372</v>
      </c>
      <c r="K162" s="11" t="s">
        <v>167</v>
      </c>
      <c r="L162" s="167">
        <v>73.033333333333331</v>
      </c>
      <c r="M162" s="53">
        <v>274439</v>
      </c>
      <c r="N162" s="53">
        <v>1000000</v>
      </c>
      <c r="O162" s="53">
        <v>20617959</v>
      </c>
      <c r="P162" s="199">
        <v>6.2</v>
      </c>
      <c r="Q162" s="199">
        <v>-8.41</v>
      </c>
      <c r="R162" s="199">
        <v>335.05</v>
      </c>
      <c r="S162" s="52">
        <v>2223</v>
      </c>
      <c r="T162" s="52">
        <v>56</v>
      </c>
      <c r="U162" s="52">
        <v>6</v>
      </c>
      <c r="V162" s="52">
        <v>44</v>
      </c>
      <c r="W162" s="11">
        <f t="shared" si="58"/>
        <v>2229</v>
      </c>
      <c r="X162" s="83">
        <f t="shared" si="59"/>
        <v>0.50414447747652735</v>
      </c>
      <c r="Y162" s="84">
        <f t="shared" si="60"/>
        <v>9.4504899850048479E-2</v>
      </c>
      <c r="Z162" s="85">
        <v>11297</v>
      </c>
      <c r="AA162" s="76">
        <f t="shared" si="61"/>
        <v>0</v>
      </c>
      <c r="AB162" s="76">
        <f t="shared" si="62"/>
        <v>0</v>
      </c>
      <c r="AC162" s="148">
        <f t="shared" si="63"/>
        <v>0</v>
      </c>
      <c r="AD162" s="148">
        <f t="shared" si="64"/>
        <v>0</v>
      </c>
      <c r="AE162" s="148">
        <f t="shared" si="65"/>
        <v>0</v>
      </c>
      <c r="AF162" s="213">
        <f t="shared" si="66"/>
        <v>6.8014693470477144E-2</v>
      </c>
      <c r="AG162" s="213">
        <f t="shared" si="67"/>
        <v>-9.2258640659147212E-2</v>
      </c>
      <c r="AH162" s="213">
        <f t="shared" si="68"/>
        <v>5.1163635880240639</v>
      </c>
      <c r="AJ162" s="359"/>
    </row>
    <row r="163" spans="1:36" s="7" customFormat="1">
      <c r="A163" s="207">
        <v>181</v>
      </c>
      <c r="B163" s="67">
        <v>11308</v>
      </c>
      <c r="C163" s="207">
        <v>181</v>
      </c>
      <c r="D163" s="18">
        <v>157</v>
      </c>
      <c r="E163" s="68" t="s">
        <v>557</v>
      </c>
      <c r="F163" s="19" t="s">
        <v>595</v>
      </c>
      <c r="G163" s="19" t="s">
        <v>175</v>
      </c>
      <c r="H163" s="20" t="s">
        <v>24</v>
      </c>
      <c r="I163" s="17">
        <v>654149.62031599996</v>
      </c>
      <c r="J163" s="17">
        <v>3186829</v>
      </c>
      <c r="K163" s="17" t="s">
        <v>174</v>
      </c>
      <c r="L163" s="168">
        <v>70.400000000000006</v>
      </c>
      <c r="M163" s="55">
        <v>17389732</v>
      </c>
      <c r="N163" s="54">
        <v>50000000</v>
      </c>
      <c r="O163" s="55">
        <v>183259</v>
      </c>
      <c r="P163" s="208">
        <v>5.22</v>
      </c>
      <c r="Q163" s="208">
        <v>-9.81</v>
      </c>
      <c r="R163" s="208">
        <v>309.47000000000003</v>
      </c>
      <c r="S163" s="209">
        <v>7074</v>
      </c>
      <c r="T163" s="209">
        <v>16.694071999999998</v>
      </c>
      <c r="U163" s="209">
        <v>34</v>
      </c>
      <c r="V163" s="209">
        <v>83.305927999999994</v>
      </c>
      <c r="W163" s="17">
        <f t="shared" si="58"/>
        <v>7108</v>
      </c>
      <c r="X163" s="83">
        <f t="shared" si="59"/>
        <v>8.4644069279292244E-2</v>
      </c>
      <c r="Y163" s="84">
        <f t="shared" si="60"/>
        <v>1.5867037421851995E-2</v>
      </c>
      <c r="Z163" s="85">
        <v>11308</v>
      </c>
      <c r="AA163" s="76">
        <f t="shared" si="61"/>
        <v>0</v>
      </c>
      <c r="AB163" s="76">
        <f t="shared" si="62"/>
        <v>0</v>
      </c>
      <c r="AC163" s="148">
        <f t="shared" si="63"/>
        <v>0</v>
      </c>
      <c r="AD163" s="148">
        <f t="shared" si="64"/>
        <v>0</v>
      </c>
      <c r="AE163" s="148">
        <f t="shared" si="65"/>
        <v>0</v>
      </c>
      <c r="AF163" s="213">
        <f t="shared" si="66"/>
        <v>3.2251418678782458E-2</v>
      </c>
      <c r="AG163" s="213">
        <f t="shared" si="67"/>
        <v>-6.0610424758401525E-2</v>
      </c>
      <c r="AH163" s="213">
        <f t="shared" si="68"/>
        <v>2.6615681859260967</v>
      </c>
      <c r="AJ163" s="359"/>
    </row>
    <row r="164" spans="1:36" s="4" customFormat="1">
      <c r="A164" s="82">
        <v>182</v>
      </c>
      <c r="B164" s="67">
        <v>11314</v>
      </c>
      <c r="C164" s="82">
        <v>182</v>
      </c>
      <c r="D164" s="15">
        <v>158</v>
      </c>
      <c r="E164" s="67" t="s">
        <v>558</v>
      </c>
      <c r="F164" s="9" t="s">
        <v>234</v>
      </c>
      <c r="G164" s="9" t="s">
        <v>228</v>
      </c>
      <c r="H164" s="10" t="s">
        <v>24</v>
      </c>
      <c r="I164" s="11">
        <v>19454.714018999999</v>
      </c>
      <c r="J164" s="11">
        <v>318327</v>
      </c>
      <c r="K164" s="11" t="s">
        <v>176</v>
      </c>
      <c r="L164" s="167">
        <v>69.466666666666669</v>
      </c>
      <c r="M164" s="53">
        <v>12851</v>
      </c>
      <c r="N164" s="53">
        <v>200000</v>
      </c>
      <c r="O164" s="53">
        <v>24770563</v>
      </c>
      <c r="P164" s="199">
        <v>14.5</v>
      </c>
      <c r="Q164" s="199">
        <v>-4.45</v>
      </c>
      <c r="R164" s="199">
        <v>651.35</v>
      </c>
      <c r="S164" s="52">
        <v>5</v>
      </c>
      <c r="T164" s="52">
        <v>21</v>
      </c>
      <c r="U164" s="52">
        <v>4</v>
      </c>
      <c r="V164" s="52">
        <v>79</v>
      </c>
      <c r="W164" s="11">
        <f t="shared" si="58"/>
        <v>9</v>
      </c>
      <c r="X164" s="83">
        <f t="shared" si="59"/>
        <v>1.0635753473901405E-2</v>
      </c>
      <c r="Y164" s="84">
        <f t="shared" si="60"/>
        <v>1.9937356487806728E-3</v>
      </c>
      <c r="Z164" s="85">
        <v>11314</v>
      </c>
      <c r="AA164" s="76">
        <f t="shared" si="61"/>
        <v>0</v>
      </c>
      <c r="AB164" s="76">
        <f t="shared" si="62"/>
        <v>0</v>
      </c>
      <c r="AC164" s="148">
        <f t="shared" si="63"/>
        <v>0</v>
      </c>
      <c r="AD164" s="148">
        <f t="shared" si="64"/>
        <v>0</v>
      </c>
      <c r="AE164" s="148">
        <f t="shared" si="65"/>
        <v>0</v>
      </c>
      <c r="AF164" s="213">
        <f t="shared" si="66"/>
        <v>8.9487224463223672E-3</v>
      </c>
      <c r="AG164" s="213">
        <f t="shared" si="67"/>
        <v>-2.7463320611127266E-3</v>
      </c>
      <c r="AH164" s="213">
        <f t="shared" si="68"/>
        <v>0.55956195013188725</v>
      </c>
      <c r="AJ164" s="359"/>
    </row>
    <row r="165" spans="1:36" s="7" customFormat="1">
      <c r="A165" s="207">
        <v>184</v>
      </c>
      <c r="B165" s="67">
        <v>11312</v>
      </c>
      <c r="C165" s="207">
        <v>184</v>
      </c>
      <c r="D165" s="18">
        <v>159</v>
      </c>
      <c r="E165" s="68" t="s">
        <v>559</v>
      </c>
      <c r="F165" s="19" t="s">
        <v>177</v>
      </c>
      <c r="G165" s="19" t="s">
        <v>175</v>
      </c>
      <c r="H165" s="20" t="s">
        <v>24</v>
      </c>
      <c r="I165" s="17">
        <v>852192.20675000001</v>
      </c>
      <c r="J165" s="17">
        <v>4683894</v>
      </c>
      <c r="K165" s="17" t="s">
        <v>178</v>
      </c>
      <c r="L165" s="168">
        <v>68.8</v>
      </c>
      <c r="M165" s="55">
        <v>24308335</v>
      </c>
      <c r="N165" s="54">
        <v>100000000</v>
      </c>
      <c r="O165" s="55">
        <v>192687</v>
      </c>
      <c r="P165" s="208">
        <v>13.21</v>
      </c>
      <c r="Q165" s="208">
        <v>-4.76</v>
      </c>
      <c r="R165" s="208">
        <v>340.77</v>
      </c>
      <c r="S165" s="209">
        <v>65</v>
      </c>
      <c r="T165" s="209">
        <v>57.821999999999996</v>
      </c>
      <c r="U165" s="209">
        <v>10</v>
      </c>
      <c r="V165" s="209">
        <v>42.177999999999997</v>
      </c>
      <c r="W165" s="17">
        <f t="shared" si="58"/>
        <v>75</v>
      </c>
      <c r="X165" s="83">
        <f t="shared" si="59"/>
        <v>0.43089917108214854</v>
      </c>
      <c r="Y165" s="84">
        <f t="shared" si="60"/>
        <v>8.0774628758049513E-2</v>
      </c>
      <c r="Z165" s="85">
        <v>11312</v>
      </c>
      <c r="AA165" s="76">
        <f t="shared" si="61"/>
        <v>0</v>
      </c>
      <c r="AB165" s="76">
        <f t="shared" si="62"/>
        <v>0</v>
      </c>
      <c r="AC165" s="148">
        <f t="shared" si="63"/>
        <v>0</v>
      </c>
      <c r="AD165" s="148">
        <f t="shared" si="64"/>
        <v>0</v>
      </c>
      <c r="AE165" s="148">
        <f t="shared" si="65"/>
        <v>0</v>
      </c>
      <c r="AF165" s="213">
        <f t="shared" si="66"/>
        <v>0.11995806047857523</v>
      </c>
      <c r="AG165" s="213">
        <f t="shared" si="67"/>
        <v>-4.3224857522938538E-2</v>
      </c>
      <c r="AH165" s="213">
        <f t="shared" si="68"/>
        <v>4.3075337967294898</v>
      </c>
      <c r="AJ165" s="359"/>
    </row>
    <row r="166" spans="1:36" s="4" customFormat="1">
      <c r="A166" s="82">
        <v>185</v>
      </c>
      <c r="B166" s="67">
        <v>11309</v>
      </c>
      <c r="C166" s="82">
        <v>185</v>
      </c>
      <c r="D166" s="15">
        <v>160</v>
      </c>
      <c r="E166" s="67" t="s">
        <v>560</v>
      </c>
      <c r="F166" s="9" t="s">
        <v>177</v>
      </c>
      <c r="G166" s="9" t="s">
        <v>228</v>
      </c>
      <c r="H166" s="10" t="s">
        <v>24</v>
      </c>
      <c r="I166" s="11">
        <v>544376.956809</v>
      </c>
      <c r="J166" s="11">
        <v>3879054</v>
      </c>
      <c r="K166" s="11" t="s">
        <v>178</v>
      </c>
      <c r="L166" s="167">
        <v>68.8</v>
      </c>
      <c r="M166" s="53">
        <v>304749</v>
      </c>
      <c r="N166" s="53">
        <v>1000000</v>
      </c>
      <c r="O166" s="53">
        <v>12728686</v>
      </c>
      <c r="P166" s="199">
        <v>17.95</v>
      </c>
      <c r="Q166" s="199">
        <v>-2.64</v>
      </c>
      <c r="R166" s="199">
        <v>382.79</v>
      </c>
      <c r="S166" s="52">
        <v>1480</v>
      </c>
      <c r="T166" s="52">
        <v>71</v>
      </c>
      <c r="U166" s="52">
        <v>4</v>
      </c>
      <c r="V166" s="52">
        <v>29</v>
      </c>
      <c r="W166" s="11">
        <f t="shared" si="58"/>
        <v>1484</v>
      </c>
      <c r="X166" s="83">
        <f t="shared" si="59"/>
        <v>0.43818717799060636</v>
      </c>
      <c r="Y166" s="84">
        <f t="shared" si="60"/>
        <v>8.2140809275265125E-2</v>
      </c>
      <c r="Z166" s="85">
        <v>11309</v>
      </c>
      <c r="AA166" s="76">
        <f t="shared" si="61"/>
        <v>0</v>
      </c>
      <c r="AB166" s="76">
        <f t="shared" si="62"/>
        <v>0</v>
      </c>
      <c r="AC166" s="148">
        <f t="shared" si="63"/>
        <v>0</v>
      </c>
      <c r="AD166" s="148">
        <f t="shared" si="64"/>
        <v>0</v>
      </c>
      <c r="AE166" s="148">
        <f t="shared" si="65"/>
        <v>0</v>
      </c>
      <c r="AF166" s="213">
        <f t="shared" si="66"/>
        <v>0.13499256141734178</v>
      </c>
      <c r="AG166" s="213">
        <f t="shared" si="67"/>
        <v>-1.9854059172244143E-2</v>
      </c>
      <c r="AH166" s="213">
        <f t="shared" si="68"/>
        <v>4.0072523327606522</v>
      </c>
      <c r="AJ166" s="359"/>
    </row>
    <row r="167" spans="1:36" s="7" customFormat="1">
      <c r="A167" s="207">
        <v>194</v>
      </c>
      <c r="B167" s="67">
        <v>11334</v>
      </c>
      <c r="C167" s="207">
        <v>194</v>
      </c>
      <c r="D167" s="18">
        <v>161</v>
      </c>
      <c r="E167" s="68" t="s">
        <v>561</v>
      </c>
      <c r="F167" s="19" t="s">
        <v>201</v>
      </c>
      <c r="G167" s="19" t="s">
        <v>228</v>
      </c>
      <c r="H167" s="20" t="s">
        <v>24</v>
      </c>
      <c r="I167" s="17">
        <v>268837.37030499999</v>
      </c>
      <c r="J167" s="17">
        <v>1832193</v>
      </c>
      <c r="K167" s="17" t="s">
        <v>192</v>
      </c>
      <c r="L167" s="168">
        <v>67</v>
      </c>
      <c r="M167" s="55">
        <v>96916</v>
      </c>
      <c r="N167" s="54">
        <v>200000</v>
      </c>
      <c r="O167" s="55">
        <v>18904954</v>
      </c>
      <c r="P167" s="208">
        <v>5.64</v>
      </c>
      <c r="Q167" s="208">
        <v>-11.35</v>
      </c>
      <c r="R167" s="208">
        <v>326.08</v>
      </c>
      <c r="S167" s="209">
        <v>441</v>
      </c>
      <c r="T167" s="209">
        <v>43</v>
      </c>
      <c r="U167" s="209">
        <v>6</v>
      </c>
      <c r="V167" s="209">
        <v>57</v>
      </c>
      <c r="W167" s="17">
        <f t="shared" si="58"/>
        <v>447</v>
      </c>
      <c r="X167" s="83">
        <f t="shared" si="59"/>
        <v>0.12534735272640982</v>
      </c>
      <c r="Y167" s="84">
        <f t="shared" si="60"/>
        <v>2.3497111532734385E-2</v>
      </c>
      <c r="Z167" s="85">
        <v>11334</v>
      </c>
      <c r="AA167" s="76">
        <f t="shared" si="61"/>
        <v>0</v>
      </c>
      <c r="AB167" s="76">
        <f t="shared" si="62"/>
        <v>0</v>
      </c>
      <c r="AC167" s="148">
        <f t="shared" si="63"/>
        <v>0</v>
      </c>
      <c r="AD167" s="148">
        <f t="shared" si="64"/>
        <v>0</v>
      </c>
      <c r="AE167" s="148">
        <f t="shared" si="65"/>
        <v>0</v>
      </c>
      <c r="AF167" s="213">
        <f t="shared" si="66"/>
        <v>2.00341021189194E-2</v>
      </c>
      <c r="AG167" s="213">
        <f t="shared" si="67"/>
        <v>-4.031685444144241E-2</v>
      </c>
      <c r="AH167" s="213">
        <f t="shared" si="68"/>
        <v>1.6123364163726837</v>
      </c>
      <c r="AJ167" s="359"/>
    </row>
    <row r="168" spans="1:36" s="4" customFormat="1">
      <c r="A168" s="82">
        <v>204</v>
      </c>
      <c r="B168" s="67">
        <v>11327</v>
      </c>
      <c r="C168" s="82">
        <v>204</v>
      </c>
      <c r="D168" s="15">
        <v>162</v>
      </c>
      <c r="E168" s="67" t="s">
        <v>504</v>
      </c>
      <c r="F168" s="9" t="s">
        <v>39</v>
      </c>
      <c r="G168" s="9" t="s">
        <v>46</v>
      </c>
      <c r="H168" s="10" t="s">
        <v>24</v>
      </c>
      <c r="I168" s="11">
        <v>1507349.5040460001</v>
      </c>
      <c r="J168" s="11">
        <v>3477042</v>
      </c>
      <c r="K168" s="11" t="s">
        <v>204</v>
      </c>
      <c r="L168" s="167">
        <v>64.2</v>
      </c>
      <c r="M168" s="53">
        <v>36360000</v>
      </c>
      <c r="N168" s="53">
        <v>50000000</v>
      </c>
      <c r="O168" s="53">
        <v>95629</v>
      </c>
      <c r="P168" s="199">
        <v>2.68</v>
      </c>
      <c r="Q168" s="199">
        <v>-2.4300000000000002</v>
      </c>
      <c r="R168" s="199">
        <v>148.5</v>
      </c>
      <c r="S168" s="52">
        <v>1316</v>
      </c>
      <c r="T168" s="52">
        <v>4.67204</v>
      </c>
      <c r="U168" s="52">
        <v>8</v>
      </c>
      <c r="V168" s="52">
        <v>95.327960000000004</v>
      </c>
      <c r="W168" s="11">
        <f t="shared" si="58"/>
        <v>1324</v>
      </c>
      <c r="X168" s="83">
        <f>T168*J168/$J$111</f>
        <v>0.57222573885494465</v>
      </c>
      <c r="Y168" s="84">
        <f t="shared" si="60"/>
        <v>4.8449722308422346E-3</v>
      </c>
      <c r="Z168" s="85">
        <v>11327</v>
      </c>
      <c r="AA168" s="76">
        <f t="shared" si="61"/>
        <v>0</v>
      </c>
      <c r="AB168" s="76">
        <f t="shared" si="62"/>
        <v>0</v>
      </c>
      <c r="AC168" s="148">
        <f t="shared" si="63"/>
        <v>0</v>
      </c>
      <c r="AD168" s="148">
        <f t="shared" si="64"/>
        <v>0</v>
      </c>
      <c r="AE168" s="148">
        <f t="shared" si="65"/>
        <v>0</v>
      </c>
      <c r="AF168" s="213">
        <f t="shared" si="66"/>
        <v>1.8066095027876032E-2</v>
      </c>
      <c r="AG168" s="213">
        <f t="shared" si="67"/>
        <v>-1.6380824969305506E-2</v>
      </c>
      <c r="AH168" s="213">
        <f t="shared" si="68"/>
        <v>1.3934669464089013</v>
      </c>
      <c r="AJ168" s="359"/>
    </row>
    <row r="169" spans="1:36" s="7" customFormat="1">
      <c r="A169" s="207">
        <v>209</v>
      </c>
      <c r="B169" s="67">
        <v>11384</v>
      </c>
      <c r="C169" s="207">
        <v>209</v>
      </c>
      <c r="D169" s="18">
        <v>163</v>
      </c>
      <c r="E169" s="68" t="s">
        <v>562</v>
      </c>
      <c r="F169" s="19" t="s">
        <v>216</v>
      </c>
      <c r="G169" s="19" t="s">
        <v>228</v>
      </c>
      <c r="H169" s="20" t="s">
        <v>24</v>
      </c>
      <c r="I169" s="17">
        <v>366730.40623999998</v>
      </c>
      <c r="J169" s="17">
        <v>1171030</v>
      </c>
      <c r="K169" s="17" t="s">
        <v>226</v>
      </c>
      <c r="L169" s="168">
        <v>61.166666666666664</v>
      </c>
      <c r="M169" s="55">
        <v>45068</v>
      </c>
      <c r="N169" s="54">
        <v>200000</v>
      </c>
      <c r="O169" s="55">
        <v>25983631</v>
      </c>
      <c r="P169" s="208">
        <v>3.56</v>
      </c>
      <c r="Q169" s="208">
        <v>-14.87</v>
      </c>
      <c r="R169" s="208">
        <v>270.58</v>
      </c>
      <c r="S169" s="209">
        <v>1165</v>
      </c>
      <c r="T169" s="209">
        <v>88</v>
      </c>
      <c r="U169" s="209">
        <v>3</v>
      </c>
      <c r="V169" s="209">
        <v>12</v>
      </c>
      <c r="W169" s="17">
        <f t="shared" si="58"/>
        <v>1168</v>
      </c>
      <c r="X169" s="83">
        <f t="shared" ref="X169:X184" si="69">T169*J169/$J$185</f>
        <v>0.16395557344188944</v>
      </c>
      <c r="Y169" s="84">
        <f t="shared" si="60"/>
        <v>3.0734453594613558E-2</v>
      </c>
      <c r="Z169" s="85">
        <v>11384</v>
      </c>
      <c r="AA169" s="76">
        <f t="shared" si="61"/>
        <v>0</v>
      </c>
      <c r="AB169" s="76">
        <f t="shared" si="62"/>
        <v>0</v>
      </c>
      <c r="AC169" s="148">
        <f t="shared" si="63"/>
        <v>0</v>
      </c>
      <c r="AD169" s="148">
        <f t="shared" si="64"/>
        <v>0</v>
      </c>
      <c r="AE169" s="148">
        <f t="shared" si="65"/>
        <v>0</v>
      </c>
      <c r="AF169" s="213">
        <f t="shared" si="66"/>
        <v>8.0823486126526158E-3</v>
      </c>
      <c r="AG169" s="213">
        <f t="shared" si="67"/>
        <v>-3.3759697716332693E-2</v>
      </c>
      <c r="AH169" s="213">
        <f t="shared" si="68"/>
        <v>0.85511395676563684</v>
      </c>
      <c r="AJ169" s="359"/>
    </row>
    <row r="170" spans="1:36" s="4" customFormat="1">
      <c r="A170" s="82">
        <v>211</v>
      </c>
      <c r="B170" s="67">
        <v>11341</v>
      </c>
      <c r="C170" s="82">
        <v>211</v>
      </c>
      <c r="D170" s="15">
        <v>164</v>
      </c>
      <c r="E170" s="67" t="s">
        <v>563</v>
      </c>
      <c r="F170" s="9" t="s">
        <v>388</v>
      </c>
      <c r="G170" s="9" t="s">
        <v>46</v>
      </c>
      <c r="H170" s="10" t="s">
        <v>24</v>
      </c>
      <c r="I170" s="11">
        <v>1599387.3797279999</v>
      </c>
      <c r="J170" s="11">
        <v>11326160</v>
      </c>
      <c r="K170" s="11" t="s">
        <v>217</v>
      </c>
      <c r="L170" s="167">
        <v>61.133333333333333</v>
      </c>
      <c r="M170" s="53">
        <v>147400000</v>
      </c>
      <c r="N170" s="53">
        <v>200000000</v>
      </c>
      <c r="O170" s="53">
        <v>76840</v>
      </c>
      <c r="P170" s="199">
        <v>12.46</v>
      </c>
      <c r="Q170" s="199">
        <v>1.43</v>
      </c>
      <c r="R170" s="199">
        <v>384.24</v>
      </c>
      <c r="S170" s="52">
        <v>34835</v>
      </c>
      <c r="T170" s="52">
        <v>12.004723125</v>
      </c>
      <c r="U170" s="52">
        <v>142</v>
      </c>
      <c r="V170" s="52">
        <v>87.995276875000002</v>
      </c>
      <c r="W170" s="11">
        <f t="shared" si="58"/>
        <v>34977</v>
      </c>
      <c r="X170" s="83">
        <f t="shared" si="69"/>
        <v>0.21632680276737687</v>
      </c>
      <c r="Y170" s="84">
        <f t="shared" si="60"/>
        <v>4.0551753998662024E-2</v>
      </c>
      <c r="Z170" s="85">
        <v>11341</v>
      </c>
      <c r="AA170" s="76">
        <f t="shared" si="61"/>
        <v>0</v>
      </c>
      <c r="AB170" s="76">
        <f t="shared" si="62"/>
        <v>0</v>
      </c>
      <c r="AC170" s="148">
        <f t="shared" si="63"/>
        <v>0</v>
      </c>
      <c r="AD170" s="148">
        <f t="shared" si="64"/>
        <v>0</v>
      </c>
      <c r="AE170" s="148">
        <f t="shared" si="65"/>
        <v>0</v>
      </c>
      <c r="AF170" s="213">
        <f t="shared" si="66"/>
        <v>0.27360264678905361</v>
      </c>
      <c r="AG170" s="213">
        <f t="shared" si="67"/>
        <v>3.1400624792002139E-2</v>
      </c>
      <c r="AH170" s="213">
        <f t="shared" si="68"/>
        <v>11.744797880553778</v>
      </c>
      <c r="AJ170" s="359"/>
    </row>
    <row r="171" spans="1:36" s="7" customFormat="1">
      <c r="A171" s="207">
        <v>226</v>
      </c>
      <c r="B171" s="67">
        <v>11378</v>
      </c>
      <c r="C171" s="207">
        <v>226</v>
      </c>
      <c r="D171" s="18">
        <v>165</v>
      </c>
      <c r="E171" s="68" t="s">
        <v>564</v>
      </c>
      <c r="F171" s="19" t="s">
        <v>306</v>
      </c>
      <c r="G171" s="19" t="s">
        <v>46</v>
      </c>
      <c r="H171" s="20" t="s">
        <v>24</v>
      </c>
      <c r="I171" s="17">
        <v>748571.78525700001</v>
      </c>
      <c r="J171" s="17">
        <v>3524949</v>
      </c>
      <c r="K171" s="17" t="s">
        <v>258</v>
      </c>
      <c r="L171" s="168">
        <v>53</v>
      </c>
      <c r="M171" s="55">
        <v>15929617</v>
      </c>
      <c r="N171" s="54">
        <v>50000000</v>
      </c>
      <c r="O171" s="55">
        <v>221283</v>
      </c>
      <c r="P171" s="208">
        <v>10.51</v>
      </c>
      <c r="Q171" s="208">
        <v>-5.44</v>
      </c>
      <c r="R171" s="208">
        <v>338.05</v>
      </c>
      <c r="S171" s="209">
        <v>7070</v>
      </c>
      <c r="T171" s="209">
        <v>9.7945799999999998</v>
      </c>
      <c r="U171" s="209">
        <v>23</v>
      </c>
      <c r="V171" s="209">
        <v>90.205420000000004</v>
      </c>
      <c r="W171" s="17">
        <f t="shared" si="58"/>
        <v>7093</v>
      </c>
      <c r="X171" s="83">
        <f t="shared" si="69"/>
        <v>5.4930575216870753E-2</v>
      </c>
      <c r="Y171" s="84">
        <f t="shared" si="60"/>
        <v>1.0297065110303871E-2</v>
      </c>
      <c r="Z171" s="85">
        <v>11378</v>
      </c>
      <c r="AA171" s="76">
        <f t="shared" si="61"/>
        <v>0</v>
      </c>
      <c r="AB171" s="76">
        <f t="shared" si="62"/>
        <v>0</v>
      </c>
      <c r="AC171" s="148">
        <f t="shared" si="63"/>
        <v>0</v>
      </c>
      <c r="AD171" s="148">
        <f t="shared" si="64"/>
        <v>0</v>
      </c>
      <c r="AE171" s="148">
        <f t="shared" si="65"/>
        <v>0</v>
      </c>
      <c r="AF171" s="213">
        <f t="shared" si="66"/>
        <v>7.1824913809844224E-2</v>
      </c>
      <c r="AG171" s="213">
        <f t="shared" si="67"/>
        <v>-3.7176739403002153E-2</v>
      </c>
      <c r="AH171" s="213">
        <f t="shared" si="68"/>
        <v>3.215837234457112</v>
      </c>
      <c r="AJ171" s="359"/>
    </row>
    <row r="172" spans="1:36" s="4" customFormat="1">
      <c r="A172" s="82">
        <v>239</v>
      </c>
      <c r="B172" s="67">
        <v>11463</v>
      </c>
      <c r="C172" s="82">
        <v>239</v>
      </c>
      <c r="D172" s="15">
        <v>166</v>
      </c>
      <c r="E172" s="67" t="s">
        <v>565</v>
      </c>
      <c r="F172" s="9" t="s">
        <v>231</v>
      </c>
      <c r="G172" s="9" t="s">
        <v>228</v>
      </c>
      <c r="H172" s="10" t="s">
        <v>24</v>
      </c>
      <c r="I172" s="11">
        <v>150675.93156</v>
      </c>
      <c r="J172" s="11">
        <v>312205</v>
      </c>
      <c r="K172" s="11" t="s">
        <v>270</v>
      </c>
      <c r="L172" s="167">
        <v>49.233333333333334</v>
      </c>
      <c r="M172" s="53">
        <v>20177</v>
      </c>
      <c r="N172" s="53">
        <v>200000</v>
      </c>
      <c r="O172" s="53">
        <v>15473298</v>
      </c>
      <c r="P172" s="199">
        <v>5.72</v>
      </c>
      <c r="Q172" s="199">
        <v>-4.96</v>
      </c>
      <c r="R172" s="199">
        <v>249.35</v>
      </c>
      <c r="S172" s="52">
        <v>248</v>
      </c>
      <c r="T172" s="52">
        <v>53</v>
      </c>
      <c r="U172" s="52">
        <v>4</v>
      </c>
      <c r="V172" s="52">
        <v>47</v>
      </c>
      <c r="W172" s="11">
        <f t="shared" si="58"/>
        <v>252</v>
      </c>
      <c r="X172" s="83">
        <f t="shared" si="69"/>
        <v>2.6326384190729236E-2</v>
      </c>
      <c r="Y172" s="84">
        <f t="shared" si="60"/>
        <v>4.9350382926184183E-3</v>
      </c>
      <c r="Z172" s="85">
        <v>11463</v>
      </c>
      <c r="AA172" s="76">
        <f t="shared" si="61"/>
        <v>0</v>
      </c>
      <c r="AB172" s="76">
        <f t="shared" si="62"/>
        <v>0</v>
      </c>
      <c r="AC172" s="148">
        <f t="shared" si="63"/>
        <v>0</v>
      </c>
      <c r="AD172" s="148">
        <f t="shared" si="64"/>
        <v>0</v>
      </c>
      <c r="AE172" s="148">
        <f t="shared" si="65"/>
        <v>0</v>
      </c>
      <c r="AF172" s="213">
        <f t="shared" si="66"/>
        <v>3.4622262313748092E-3</v>
      </c>
      <c r="AG172" s="213">
        <f t="shared" si="67"/>
        <v>-3.0022101586746597E-3</v>
      </c>
      <c r="AH172" s="213">
        <f t="shared" si="68"/>
        <v>0.21009199633360598</v>
      </c>
      <c r="AJ172" s="359"/>
    </row>
    <row r="173" spans="1:36" s="7" customFormat="1">
      <c r="A173" s="207">
        <v>237</v>
      </c>
      <c r="B173" s="67">
        <v>11461</v>
      </c>
      <c r="C173" s="207">
        <v>237</v>
      </c>
      <c r="D173" s="18">
        <v>167</v>
      </c>
      <c r="E173" s="68" t="s">
        <v>566</v>
      </c>
      <c r="F173" s="19" t="s">
        <v>188</v>
      </c>
      <c r="G173" s="19" t="s">
        <v>228</v>
      </c>
      <c r="H173" s="20" t="s">
        <v>24</v>
      </c>
      <c r="I173" s="17">
        <v>716375.28964800003</v>
      </c>
      <c r="J173" s="17">
        <v>4243093</v>
      </c>
      <c r="K173" s="17" t="s">
        <v>269</v>
      </c>
      <c r="L173" s="168">
        <v>49.033333333333331</v>
      </c>
      <c r="M173" s="55">
        <v>220704</v>
      </c>
      <c r="N173" s="54">
        <v>500000000</v>
      </c>
      <c r="O173" s="55">
        <v>19225263</v>
      </c>
      <c r="P173" s="208">
        <v>7.78</v>
      </c>
      <c r="Q173" s="208">
        <v>-9.16</v>
      </c>
      <c r="R173" s="208">
        <v>277.02999999999997</v>
      </c>
      <c r="S173" s="209">
        <v>855</v>
      </c>
      <c r="T173" s="209">
        <v>79</v>
      </c>
      <c r="U173" s="209">
        <v>18</v>
      </c>
      <c r="V173" s="209">
        <v>21</v>
      </c>
      <c r="W173" s="17">
        <f t="shared" si="58"/>
        <v>873</v>
      </c>
      <c r="X173" s="83">
        <f t="shared" si="69"/>
        <v>0.53331663862154655</v>
      </c>
      <c r="Y173" s="84">
        <f t="shared" si="60"/>
        <v>9.9973396066091777E-2</v>
      </c>
      <c r="Z173" s="85">
        <v>11461</v>
      </c>
      <c r="AA173" s="76">
        <f t="shared" si="61"/>
        <v>0</v>
      </c>
      <c r="AB173" s="76">
        <f t="shared" si="62"/>
        <v>0</v>
      </c>
      <c r="AC173" s="148">
        <f t="shared" si="63"/>
        <v>0</v>
      </c>
      <c r="AD173" s="148">
        <f t="shared" si="64"/>
        <v>0</v>
      </c>
      <c r="AE173" s="148">
        <f t="shared" si="65"/>
        <v>0</v>
      </c>
      <c r="AF173" s="213">
        <f t="shared" si="66"/>
        <v>6.4000255434985082E-2</v>
      </c>
      <c r="AG173" s="213">
        <f t="shared" si="67"/>
        <v>-7.5352485833478589E-2</v>
      </c>
      <c r="AH173" s="213">
        <f t="shared" si="68"/>
        <v>3.1722662735560601</v>
      </c>
      <c r="AJ173" s="359"/>
    </row>
    <row r="174" spans="1:36" s="4" customFormat="1">
      <c r="A174" s="82">
        <v>240</v>
      </c>
      <c r="B174" s="67">
        <v>11470</v>
      </c>
      <c r="C174" s="82">
        <v>240</v>
      </c>
      <c r="D174" s="15">
        <v>168</v>
      </c>
      <c r="E174" s="67" t="s">
        <v>567</v>
      </c>
      <c r="F174" s="9" t="s">
        <v>224</v>
      </c>
      <c r="G174" s="9" t="s">
        <v>228</v>
      </c>
      <c r="H174" s="10" t="s">
        <v>24</v>
      </c>
      <c r="I174" s="11">
        <v>313550.77220100001</v>
      </c>
      <c r="J174" s="11">
        <v>1049827</v>
      </c>
      <c r="K174" s="11" t="s">
        <v>271</v>
      </c>
      <c r="L174" s="167">
        <v>48.2</v>
      </c>
      <c r="M174" s="53">
        <v>80369</v>
      </c>
      <c r="N174" s="53">
        <v>200000</v>
      </c>
      <c r="O174" s="53">
        <v>13062582</v>
      </c>
      <c r="P174" s="199">
        <v>6.49</v>
      </c>
      <c r="Q174" s="199">
        <v>-5.04</v>
      </c>
      <c r="R174" s="199">
        <v>266.14</v>
      </c>
      <c r="S174" s="52">
        <v>193</v>
      </c>
      <c r="T174" s="52">
        <v>7</v>
      </c>
      <c r="U174" s="52">
        <v>12</v>
      </c>
      <c r="V174" s="52">
        <v>93</v>
      </c>
      <c r="W174" s="11">
        <f t="shared" si="58"/>
        <v>205</v>
      </c>
      <c r="X174" s="83">
        <f t="shared" si="69"/>
        <v>1.1692066294769729E-2</v>
      </c>
      <c r="Y174" s="84">
        <f t="shared" si="60"/>
        <v>2.1917478095925128E-3</v>
      </c>
      <c r="Z174" s="85">
        <v>11470</v>
      </c>
      <c r="AA174" s="76">
        <f t="shared" si="61"/>
        <v>0</v>
      </c>
      <c r="AB174" s="76">
        <f t="shared" si="62"/>
        <v>0</v>
      </c>
      <c r="AC174" s="148">
        <f t="shared" si="63"/>
        <v>0</v>
      </c>
      <c r="AD174" s="148">
        <f t="shared" si="64"/>
        <v>0</v>
      </c>
      <c r="AE174" s="148">
        <f t="shared" si="65"/>
        <v>0</v>
      </c>
      <c r="AF174" s="213">
        <f t="shared" si="66"/>
        <v>1.320936663228708E-2</v>
      </c>
      <c r="AG174" s="213">
        <f t="shared" si="67"/>
        <v>-1.0258121390867007E-2</v>
      </c>
      <c r="AH174" s="213">
        <f t="shared" si="68"/>
        <v>0.75402921280917434</v>
      </c>
      <c r="AJ174" s="359"/>
    </row>
    <row r="175" spans="1:36" s="7" customFormat="1">
      <c r="A175" s="207">
        <v>244</v>
      </c>
      <c r="B175" s="67">
        <v>11454</v>
      </c>
      <c r="C175" s="207">
        <v>244</v>
      </c>
      <c r="D175" s="18">
        <v>169</v>
      </c>
      <c r="E175" s="68" t="s">
        <v>655</v>
      </c>
      <c r="F175" s="19" t="s">
        <v>338</v>
      </c>
      <c r="G175" s="19" t="s">
        <v>228</v>
      </c>
      <c r="H175" s="20" t="s">
        <v>24</v>
      </c>
      <c r="I175" s="17">
        <v>1305745.1625399999</v>
      </c>
      <c r="J175" s="17">
        <v>2727491</v>
      </c>
      <c r="K175" s="17" t="s">
        <v>278</v>
      </c>
      <c r="L175" s="168">
        <v>47.8</v>
      </c>
      <c r="M175" s="55">
        <v>176490</v>
      </c>
      <c r="N175" s="54">
        <v>2000000</v>
      </c>
      <c r="O175" s="55">
        <v>15454082</v>
      </c>
      <c r="P175" s="208">
        <v>8.74</v>
      </c>
      <c r="Q175" s="208">
        <v>-0.9</v>
      </c>
      <c r="R175" s="208">
        <v>320.27</v>
      </c>
      <c r="S175" s="209">
        <v>1128</v>
      </c>
      <c r="T175" s="209">
        <v>85</v>
      </c>
      <c r="U175" s="209">
        <v>10</v>
      </c>
      <c r="V175" s="209">
        <v>15</v>
      </c>
      <c r="W175" s="17">
        <f t="shared" si="58"/>
        <v>1138</v>
      </c>
      <c r="X175" s="83">
        <f t="shared" si="69"/>
        <v>0.36885675655988509</v>
      </c>
      <c r="Y175" s="84">
        <f t="shared" si="60"/>
        <v>6.9144406802172417E-2</v>
      </c>
      <c r="Z175" s="85">
        <v>11454</v>
      </c>
      <c r="AA175" s="76">
        <f t="shared" si="61"/>
        <v>0</v>
      </c>
      <c r="AB175" s="76">
        <f t="shared" si="62"/>
        <v>0</v>
      </c>
      <c r="AC175" s="148">
        <f t="shared" si="63"/>
        <v>0</v>
      </c>
      <c r="AD175" s="148">
        <f t="shared" si="64"/>
        <v>0</v>
      </c>
      <c r="AE175" s="148">
        <f t="shared" si="65"/>
        <v>0</v>
      </c>
      <c r="AF175" s="213">
        <f t="shared" si="66"/>
        <v>4.6216208993025538E-2</v>
      </c>
      <c r="AG175" s="213">
        <f t="shared" si="67"/>
        <v>-4.7591061892131564E-3</v>
      </c>
      <c r="AH175" s="213">
        <f t="shared" si="68"/>
        <v>2.3574357607789675</v>
      </c>
      <c r="AJ175" s="359"/>
    </row>
    <row r="176" spans="1:36" s="4" customFormat="1">
      <c r="A176" s="82">
        <v>245</v>
      </c>
      <c r="B176" s="67">
        <v>11477</v>
      </c>
      <c r="C176" s="82">
        <v>245</v>
      </c>
      <c r="D176" s="15">
        <v>170</v>
      </c>
      <c r="E176" s="67" t="s">
        <v>569</v>
      </c>
      <c r="F176" s="9" t="s">
        <v>338</v>
      </c>
      <c r="G176" s="9" t="s">
        <v>228</v>
      </c>
      <c r="H176" s="10" t="s">
        <v>24</v>
      </c>
      <c r="I176" s="11">
        <v>3586204.8888409999</v>
      </c>
      <c r="J176" s="11">
        <v>5116708</v>
      </c>
      <c r="K176" s="11" t="s">
        <v>285</v>
      </c>
      <c r="L176" s="167">
        <v>46</v>
      </c>
      <c r="M176" s="53">
        <v>186114</v>
      </c>
      <c r="N176" s="53">
        <v>400000</v>
      </c>
      <c r="O176" s="53">
        <v>27492335</v>
      </c>
      <c r="P176" s="199">
        <v>3.95</v>
      </c>
      <c r="Q176" s="199">
        <v>-8.5399999999999991</v>
      </c>
      <c r="R176" s="199">
        <v>244.61</v>
      </c>
      <c r="S176" s="52">
        <v>1427</v>
      </c>
      <c r="T176" s="52">
        <v>80</v>
      </c>
      <c r="U176" s="52">
        <v>15</v>
      </c>
      <c r="V176" s="52">
        <v>20</v>
      </c>
      <c r="W176" s="11">
        <f t="shared" ref="W176:W183" si="70">S176+U176</f>
        <v>1442</v>
      </c>
      <c r="X176" s="83">
        <f t="shared" si="69"/>
        <v>0.65126255928130339</v>
      </c>
      <c r="Y176" s="84">
        <f t="shared" ref="Y176:Y184" si="71">T176*J176/$J$186</f>
        <v>0.12208306485680279</v>
      </c>
      <c r="Z176" s="85">
        <v>11477</v>
      </c>
      <c r="AA176" s="76">
        <f t="shared" si="61"/>
        <v>0</v>
      </c>
      <c r="AB176" s="76">
        <f t="shared" si="62"/>
        <v>0</v>
      </c>
      <c r="AC176" s="148">
        <f t="shared" si="63"/>
        <v>0</v>
      </c>
      <c r="AD176" s="148">
        <f t="shared" si="64"/>
        <v>0</v>
      </c>
      <c r="AE176" s="148">
        <f t="shared" si="65"/>
        <v>0</v>
      </c>
      <c r="AF176" s="213">
        <f t="shared" ref="AF176:AF184" si="72">$J176/$AF$186*P176</f>
        <v>3.9183866543861925E-2</v>
      </c>
      <c r="AG176" s="213">
        <f t="shared" ref="AG176:AG184" si="73">$J176/$AG$186*Q176</f>
        <v>-8.4716511464450833E-2</v>
      </c>
      <c r="AH176" s="213">
        <f t="shared" ref="AH176:AH184" si="74">$J176/$AH$186*R176</f>
        <v>3.3777314862339112</v>
      </c>
      <c r="AJ176" s="359"/>
    </row>
    <row r="177" spans="1:36" s="7" customFormat="1">
      <c r="A177" s="207">
        <v>264</v>
      </c>
      <c r="B177" s="67">
        <v>11233</v>
      </c>
      <c r="C177" s="207">
        <v>264</v>
      </c>
      <c r="D177" s="18">
        <v>171</v>
      </c>
      <c r="E177" s="68" t="s">
        <v>570</v>
      </c>
      <c r="F177" s="19" t="s">
        <v>29</v>
      </c>
      <c r="G177" s="19" t="s">
        <v>46</v>
      </c>
      <c r="H177" s="20" t="s">
        <v>24</v>
      </c>
      <c r="I177" s="17">
        <v>983005.47756999999</v>
      </c>
      <c r="J177" s="17">
        <v>3800286</v>
      </c>
      <c r="K177" s="17" t="s">
        <v>326</v>
      </c>
      <c r="L177" s="168">
        <v>31</v>
      </c>
      <c r="M177" s="55">
        <v>25982581</v>
      </c>
      <c r="N177" s="54">
        <v>50000000</v>
      </c>
      <c r="O177" s="55">
        <v>146263</v>
      </c>
      <c r="P177" s="208">
        <v>11.1</v>
      </c>
      <c r="Q177" s="208">
        <v>-1.71</v>
      </c>
      <c r="R177" s="208">
        <v>337.86</v>
      </c>
      <c r="S177" s="209">
        <v>8177</v>
      </c>
      <c r="T177" s="209">
        <v>13.583603999999999</v>
      </c>
      <c r="U177" s="209">
        <v>22</v>
      </c>
      <c r="V177" s="209">
        <v>86.416395999999992</v>
      </c>
      <c r="W177" s="17">
        <f t="shared" si="70"/>
        <v>8199</v>
      </c>
      <c r="X177" s="83">
        <f t="shared" si="69"/>
        <v>8.2130938430207384E-2</v>
      </c>
      <c r="Y177" s="84">
        <f t="shared" si="71"/>
        <v>1.5395936001894676E-2</v>
      </c>
      <c r="Z177" s="85">
        <v>11233</v>
      </c>
      <c r="AA177" s="76">
        <f t="shared" si="61"/>
        <v>0</v>
      </c>
      <c r="AB177" s="76">
        <f t="shared" si="62"/>
        <v>0</v>
      </c>
      <c r="AC177" s="148">
        <f t="shared" si="63"/>
        <v>0</v>
      </c>
      <c r="AD177" s="148">
        <f t="shared" si="64"/>
        <v>0</v>
      </c>
      <c r="AE177" s="148">
        <f t="shared" si="65"/>
        <v>0</v>
      </c>
      <c r="AF177" s="213">
        <f t="shared" si="72"/>
        <v>8.1782205827634749E-2</v>
      </c>
      <c r="AG177" s="213">
        <f t="shared" si="73"/>
        <v>-1.2598880357230219E-2</v>
      </c>
      <c r="AH177" s="213">
        <f t="shared" si="74"/>
        <v>3.465080597389437</v>
      </c>
      <c r="AJ177" s="359"/>
    </row>
    <row r="178" spans="1:36" s="4" customFormat="1">
      <c r="A178" s="82">
        <v>275</v>
      </c>
      <c r="B178" s="67">
        <v>11649</v>
      </c>
      <c r="C178" s="82">
        <v>275</v>
      </c>
      <c r="D178" s="15">
        <v>172</v>
      </c>
      <c r="E178" s="67" t="s">
        <v>571</v>
      </c>
      <c r="F178" s="9" t="s">
        <v>386</v>
      </c>
      <c r="G178" s="9" t="s">
        <v>46</v>
      </c>
      <c r="H178" s="10" t="s">
        <v>24</v>
      </c>
      <c r="I178" s="11">
        <v>359680.75538599998</v>
      </c>
      <c r="J178" s="11">
        <v>6117134</v>
      </c>
      <c r="K178" s="11" t="s">
        <v>387</v>
      </c>
      <c r="L178" s="167">
        <v>18</v>
      </c>
      <c r="M178" s="53">
        <v>85412249</v>
      </c>
      <c r="N178" s="53">
        <v>400000000</v>
      </c>
      <c r="O178" s="53">
        <v>71619</v>
      </c>
      <c r="P178" s="199">
        <v>15.99</v>
      </c>
      <c r="Q178" s="199">
        <v>4.08</v>
      </c>
      <c r="R178" s="199">
        <v>409.96</v>
      </c>
      <c r="S178" s="52">
        <v>22331</v>
      </c>
      <c r="T178" s="52">
        <v>17.050892000000001</v>
      </c>
      <c r="U178" s="52">
        <v>54</v>
      </c>
      <c r="V178" s="52">
        <v>82.94910800000001</v>
      </c>
      <c r="W178" s="11">
        <f t="shared" si="70"/>
        <v>22385</v>
      </c>
      <c r="X178" s="83">
        <f t="shared" si="69"/>
        <v>0.1659474521358654</v>
      </c>
      <c r="Y178" s="84">
        <f t="shared" si="71"/>
        <v>3.1107843178150962E-2</v>
      </c>
      <c r="Z178" s="85">
        <v>11649</v>
      </c>
      <c r="AA178" s="76">
        <f t="shared" si="61"/>
        <v>0</v>
      </c>
      <c r="AB178" s="76">
        <f t="shared" si="62"/>
        <v>0</v>
      </c>
      <c r="AC178" s="148">
        <f t="shared" si="63"/>
        <v>0</v>
      </c>
      <c r="AD178" s="148">
        <f t="shared" si="64"/>
        <v>0</v>
      </c>
      <c r="AE178" s="148">
        <f t="shared" si="65"/>
        <v>0</v>
      </c>
      <c r="AF178" s="213">
        <f t="shared" si="72"/>
        <v>0.18963391775385563</v>
      </c>
      <c r="AG178" s="213">
        <f t="shared" si="73"/>
        <v>4.8386890834004437E-2</v>
      </c>
      <c r="AH178" s="213">
        <f t="shared" si="74"/>
        <v>6.7678349649521019</v>
      </c>
      <c r="AJ178" s="359"/>
    </row>
    <row r="179" spans="1:36" s="7" customFormat="1">
      <c r="A179" s="207">
        <v>296</v>
      </c>
      <c r="B179" s="67">
        <v>11706</v>
      </c>
      <c r="C179" s="207">
        <v>296</v>
      </c>
      <c r="D179" s="18">
        <v>173</v>
      </c>
      <c r="E179" s="68" t="s">
        <v>656</v>
      </c>
      <c r="F179" s="19" t="s">
        <v>596</v>
      </c>
      <c r="G179" s="19" t="s">
        <v>228</v>
      </c>
      <c r="H179" s="20"/>
      <c r="I179" s="17">
        <v>0</v>
      </c>
      <c r="J179" s="17">
        <v>1156697</v>
      </c>
      <c r="K179" s="17" t="s">
        <v>597</v>
      </c>
      <c r="L179" s="168">
        <v>7</v>
      </c>
      <c r="M179" s="55">
        <v>718815</v>
      </c>
      <c r="N179" s="54">
        <v>5000000</v>
      </c>
      <c r="O179" s="55">
        <v>1609172</v>
      </c>
      <c r="P179" s="208">
        <v>9.01</v>
      </c>
      <c r="Q179" s="208">
        <v>-4.8099999999999996</v>
      </c>
      <c r="R179" s="208">
        <v>0</v>
      </c>
      <c r="S179" s="209">
        <v>2380</v>
      </c>
      <c r="T179" s="209">
        <v>76</v>
      </c>
      <c r="U179" s="209">
        <v>9</v>
      </c>
      <c r="V179" s="209">
        <v>24</v>
      </c>
      <c r="W179" s="17">
        <f t="shared" si="70"/>
        <v>2389</v>
      </c>
      <c r="X179" s="83">
        <f t="shared" si="69"/>
        <v>0.13986488502106345</v>
      </c>
      <c r="Y179" s="84">
        <f t="shared" si="71"/>
        <v>2.6218509855777533E-2</v>
      </c>
      <c r="Z179" s="85"/>
      <c r="AA179" s="76"/>
      <c r="AB179" s="76"/>
      <c r="AC179" s="148"/>
      <c r="AD179" s="148"/>
      <c r="AE179" s="148"/>
      <c r="AF179" s="213">
        <f t="shared" si="72"/>
        <v>2.0205237505505593E-2</v>
      </c>
      <c r="AG179" s="213">
        <f t="shared" si="73"/>
        <v>-1.078659183146303E-2</v>
      </c>
      <c r="AH179" s="213">
        <f t="shared" si="74"/>
        <v>0</v>
      </c>
      <c r="AJ179" s="359"/>
    </row>
    <row r="180" spans="1:36" s="4" customFormat="1">
      <c r="A180" s="82">
        <v>286</v>
      </c>
      <c r="B180" s="67">
        <v>11709</v>
      </c>
      <c r="C180" s="82">
        <v>286</v>
      </c>
      <c r="D180" s="15">
        <v>174</v>
      </c>
      <c r="E180" s="67" t="s">
        <v>657</v>
      </c>
      <c r="F180" s="9" t="s">
        <v>305</v>
      </c>
      <c r="G180" s="9" t="s">
        <v>46</v>
      </c>
      <c r="H180" s="10"/>
      <c r="I180" s="11">
        <v>0</v>
      </c>
      <c r="J180" s="11">
        <v>133803078</v>
      </c>
      <c r="K180" s="11" t="s">
        <v>630</v>
      </c>
      <c r="L180" s="167">
        <v>5</v>
      </c>
      <c r="M180" s="53">
        <v>588283082</v>
      </c>
      <c r="N180" s="53">
        <v>0</v>
      </c>
      <c r="O180" s="53">
        <v>227447</v>
      </c>
      <c r="P180" s="199">
        <v>-1.07</v>
      </c>
      <c r="Q180" s="199">
        <v>-10.65</v>
      </c>
      <c r="R180" s="199">
        <v>0</v>
      </c>
      <c r="S180" s="52">
        <v>2246343</v>
      </c>
      <c r="T180" s="52">
        <v>93.68365959570464</v>
      </c>
      <c r="U180" s="52">
        <v>1478</v>
      </c>
      <c r="V180" s="52">
        <v>6.3163404042953593</v>
      </c>
      <c r="W180" s="11">
        <f t="shared" si="70"/>
        <v>2247821</v>
      </c>
      <c r="X180" s="83">
        <f t="shared" si="69"/>
        <v>19.943686675781926</v>
      </c>
      <c r="Y180" s="84">
        <f t="shared" si="71"/>
        <v>3.7385634399283312</v>
      </c>
      <c r="Z180" s="85"/>
      <c r="AA180" s="76"/>
      <c r="AB180" s="76"/>
      <c r="AC180" s="148"/>
      <c r="AD180" s="148"/>
      <c r="AE180" s="148"/>
      <c r="AF180" s="213">
        <f t="shared" si="72"/>
        <v>-0.27756802888758314</v>
      </c>
      <c r="AG180" s="213">
        <f t="shared" si="73"/>
        <v>-2.7627098202362248</v>
      </c>
      <c r="AH180" s="213">
        <f t="shared" si="74"/>
        <v>0</v>
      </c>
      <c r="AJ180" s="359"/>
    </row>
    <row r="181" spans="1:36" s="7" customFormat="1">
      <c r="A181" s="207">
        <v>290</v>
      </c>
      <c r="B181" s="67">
        <v>11712</v>
      </c>
      <c r="C181" s="207">
        <v>290</v>
      </c>
      <c r="D181" s="18">
        <v>175</v>
      </c>
      <c r="E181" s="68" t="s">
        <v>617</v>
      </c>
      <c r="F181" s="19" t="s">
        <v>618</v>
      </c>
      <c r="G181" s="19" t="s">
        <v>46</v>
      </c>
      <c r="H181" s="20"/>
      <c r="I181" s="17">
        <v>0</v>
      </c>
      <c r="J181" s="17">
        <v>4406311</v>
      </c>
      <c r="K181" s="17" t="s">
        <v>619</v>
      </c>
      <c r="L181" s="168">
        <v>5</v>
      </c>
      <c r="M181" s="55">
        <v>388300000</v>
      </c>
      <c r="N181" s="54">
        <v>400000000</v>
      </c>
      <c r="O181" s="55">
        <v>11348</v>
      </c>
      <c r="P181" s="208">
        <v>10.050000000000001</v>
      </c>
      <c r="Q181" s="208">
        <v>4.34</v>
      </c>
      <c r="R181" s="208">
        <v>0</v>
      </c>
      <c r="S181" s="209">
        <v>63825</v>
      </c>
      <c r="T181" s="209">
        <v>76.74153475</v>
      </c>
      <c r="U181" s="209">
        <v>152</v>
      </c>
      <c r="V181" s="209">
        <v>23.25846525</v>
      </c>
      <c r="W181" s="17">
        <f t="shared" si="70"/>
        <v>63977</v>
      </c>
      <c r="X181" s="83">
        <f t="shared" si="69"/>
        <v>0.5379985661479999</v>
      </c>
      <c r="Y181" s="84">
        <f t="shared" si="71"/>
        <v>0.10085105140451261</v>
      </c>
      <c r="Z181" s="85"/>
      <c r="AA181" s="76"/>
      <c r="AB181" s="76"/>
      <c r="AC181" s="148"/>
      <c r="AD181" s="148"/>
      <c r="AE181" s="148"/>
      <c r="AF181" s="213">
        <f t="shared" si="72"/>
        <v>8.5854046250061988E-2</v>
      </c>
      <c r="AG181" s="213">
        <f t="shared" si="73"/>
        <v>3.7075279674156116E-2</v>
      </c>
      <c r="AH181" s="213">
        <f t="shared" si="74"/>
        <v>0</v>
      </c>
      <c r="AJ181" s="359"/>
    </row>
    <row r="182" spans="1:36" s="4" customFormat="1">
      <c r="A182" s="82">
        <v>287</v>
      </c>
      <c r="B182" s="67">
        <v>11729</v>
      </c>
      <c r="C182" s="82">
        <v>287</v>
      </c>
      <c r="D182" s="15">
        <v>176</v>
      </c>
      <c r="E182" s="67" t="s">
        <v>624</v>
      </c>
      <c r="F182" s="9" t="s">
        <v>626</v>
      </c>
      <c r="G182" s="9" t="s">
        <v>46</v>
      </c>
      <c r="H182" s="10"/>
      <c r="I182" s="11">
        <v>0</v>
      </c>
      <c r="J182" s="11">
        <v>1198762</v>
      </c>
      <c r="K182" s="11" t="s">
        <v>625</v>
      </c>
      <c r="L182" s="167">
        <v>4</v>
      </c>
      <c r="M182" s="53">
        <v>125649851</v>
      </c>
      <c r="N182" s="53">
        <v>500000000</v>
      </c>
      <c r="O182" s="53">
        <v>9541</v>
      </c>
      <c r="P182" s="199">
        <v>11.15</v>
      </c>
      <c r="Q182" s="199">
        <v>-1.71</v>
      </c>
      <c r="R182" s="199">
        <v>0</v>
      </c>
      <c r="S182" s="52">
        <v>7064</v>
      </c>
      <c r="T182" s="52">
        <v>15.796095600000001</v>
      </c>
      <c r="U182" s="52">
        <v>111</v>
      </c>
      <c r="V182" s="52">
        <v>84.203904399999999</v>
      </c>
      <c r="W182" s="11">
        <f t="shared" si="70"/>
        <v>7175</v>
      </c>
      <c r="X182" s="83">
        <f t="shared" si="69"/>
        <v>3.0127161273270444E-2</v>
      </c>
      <c r="Y182" s="84">
        <f t="shared" si="71"/>
        <v>5.6475167062188924E-3</v>
      </c>
      <c r="Z182" s="85"/>
      <c r="AA182" s="76"/>
      <c r="AB182" s="76"/>
      <c r="AC182" s="148"/>
      <c r="AD182" s="148"/>
      <c r="AE182" s="148"/>
      <c r="AF182" s="213">
        <f t="shared" si="72"/>
        <v>2.5913578750404676E-2</v>
      </c>
      <c r="AG182" s="213">
        <f t="shared" si="73"/>
        <v>-3.9741901043221515E-3</v>
      </c>
      <c r="AH182" s="213">
        <f t="shared" si="74"/>
        <v>0</v>
      </c>
      <c r="AJ182" s="359"/>
    </row>
    <row r="183" spans="1:36" s="7" customFormat="1">
      <c r="A183" s="207">
        <v>284</v>
      </c>
      <c r="B183" s="67">
        <v>11736</v>
      </c>
      <c r="C183" s="207">
        <v>284</v>
      </c>
      <c r="D183" s="18">
        <v>177</v>
      </c>
      <c r="E183" s="68" t="s">
        <v>658</v>
      </c>
      <c r="F183" s="19" t="s">
        <v>634</v>
      </c>
      <c r="G183" s="19" t="s">
        <v>46</v>
      </c>
      <c r="H183" s="20"/>
      <c r="I183" s="17">
        <v>0</v>
      </c>
      <c r="J183" s="17">
        <v>4690143</v>
      </c>
      <c r="K183" s="17" t="s">
        <v>635</v>
      </c>
      <c r="L183" s="168">
        <v>3</v>
      </c>
      <c r="M183" s="55">
        <v>400000000</v>
      </c>
      <c r="N183" s="54">
        <v>400000000</v>
      </c>
      <c r="O183" s="55">
        <v>11725</v>
      </c>
      <c r="P183" s="208">
        <v>7.41</v>
      </c>
      <c r="Q183" s="208">
        <v>9.58</v>
      </c>
      <c r="R183" s="208">
        <v>0</v>
      </c>
      <c r="S183" s="209">
        <v>109140</v>
      </c>
      <c r="T183" s="209">
        <v>76.226560249999991</v>
      </c>
      <c r="U183" s="209">
        <v>86</v>
      </c>
      <c r="V183" s="209">
        <v>23.773439750000001</v>
      </c>
      <c r="W183" s="17">
        <f t="shared" si="70"/>
        <v>109226</v>
      </c>
      <c r="X183" s="83">
        <f t="shared" si="69"/>
        <v>0.56881088418588055</v>
      </c>
      <c r="Y183" s="84">
        <f t="shared" si="71"/>
        <v>0.10662700484725032</v>
      </c>
      <c r="Z183" s="85"/>
      <c r="AA183" s="76"/>
      <c r="AB183" s="76"/>
      <c r="AC183" s="148"/>
      <c r="AD183" s="148"/>
      <c r="AE183" s="148"/>
      <c r="AF183" s="213">
        <f t="shared" si="72"/>
        <v>6.7378889965905242E-2</v>
      </c>
      <c r="AG183" s="213">
        <f t="shared" si="73"/>
        <v>8.7110629672519868E-2</v>
      </c>
      <c r="AH183" s="213">
        <f t="shared" si="74"/>
        <v>0</v>
      </c>
      <c r="AJ183" s="359"/>
    </row>
    <row r="184" spans="1:36" s="4" customFormat="1">
      <c r="A184" s="82">
        <v>307</v>
      </c>
      <c r="B184" s="67">
        <v>11745</v>
      </c>
      <c r="C184" s="82">
        <v>307</v>
      </c>
      <c r="D184" s="15">
        <v>178</v>
      </c>
      <c r="E184" s="67" t="s">
        <v>709</v>
      </c>
      <c r="F184" s="9" t="s">
        <v>710</v>
      </c>
      <c r="G184" s="9" t="s">
        <v>46</v>
      </c>
      <c r="H184" s="10"/>
      <c r="I184" s="11">
        <v>0</v>
      </c>
      <c r="J184" s="11">
        <v>112728891</v>
      </c>
      <c r="K184" s="11" t="s">
        <v>716</v>
      </c>
      <c r="L184" s="167">
        <v>0</v>
      </c>
      <c r="M184" s="53">
        <v>1324273348</v>
      </c>
      <c r="N184" s="53"/>
      <c r="O184" s="53">
        <v>85126</v>
      </c>
      <c r="P184" s="199">
        <v>0</v>
      </c>
      <c r="Q184" s="199">
        <v>0</v>
      </c>
      <c r="R184" s="199">
        <v>0</v>
      </c>
      <c r="S184" s="52">
        <v>2867083</v>
      </c>
      <c r="T184" s="52">
        <v>88.739241034777265</v>
      </c>
      <c r="U184" s="52">
        <v>240</v>
      </c>
      <c r="V184" s="52">
        <v>11.260758965222733</v>
      </c>
      <c r="W184" s="11">
        <f>U184+S184</f>
        <v>2867323</v>
      </c>
      <c r="X184" s="83">
        <f t="shared" si="69"/>
        <v>15.915725333750752</v>
      </c>
      <c r="Y184" s="84">
        <f t="shared" si="71"/>
        <v>2.9834979770794474</v>
      </c>
      <c r="Z184" s="85"/>
      <c r="AA184" s="76"/>
      <c r="AB184" s="76"/>
      <c r="AC184" s="148"/>
      <c r="AD184" s="148"/>
      <c r="AE184" s="148"/>
      <c r="AF184" s="213">
        <f t="shared" si="72"/>
        <v>0</v>
      </c>
      <c r="AG184" s="213">
        <f t="shared" si="73"/>
        <v>0</v>
      </c>
      <c r="AH184" s="213">
        <f t="shared" si="74"/>
        <v>0</v>
      </c>
      <c r="AJ184" s="359"/>
    </row>
    <row r="185" spans="1:36" s="103" customFormat="1">
      <c r="B185" s="67"/>
      <c r="C185" s="101"/>
      <c r="D185" s="369"/>
      <c r="E185" s="102" t="s">
        <v>195</v>
      </c>
      <c r="F185" s="95"/>
      <c r="G185" s="96" t="s">
        <v>24</v>
      </c>
      <c r="H185" s="104" t="s">
        <v>24</v>
      </c>
      <c r="I185" s="100">
        <f>SUM(I112:I184)</f>
        <v>104278689.20638199</v>
      </c>
      <c r="J185" s="98">
        <f>SUM(J112:J184)</f>
        <v>628527825.170421</v>
      </c>
      <c r="K185" s="99" t="s">
        <v>24</v>
      </c>
      <c r="L185" s="169"/>
      <c r="M185" s="100">
        <f>SUM(M112:M184)</f>
        <v>3534893588</v>
      </c>
      <c r="N185" s="367" t="s">
        <v>24</v>
      </c>
      <c r="O185" s="367" t="s">
        <v>24</v>
      </c>
      <c r="P185" s="370">
        <f>AF185</f>
        <v>7.1787329256180783</v>
      </c>
      <c r="Q185" s="370">
        <f>AG185</f>
        <v>-5.680931761346967</v>
      </c>
      <c r="R185" s="370">
        <f>AH185</f>
        <v>300.26138588871879</v>
      </c>
      <c r="S185" s="100">
        <f>SUM(S112:S184)</f>
        <v>5543591</v>
      </c>
      <c r="T185" s="100">
        <f>X185</f>
        <v>70.542147494054134</v>
      </c>
      <c r="U185" s="100">
        <f>SUM(U112:U184)</f>
        <v>3361</v>
      </c>
      <c r="V185" s="100">
        <f>100-T185</f>
        <v>29.457852505945866</v>
      </c>
      <c r="W185" s="100">
        <f>SUM(W112:W184)</f>
        <v>5546952</v>
      </c>
      <c r="X185" s="83">
        <f>SUM(X112:X184)</f>
        <v>70.542147494054134</v>
      </c>
      <c r="Y185" s="84" t="s">
        <v>24</v>
      </c>
      <c r="Z185" s="85"/>
      <c r="AA185" s="76">
        <f t="shared" ref="AA185:AA186" si="75">IF(M185&gt;N185,1,0)</f>
        <v>0</v>
      </c>
      <c r="AB185" s="76">
        <f t="shared" ref="AB185:AB186" si="76">IF(W185=0,1,0)</f>
        <v>0</v>
      </c>
      <c r="AC185" s="148">
        <f t="shared" ref="AC185:AC186" si="77">IF((T185+V185)=100,0,1)</f>
        <v>0</v>
      </c>
      <c r="AD185" s="148">
        <f t="shared" ref="AD185:AD186" si="78">IF(J185=0,1,0)</f>
        <v>0</v>
      </c>
      <c r="AE185" s="148">
        <f t="shared" ref="AE185:AE186" si="79">IF(M185=0,1,0)</f>
        <v>0</v>
      </c>
      <c r="AF185" s="217">
        <f>SUM(AF112:AF184)</f>
        <v>7.1787329256180783</v>
      </c>
      <c r="AG185" s="217">
        <f>SUM(AG112:AG184)</f>
        <v>-5.680931761346967</v>
      </c>
      <c r="AH185" s="217">
        <f>SUM(AH112:AH184)</f>
        <v>300.26138588871879</v>
      </c>
    </row>
    <row r="186" spans="1:36" s="105" customFormat="1" ht="59.25">
      <c r="A186" s="371"/>
      <c r="B186" s="371"/>
      <c r="C186" s="372"/>
      <c r="D186" s="373"/>
      <c r="E186" s="374" t="s">
        <v>55</v>
      </c>
      <c r="F186" s="374"/>
      <c r="G186" s="375" t="s">
        <v>24</v>
      </c>
      <c r="H186" s="376" t="s">
        <v>24</v>
      </c>
      <c r="I186" s="377">
        <f>I185+I111+I90</f>
        <v>1948811065.264941</v>
      </c>
      <c r="J186" s="377">
        <f>J185+J111+J90</f>
        <v>3352935482.7398133</v>
      </c>
      <c r="K186" s="378" t="s">
        <v>24</v>
      </c>
      <c r="L186" s="379"/>
      <c r="M186" s="380">
        <f>M185+M111+M90</f>
        <v>35936444867</v>
      </c>
      <c r="N186" s="380"/>
      <c r="O186" s="380"/>
      <c r="P186" s="381">
        <f>(P185*$J$185+P111*$J$111+P90*$J$90)/$J$186</f>
        <v>2.7123786479257634</v>
      </c>
      <c r="Q186" s="381">
        <f>(Q185*$J$185+Q111*$J$111+Q90*$J$90)/$J$186</f>
        <v>2.6432699999101685</v>
      </c>
      <c r="R186" s="381">
        <f>(R185*$J$185+R111*$J$111+R90*$J$90)/$J$186</f>
        <v>78.406166206836318</v>
      </c>
      <c r="S186" s="380">
        <f>S185+S111+S90</f>
        <v>10581951</v>
      </c>
      <c r="T186" s="380">
        <f>Y186</f>
        <v>73.201418253168796</v>
      </c>
      <c r="U186" s="380">
        <f>U185+U111+U90</f>
        <v>13790</v>
      </c>
      <c r="V186" s="380">
        <f>100-T186</f>
        <v>26.798581746831204</v>
      </c>
      <c r="W186" s="380">
        <f>W185+W111+W90</f>
        <v>10595741</v>
      </c>
      <c r="X186" s="83">
        <f>T186*J186/$J$185</f>
        <v>390.49923140853502</v>
      </c>
      <c r="Y186" s="84">
        <f>SUM(Y5:Y185)</f>
        <v>73.201418253168796</v>
      </c>
      <c r="Z186" s="85"/>
      <c r="AA186" s="76">
        <f t="shared" si="75"/>
        <v>1</v>
      </c>
      <c r="AB186" s="76">
        <f t="shared" si="76"/>
        <v>0</v>
      </c>
      <c r="AC186" s="148">
        <f t="shared" si="77"/>
        <v>0</v>
      </c>
      <c r="AD186" s="148">
        <f t="shared" si="78"/>
        <v>0</v>
      </c>
      <c r="AE186" s="148">
        <f t="shared" si="79"/>
        <v>0</v>
      </c>
      <c r="AF186" s="217">
        <f>SUM(J112:J183)</f>
        <v>515798934.170421</v>
      </c>
      <c r="AG186" s="217">
        <f>SUM(J112:J183)</f>
        <v>515798934.170421</v>
      </c>
      <c r="AH186" s="217">
        <f>SUM(J112:J178)</f>
        <v>370543943.170421</v>
      </c>
    </row>
    <row r="187" spans="1:36" s="268" customFormat="1">
      <c r="C187" s="257"/>
      <c r="D187" s="258"/>
      <c r="E187" s="259"/>
      <c r="F187" s="260"/>
      <c r="G187" s="261"/>
      <c r="H187" s="262"/>
      <c r="I187" s="263"/>
      <c r="J187" s="263">
        <f>J186+'پیوست 5'!J60</f>
        <v>4012895732.7398133</v>
      </c>
      <c r="K187" s="264"/>
      <c r="L187" s="265"/>
      <c r="M187" s="266"/>
      <c r="N187" s="266"/>
      <c r="O187" s="266"/>
      <c r="P187" s="267"/>
      <c r="Q187" s="267"/>
      <c r="R187" s="267"/>
      <c r="S187" s="266"/>
      <c r="T187" s="266"/>
      <c r="U187" s="266"/>
      <c r="V187" s="266"/>
      <c r="W187" s="266"/>
      <c r="X187" s="253"/>
      <c r="Y187" s="254"/>
      <c r="Z187" s="255"/>
      <c r="AA187" s="256"/>
      <c r="AB187" s="256"/>
      <c r="AC187" s="148"/>
      <c r="AD187" s="148"/>
      <c r="AE187" s="148"/>
      <c r="AF187" s="217"/>
      <c r="AG187" s="217"/>
      <c r="AH187" s="217"/>
    </row>
    <row r="188" spans="1:36" ht="66" customHeight="1">
      <c r="D188" s="393"/>
      <c r="E188" s="393"/>
      <c r="F188" s="393"/>
      <c r="G188" s="393"/>
      <c r="H188" s="393"/>
      <c r="I188" s="393"/>
      <c r="J188" s="393"/>
      <c r="K188" s="393"/>
      <c r="L188" s="393"/>
      <c r="M188" s="393"/>
      <c r="N188" s="393"/>
      <c r="O188" s="393"/>
      <c r="P188" s="393"/>
      <c r="Q188" s="393"/>
      <c r="R188" s="393"/>
      <c r="S188" s="393"/>
      <c r="T188" s="393"/>
      <c r="U188" s="393"/>
      <c r="V188" s="393"/>
      <c r="W188" s="393"/>
      <c r="AD188" s="148">
        <v>1</v>
      </c>
      <c r="AE188" s="148">
        <v>1</v>
      </c>
      <c r="AF188" s="217"/>
      <c r="AG188" s="217"/>
      <c r="AH188" s="217"/>
    </row>
    <row r="189" spans="1:36">
      <c r="J189" s="244"/>
    </row>
  </sheetData>
  <sortState ref="A112:AH184">
    <sortCondition descending="1" ref="E54:E108"/>
  </sortState>
  <mergeCells count="21">
    <mergeCell ref="D1:K1"/>
    <mergeCell ref="D3:D4"/>
    <mergeCell ref="E3:E4"/>
    <mergeCell ref="F3:F4"/>
    <mergeCell ref="H3:H4"/>
    <mergeCell ref="K3:K4"/>
    <mergeCell ref="G3:G4"/>
    <mergeCell ref="C3:C4"/>
    <mergeCell ref="D188:W188"/>
    <mergeCell ref="U3:U4"/>
    <mergeCell ref="V3:V4"/>
    <mergeCell ref="W3:W4"/>
    <mergeCell ref="R3:R4"/>
    <mergeCell ref="S3:S4"/>
    <mergeCell ref="T3:T4"/>
    <mergeCell ref="L3:L4"/>
    <mergeCell ref="M3:M4"/>
    <mergeCell ref="N3:N4"/>
    <mergeCell ref="O3:O4"/>
    <mergeCell ref="P3:P4"/>
    <mergeCell ref="Q3:Q4"/>
  </mergeCells>
  <conditionalFormatting sqref="AJ185:AJ1048576 AJ1:AJ57 AJ90:AJ108 AJ111:AJ115">
    <cfRule type="cellIs" dxfId="26" priority="84" operator="lessThan">
      <formula>1</formula>
    </cfRule>
  </conditionalFormatting>
  <conditionalFormatting sqref="AA5:AA57 AA185 AA90:AA108 AA111:AA115">
    <cfRule type="dataBar" priority="87">
      <dataBar>
        <cfvo type="min"/>
        <cfvo type="max"/>
        <color rgb="FF63C384"/>
      </dataBar>
      <extLst>
        <ext xmlns:x14="http://schemas.microsoft.com/office/spreadsheetml/2009/9/main" uri="{B025F937-C7B1-47D3-B67F-A62EFF666E3E}">
          <x14:id>{FAE118AE-7A89-4087-B549-F628317CC04F}</x14:id>
        </ext>
      </extLst>
    </cfRule>
    <cfRule type="cellIs" dxfId="25" priority="88" operator="equal">
      <formula>1</formula>
    </cfRule>
    <cfRule type="cellIs" dxfId="24" priority="89" operator="equal">
      <formula>1</formula>
    </cfRule>
    <cfRule type="cellIs" dxfId="23" priority="90" operator="equal">
      <formula>1</formula>
    </cfRule>
  </conditionalFormatting>
  <conditionalFormatting sqref="AJ58:AJ84">
    <cfRule type="cellIs" dxfId="22" priority="71" operator="lessThan">
      <formula>1</formula>
    </cfRule>
  </conditionalFormatting>
  <conditionalFormatting sqref="AA58:AA88">
    <cfRule type="dataBar" priority="72">
      <dataBar>
        <cfvo type="min"/>
        <cfvo type="max"/>
        <color rgb="FF63C384"/>
      </dataBar>
      <extLst>
        <ext xmlns:x14="http://schemas.microsoft.com/office/spreadsheetml/2009/9/main" uri="{B025F937-C7B1-47D3-B67F-A62EFF666E3E}">
          <x14:id>{DA728196-3821-4C78-BCDD-5FF7E2D56BA3}</x14:id>
        </ext>
      </extLst>
    </cfRule>
    <cfRule type="cellIs" dxfId="21" priority="73" operator="equal">
      <formula>1</formula>
    </cfRule>
    <cfRule type="cellIs" dxfId="20" priority="74" operator="equal">
      <formula>1</formula>
    </cfRule>
    <cfRule type="cellIs" dxfId="19" priority="75" operator="equal">
      <formula>1</formula>
    </cfRule>
  </conditionalFormatting>
  <conditionalFormatting sqref="AJ85">
    <cfRule type="cellIs" dxfId="18" priority="66" operator="lessThan">
      <formula>1</formula>
    </cfRule>
  </conditionalFormatting>
  <conditionalFormatting sqref="AJ86 AJ88">
    <cfRule type="cellIs" dxfId="17" priority="51" operator="lessThan">
      <formula>1</formula>
    </cfRule>
  </conditionalFormatting>
  <conditionalFormatting sqref="AJ87">
    <cfRule type="cellIs" dxfId="16" priority="31" operator="lessThan">
      <formula>1</formula>
    </cfRule>
  </conditionalFormatting>
  <conditionalFormatting sqref="AA89">
    <cfRule type="dataBar" priority="27">
      <dataBar>
        <cfvo type="min"/>
        <cfvo type="max"/>
        <color rgb="FF63C384"/>
      </dataBar>
      <extLst>
        <ext xmlns:x14="http://schemas.microsoft.com/office/spreadsheetml/2009/9/main" uri="{B025F937-C7B1-47D3-B67F-A62EFF666E3E}">
          <x14:id>{E1E9170E-BC5D-450E-AF75-8AA7F1C617E5}</x14:id>
        </ext>
      </extLst>
    </cfRule>
    <cfRule type="cellIs" dxfId="15" priority="28" operator="equal">
      <formula>1</formula>
    </cfRule>
    <cfRule type="cellIs" dxfId="14" priority="29" operator="equal">
      <formula>1</formula>
    </cfRule>
    <cfRule type="cellIs" dxfId="13" priority="30" operator="equal">
      <formula>1</formula>
    </cfRule>
  </conditionalFormatting>
  <conditionalFormatting sqref="AJ89">
    <cfRule type="cellIs" dxfId="12" priority="26" operator="lessThan">
      <formula>1</formula>
    </cfRule>
  </conditionalFormatting>
  <conditionalFormatting sqref="AJ109">
    <cfRule type="cellIs" dxfId="11" priority="11" operator="lessThan">
      <formula>1</formula>
    </cfRule>
  </conditionalFormatting>
  <conditionalFormatting sqref="AA109">
    <cfRule type="dataBar" priority="12">
      <dataBar>
        <cfvo type="min"/>
        <cfvo type="max"/>
        <color rgb="FF63C384"/>
      </dataBar>
      <extLst>
        <ext xmlns:x14="http://schemas.microsoft.com/office/spreadsheetml/2009/9/main" uri="{B025F937-C7B1-47D3-B67F-A62EFF666E3E}">
          <x14:id>{36748CEB-2A83-4AAF-B69F-5F3D2D9D268D}</x14:id>
        </ext>
      </extLst>
    </cfRule>
    <cfRule type="cellIs" dxfId="10" priority="13" operator="equal">
      <formula>1</formula>
    </cfRule>
    <cfRule type="cellIs" dxfId="9" priority="14" operator="equal">
      <formula>1</formula>
    </cfRule>
    <cfRule type="cellIs" dxfId="8" priority="15" operator="equal">
      <formula>1</formula>
    </cfRule>
  </conditionalFormatting>
  <conditionalFormatting sqref="AJ110">
    <cfRule type="cellIs" dxfId="7" priority="6" operator="lessThan">
      <formula>1</formula>
    </cfRule>
  </conditionalFormatting>
  <conditionalFormatting sqref="AA110">
    <cfRule type="dataBar" priority="7">
      <dataBar>
        <cfvo type="min"/>
        <cfvo type="max"/>
        <color rgb="FF63C384"/>
      </dataBar>
      <extLst>
        <ext xmlns:x14="http://schemas.microsoft.com/office/spreadsheetml/2009/9/main" uri="{B025F937-C7B1-47D3-B67F-A62EFF666E3E}">
          <x14:id>{81E7A719-4CF7-40E7-9191-E6263A6AC347}</x14:id>
        </ext>
      </extLst>
    </cfRule>
    <cfRule type="cellIs" dxfId="6" priority="8" operator="equal">
      <formula>1</formula>
    </cfRule>
    <cfRule type="cellIs" dxfId="5" priority="9" operator="equal">
      <formula>1</formula>
    </cfRule>
    <cfRule type="cellIs" dxfId="4" priority="10" operator="equal">
      <formula>1</formula>
    </cfRule>
  </conditionalFormatting>
  <conditionalFormatting sqref="AJ116:AJ184">
    <cfRule type="cellIs" dxfId="3" priority="1" operator="lessThan">
      <formula>1</formula>
    </cfRule>
  </conditionalFormatting>
  <conditionalFormatting sqref="AA116:AA184">
    <cfRule type="dataBar" priority="2">
      <dataBar>
        <cfvo type="min"/>
        <cfvo type="max"/>
        <color rgb="FF63C384"/>
      </dataBar>
      <extLst>
        <ext xmlns:x14="http://schemas.microsoft.com/office/spreadsheetml/2009/9/main" uri="{B025F937-C7B1-47D3-B67F-A62EFF666E3E}">
          <x14:id>{FFB9F768-3D91-42E2-B897-E2365EDDC111}</x14:id>
        </ext>
      </extLst>
    </cfRule>
    <cfRule type="cellIs" dxfId="2" priority="3" operator="equal">
      <formula>1</formula>
    </cfRule>
    <cfRule type="cellIs" dxfId="1" priority="4" operator="equal">
      <formula>1</formula>
    </cfRule>
    <cfRule type="cellIs" dxfId="0" priority="5" operator="equal">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90" min="3" max="22" man="1"/>
  </rowBreaks>
  <colBreaks count="1" manualBreakCount="1">
    <brk id="23" max="1048575" man="1"/>
  </colBreaks>
  <ignoredErrors>
    <ignoredError sqref="T90 V90 T111 P111 Q111:R111 P90:R90 V111 V185:V186 T185:T186"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AA185 AA90:AA108 AA111:AA115</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AA58:AA88</xm:sqref>
        </x14:conditionalFormatting>
        <x14:conditionalFormatting xmlns:xm="http://schemas.microsoft.com/office/excel/2006/main">
          <x14:cfRule type="dataBar" id="{E1E9170E-BC5D-450E-AF75-8AA7F1C617E5}">
            <x14:dataBar minLength="0" maxLength="100" border="1" negativeBarBorderColorSameAsPositive="0">
              <x14:cfvo type="autoMin"/>
              <x14:cfvo type="autoMax"/>
              <x14:borderColor rgb="FF63C384"/>
              <x14:negativeFillColor rgb="FFFF0000"/>
              <x14:negativeBorderColor rgb="FFFF0000"/>
              <x14:axisColor rgb="FF000000"/>
            </x14:dataBar>
          </x14:cfRule>
          <xm:sqref>AA89</xm:sqref>
        </x14:conditionalFormatting>
        <x14:conditionalFormatting xmlns:xm="http://schemas.microsoft.com/office/excel/2006/main">
          <x14:cfRule type="dataBar" id="{36748CEB-2A83-4AAF-B69F-5F3D2D9D268D}">
            <x14:dataBar minLength="0" maxLength="100" border="1" negativeBarBorderColorSameAsPositive="0">
              <x14:cfvo type="autoMin"/>
              <x14:cfvo type="autoMax"/>
              <x14:borderColor rgb="FF63C384"/>
              <x14:negativeFillColor rgb="FFFF0000"/>
              <x14:negativeBorderColor rgb="FFFF0000"/>
              <x14:axisColor rgb="FF000000"/>
            </x14:dataBar>
          </x14:cfRule>
          <xm:sqref>AA109</xm:sqref>
        </x14:conditionalFormatting>
        <x14:conditionalFormatting xmlns:xm="http://schemas.microsoft.com/office/excel/2006/main">
          <x14:cfRule type="dataBar" id="{81E7A719-4CF7-40E7-9191-E6263A6AC347}">
            <x14:dataBar minLength="0" maxLength="100" border="1" negativeBarBorderColorSameAsPositive="0">
              <x14:cfvo type="autoMin"/>
              <x14:cfvo type="autoMax"/>
              <x14:borderColor rgb="FF63C384"/>
              <x14:negativeFillColor rgb="FFFF0000"/>
              <x14:negativeBorderColor rgb="FFFF0000"/>
              <x14:axisColor rgb="FF000000"/>
            </x14:dataBar>
          </x14:cfRule>
          <xm:sqref>AA110</xm:sqref>
        </x14:conditionalFormatting>
        <x14:conditionalFormatting xmlns:xm="http://schemas.microsoft.com/office/excel/2006/main">
          <x14:cfRule type="dataBar" id="{FFB9F768-3D91-42E2-B897-E2365EDDC111}">
            <x14:dataBar minLength="0" maxLength="100" border="1" negativeBarBorderColorSameAsPositive="0">
              <x14:cfvo type="autoMin"/>
              <x14:cfvo type="autoMax"/>
              <x14:borderColor rgb="FF63C384"/>
              <x14:negativeFillColor rgb="FFFF0000"/>
              <x14:negativeBorderColor rgb="FFFF0000"/>
              <x14:axisColor rgb="FF000000"/>
            </x14:dataBar>
          </x14:cfRule>
          <xm:sqref>AA116:AA184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5"/>
  <sheetViews>
    <sheetView rightToLeft="1" view="pageBreakPreview" topLeftCell="C172" zoomScaleNormal="83" zoomScaleSheetLayoutView="100" workbookViewId="0">
      <selection activeCell="E184" sqref="E184"/>
    </sheetView>
  </sheetViews>
  <sheetFormatPr defaultColWidth="9.140625" defaultRowHeight="18"/>
  <cols>
    <col min="1" max="1" width="8.5703125" style="298" hidden="1" customWidth="1"/>
    <col min="2" max="2" width="5.28515625" style="188" hidden="1" customWidth="1"/>
    <col min="3" max="3" width="5.5703125" style="62" bestFit="1" customWidth="1"/>
    <col min="4" max="4" width="38.28515625" style="16" customWidth="1"/>
    <col min="5" max="5" width="23.7109375" style="63" bestFit="1" customWidth="1"/>
    <col min="6" max="6" width="11.140625" style="46" bestFit="1" customWidth="1"/>
    <col min="7" max="7" width="13.5703125" style="48" customWidth="1"/>
    <col min="8" max="8" width="12.7109375" style="48" customWidth="1"/>
    <col min="9" max="9" width="6.5703125" style="50" bestFit="1" customWidth="1"/>
    <col min="10" max="10" width="9" style="50" bestFit="1" customWidth="1"/>
    <col min="11" max="11" width="8.5703125" style="89" hidden="1" customWidth="1"/>
    <col min="12" max="12" width="11" style="89" hidden="1" customWidth="1"/>
    <col min="13" max="13" width="11.5703125" style="89" hidden="1" customWidth="1"/>
    <col min="14" max="14" width="6.5703125" style="89" hidden="1" customWidth="1"/>
    <col min="15" max="15" width="9" style="89" hidden="1" customWidth="1"/>
    <col min="16" max="16" width="8.140625" style="205" hidden="1" customWidth="1"/>
    <col min="17" max="30" width="9.140625" style="229" customWidth="1"/>
    <col min="31" max="16384" width="9.140625" style="229"/>
  </cols>
  <sheetData>
    <row r="1" spans="1:16" ht="23.45" customHeight="1">
      <c r="B1" s="191"/>
      <c r="C1" s="412" t="s">
        <v>243</v>
      </c>
      <c r="D1" s="413"/>
      <c r="E1" s="414"/>
      <c r="F1" s="231" t="s">
        <v>717</v>
      </c>
      <c r="G1" s="409" t="s">
        <v>310</v>
      </c>
      <c r="H1" s="410"/>
      <c r="I1" s="410"/>
      <c r="J1" s="411"/>
      <c r="K1" s="180"/>
      <c r="L1" s="180"/>
      <c r="M1" s="180"/>
      <c r="N1" s="180"/>
      <c r="O1" s="180"/>
      <c r="P1" s="200"/>
    </row>
    <row r="2" spans="1:16" ht="21">
      <c r="A2" s="415" t="s">
        <v>391</v>
      </c>
      <c r="B2" s="416" t="s">
        <v>161</v>
      </c>
      <c r="C2" s="417" t="s">
        <v>48</v>
      </c>
      <c r="D2" s="407" t="s">
        <v>49</v>
      </c>
      <c r="E2" s="418" t="s">
        <v>281</v>
      </c>
      <c r="F2" s="408" t="s">
        <v>51</v>
      </c>
      <c r="G2" s="408"/>
      <c r="H2" s="408"/>
      <c r="I2" s="408"/>
      <c r="J2" s="408"/>
      <c r="K2" s="181"/>
      <c r="L2" s="181"/>
      <c r="M2" s="181"/>
      <c r="N2" s="181"/>
      <c r="O2" s="181"/>
      <c r="P2" s="201"/>
    </row>
    <row r="3" spans="1:16" ht="63">
      <c r="A3" s="415"/>
      <c r="B3" s="416"/>
      <c r="C3" s="417"/>
      <c r="D3" s="407"/>
      <c r="E3" s="418"/>
      <c r="F3" s="339" t="s">
        <v>573</v>
      </c>
      <c r="G3" s="174" t="s">
        <v>227</v>
      </c>
      <c r="H3" s="174" t="s">
        <v>256</v>
      </c>
      <c r="I3" s="175" t="s">
        <v>53</v>
      </c>
      <c r="J3" s="175" t="s">
        <v>54</v>
      </c>
      <c r="K3" s="183" t="s">
        <v>52</v>
      </c>
      <c r="L3" s="184" t="s">
        <v>227</v>
      </c>
      <c r="M3" s="183" t="s">
        <v>256</v>
      </c>
      <c r="N3" s="185" t="s">
        <v>53</v>
      </c>
      <c r="O3" s="185" t="s">
        <v>54</v>
      </c>
      <c r="P3" s="202" t="s">
        <v>24</v>
      </c>
    </row>
    <row r="4" spans="1:16">
      <c r="A4" s="298">
        <v>10720</v>
      </c>
      <c r="B4" s="189">
        <v>53</v>
      </c>
      <c r="C4" s="179">
        <v>1</v>
      </c>
      <c r="D4" s="179" t="s">
        <v>413</v>
      </c>
      <c r="E4" s="325">
        <v>2000717</v>
      </c>
      <c r="F4" s="326">
        <v>25.564883842812367</v>
      </c>
      <c r="G4" s="326">
        <v>68.240046270351755</v>
      </c>
      <c r="H4" s="326">
        <v>2.9481735507689977</v>
      </c>
      <c r="I4" s="326">
        <v>0.15899771620329858</v>
      </c>
      <c r="J4" s="326">
        <v>3.0878986198635836</v>
      </c>
      <c r="K4" s="178">
        <f t="shared" ref="K4:K35" si="0">E4/$E$89*F4</f>
        <v>1.8971714580154793E-2</v>
      </c>
      <c r="L4" s="178">
        <f t="shared" ref="L4:L35" si="1">E4/$E$89*G4</f>
        <v>5.064097645574317E-2</v>
      </c>
      <c r="M4" s="178">
        <f t="shared" ref="M4:M35" si="2">E4/$E$89*H4</f>
        <v>2.18784123885923E-3</v>
      </c>
      <c r="N4" s="178">
        <f t="shared" ref="N4:N35" si="3">E4/$E$89*I4</f>
        <v>1.1799229400971907E-4</v>
      </c>
      <c r="O4" s="178">
        <f t="shared" ref="O4:O35" si="4">E4/$E$89*J4</f>
        <v>2.2915312906839785E-3</v>
      </c>
      <c r="P4" s="203">
        <f t="shared" ref="P4:P35" si="5">SUM(F4:J4)</f>
        <v>100</v>
      </c>
    </row>
    <row r="5" spans="1:16">
      <c r="A5" s="298">
        <v>11626</v>
      </c>
      <c r="B5" s="189">
        <v>272</v>
      </c>
      <c r="C5" s="177">
        <v>2</v>
      </c>
      <c r="D5" s="177" t="s">
        <v>482</v>
      </c>
      <c r="E5" s="327">
        <v>6740436</v>
      </c>
      <c r="F5" s="328">
        <v>24.40377218283345</v>
      </c>
      <c r="G5" s="328">
        <v>27.331150340049081</v>
      </c>
      <c r="H5" s="328">
        <v>47.023329363891278</v>
      </c>
      <c r="I5" s="328">
        <v>5.7953087387022963E-2</v>
      </c>
      <c r="J5" s="328">
        <v>1.1837950258391665</v>
      </c>
      <c r="K5" s="178">
        <f t="shared" si="0"/>
        <v>6.1012953352268619E-2</v>
      </c>
      <c r="L5" s="178">
        <f t="shared" si="1"/>
        <v>6.8331821337615867E-2</v>
      </c>
      <c r="M5" s="178">
        <f t="shared" si="2"/>
        <v>0.1175651116332601</v>
      </c>
      <c r="N5" s="178">
        <f t="shared" si="3"/>
        <v>1.4489108449601323E-4</v>
      </c>
      <c r="O5" s="178">
        <f t="shared" si="4"/>
        <v>2.9596584556292414E-3</v>
      </c>
      <c r="P5" s="203">
        <f t="shared" si="5"/>
        <v>99.999999999999986</v>
      </c>
    </row>
    <row r="6" spans="1:16">
      <c r="A6" s="298">
        <v>11014</v>
      </c>
      <c r="B6" s="189">
        <v>114</v>
      </c>
      <c r="C6" s="179">
        <v>3</v>
      </c>
      <c r="D6" s="179" t="s">
        <v>429</v>
      </c>
      <c r="E6" s="325">
        <v>5572214</v>
      </c>
      <c r="F6" s="326">
        <v>22.801985211162052</v>
      </c>
      <c r="G6" s="326">
        <v>36.176596136406907</v>
      </c>
      <c r="H6" s="326">
        <v>39.870932676838095</v>
      </c>
      <c r="I6" s="326">
        <v>0</v>
      </c>
      <c r="J6" s="326">
        <v>1.150485975592946</v>
      </c>
      <c r="K6" s="178">
        <f t="shared" si="0"/>
        <v>4.712784082609791E-2</v>
      </c>
      <c r="L6" s="178">
        <f t="shared" si="1"/>
        <v>7.4770895979356072E-2</v>
      </c>
      <c r="M6" s="178">
        <f t="shared" si="2"/>
        <v>8.2406463796067475E-2</v>
      </c>
      <c r="N6" s="178">
        <f t="shared" si="3"/>
        <v>0</v>
      </c>
      <c r="O6" s="178">
        <f t="shared" si="4"/>
        <v>2.377859621795585E-3</v>
      </c>
      <c r="P6" s="203">
        <f t="shared" si="5"/>
        <v>100</v>
      </c>
    </row>
    <row r="7" spans="1:16">
      <c r="A7" s="298">
        <v>10895</v>
      </c>
      <c r="B7" s="189">
        <v>102</v>
      </c>
      <c r="C7" s="177">
        <v>4</v>
      </c>
      <c r="D7" s="177" t="s">
        <v>422</v>
      </c>
      <c r="E7" s="327">
        <v>3699610</v>
      </c>
      <c r="F7" s="328">
        <v>19.620216263565339</v>
      </c>
      <c r="G7" s="328">
        <v>77.252226772583072</v>
      </c>
      <c r="H7" s="328">
        <v>2.3683506462244002</v>
      </c>
      <c r="I7" s="328">
        <v>1.3671074742238804E-4</v>
      </c>
      <c r="J7" s="328">
        <v>0.75906960687976555</v>
      </c>
      <c r="K7" s="178">
        <f t="shared" si="0"/>
        <v>2.6923829453851522E-2</v>
      </c>
      <c r="L7" s="178">
        <f t="shared" si="1"/>
        <v>0.10600931970447762</v>
      </c>
      <c r="M7" s="178">
        <f t="shared" si="2"/>
        <v>3.2499676878830464E-3</v>
      </c>
      <c r="N7" s="178">
        <f t="shared" si="3"/>
        <v>1.8760123734946464E-7</v>
      </c>
      <c r="O7" s="178">
        <f t="shared" si="4"/>
        <v>1.0416327916417754E-3</v>
      </c>
      <c r="P7" s="203">
        <f t="shared" si="5"/>
        <v>100</v>
      </c>
    </row>
    <row r="8" spans="1:16">
      <c r="A8" s="298">
        <v>10915</v>
      </c>
      <c r="B8" s="189">
        <v>105</v>
      </c>
      <c r="C8" s="179">
        <v>5</v>
      </c>
      <c r="D8" s="179" t="s">
        <v>423</v>
      </c>
      <c r="E8" s="325">
        <v>66759956</v>
      </c>
      <c r="F8" s="326">
        <v>19.066380382332923</v>
      </c>
      <c r="G8" s="326">
        <v>38.974367040704671</v>
      </c>
      <c r="H8" s="326">
        <v>40.953582990005657</v>
      </c>
      <c r="I8" s="326">
        <v>1.1960555109386899E-4</v>
      </c>
      <c r="J8" s="326">
        <v>1.0055499814056545</v>
      </c>
      <c r="K8" s="178">
        <f t="shared" si="0"/>
        <v>0.47212977593520661</v>
      </c>
      <c r="L8" s="178">
        <f t="shared" si="1"/>
        <v>0.96509976246959217</v>
      </c>
      <c r="M8" s="178">
        <f t="shared" si="2"/>
        <v>1.0141099449967765</v>
      </c>
      <c r="N8" s="178">
        <f t="shared" si="3"/>
        <v>2.9617232482616502E-6</v>
      </c>
      <c r="O8" s="178">
        <f t="shared" si="4"/>
        <v>2.48998539781893E-2</v>
      </c>
      <c r="P8" s="203">
        <f t="shared" si="5"/>
        <v>100</v>
      </c>
    </row>
    <row r="9" spans="1:16">
      <c r="A9" s="298">
        <v>11442</v>
      </c>
      <c r="B9" s="189">
        <v>230</v>
      </c>
      <c r="C9" s="177">
        <v>6</v>
      </c>
      <c r="D9" s="177" t="s">
        <v>465</v>
      </c>
      <c r="E9" s="327">
        <v>1263436</v>
      </c>
      <c r="F9" s="328">
        <v>17.790542731283949</v>
      </c>
      <c r="G9" s="328">
        <v>76.982007477265086</v>
      </c>
      <c r="H9" s="328">
        <v>3.3437981374870898</v>
      </c>
      <c r="I9" s="328">
        <v>2.2651356583706099E-3</v>
      </c>
      <c r="J9" s="328">
        <v>1.8813865183055078</v>
      </c>
      <c r="K9" s="178">
        <f t="shared" si="0"/>
        <v>8.3371869631606137E-3</v>
      </c>
      <c r="L9" s="178">
        <f t="shared" si="1"/>
        <v>3.607609946653198E-2</v>
      </c>
      <c r="M9" s="178">
        <f t="shared" si="2"/>
        <v>1.5670050464664015E-3</v>
      </c>
      <c r="N9" s="178">
        <f t="shared" si="3"/>
        <v>1.0615111503905624E-6</v>
      </c>
      <c r="O9" s="178">
        <f t="shared" si="4"/>
        <v>8.8167468469079087E-4</v>
      </c>
      <c r="P9" s="203">
        <f t="shared" si="5"/>
        <v>100</v>
      </c>
    </row>
    <row r="10" spans="1:16">
      <c r="A10" s="298">
        <v>11383</v>
      </c>
      <c r="B10" s="189">
        <v>214</v>
      </c>
      <c r="C10" s="179">
        <v>7</v>
      </c>
      <c r="D10" s="179" t="s">
        <v>455</v>
      </c>
      <c r="E10" s="325">
        <v>39990782</v>
      </c>
      <c r="F10" s="326">
        <v>16.97090811792625</v>
      </c>
      <c r="G10" s="326">
        <v>35.860847403096393</v>
      </c>
      <c r="H10" s="326">
        <v>46.29317635240109</v>
      </c>
      <c r="I10" s="326">
        <v>1.8326422813025373E-12</v>
      </c>
      <c r="J10" s="326">
        <v>0.87506812657442856</v>
      </c>
      <c r="K10" s="178">
        <f t="shared" si="0"/>
        <v>0.25173411490229386</v>
      </c>
      <c r="L10" s="178">
        <f t="shared" si="1"/>
        <v>0.53193374319958264</v>
      </c>
      <c r="M10" s="178">
        <f t="shared" si="2"/>
        <v>0.68667932759460903</v>
      </c>
      <c r="N10" s="178">
        <f t="shared" si="3"/>
        <v>2.7184083456848501E-14</v>
      </c>
      <c r="O10" s="178">
        <f t="shared" si="4"/>
        <v>1.2980124504341479E-2</v>
      </c>
      <c r="P10" s="203">
        <f t="shared" si="5"/>
        <v>100</v>
      </c>
    </row>
    <row r="11" spans="1:16">
      <c r="A11" s="298">
        <v>11158</v>
      </c>
      <c r="B11" s="189">
        <v>136</v>
      </c>
      <c r="C11" s="177">
        <v>8</v>
      </c>
      <c r="D11" s="177" t="s">
        <v>437</v>
      </c>
      <c r="E11" s="327">
        <v>8804567</v>
      </c>
      <c r="F11" s="328">
        <v>16.784656525356148</v>
      </c>
      <c r="G11" s="328">
        <v>44.924039383102532</v>
      </c>
      <c r="H11" s="328">
        <v>36.649072382420471</v>
      </c>
      <c r="I11" s="328">
        <v>0.11411912100938378</v>
      </c>
      <c r="J11" s="328">
        <v>1.5281125881114614</v>
      </c>
      <c r="K11" s="178">
        <f t="shared" si="0"/>
        <v>5.4814765087626983E-2</v>
      </c>
      <c r="L11" s="178">
        <f t="shared" si="1"/>
        <v>0.14671141240525429</v>
      </c>
      <c r="M11" s="178">
        <f t="shared" si="2"/>
        <v>0.11968730431194745</v>
      </c>
      <c r="N11" s="178">
        <f t="shared" si="3"/>
        <v>3.7268637583890725E-4</v>
      </c>
      <c r="O11" s="178">
        <f t="shared" si="4"/>
        <v>4.9904585427909499E-3</v>
      </c>
      <c r="P11" s="203">
        <f t="shared" si="5"/>
        <v>99.999999999999986</v>
      </c>
    </row>
    <row r="12" spans="1:16">
      <c r="A12" s="298">
        <v>11420</v>
      </c>
      <c r="B12" s="189">
        <v>223</v>
      </c>
      <c r="C12" s="179">
        <v>9</v>
      </c>
      <c r="D12" s="179" t="s">
        <v>461</v>
      </c>
      <c r="E12" s="325">
        <v>296213</v>
      </c>
      <c r="F12" s="326">
        <v>16.656265806845408</v>
      </c>
      <c r="G12" s="326">
        <v>78.270142147578866</v>
      </c>
      <c r="H12" s="326">
        <v>4.5450828965645345</v>
      </c>
      <c r="I12" s="326">
        <v>6.0549621736510163E-2</v>
      </c>
      <c r="J12" s="326">
        <v>0.46795952727467971</v>
      </c>
      <c r="K12" s="178">
        <f t="shared" si="0"/>
        <v>1.8300327153295977E-3</v>
      </c>
      <c r="L12" s="178">
        <f t="shared" si="1"/>
        <v>8.5995818285212345E-3</v>
      </c>
      <c r="M12" s="178">
        <f t="shared" si="2"/>
        <v>4.9937065672785511E-4</v>
      </c>
      <c r="N12" s="178">
        <f t="shared" si="3"/>
        <v>6.652618898114957E-6</v>
      </c>
      <c r="O12" s="178">
        <f t="shared" si="4"/>
        <v>5.1414960249426421E-5</v>
      </c>
      <c r="P12" s="203">
        <f t="shared" si="5"/>
        <v>100.00000000000001</v>
      </c>
    </row>
    <row r="13" spans="1:16">
      <c r="A13" s="298">
        <v>11379</v>
      </c>
      <c r="B13" s="189">
        <v>208</v>
      </c>
      <c r="C13" s="177">
        <v>10</v>
      </c>
      <c r="D13" s="177" t="s">
        <v>453</v>
      </c>
      <c r="E13" s="327">
        <v>9503913</v>
      </c>
      <c r="F13" s="328">
        <v>16.332886397358283</v>
      </c>
      <c r="G13" s="328">
        <v>45.861924498352039</v>
      </c>
      <c r="H13" s="328">
        <v>35.325946129751152</v>
      </c>
      <c r="I13" s="328">
        <v>5.2474978792569087E-4</v>
      </c>
      <c r="J13" s="328">
        <v>2.4787182247506019</v>
      </c>
      <c r="K13" s="178">
        <f t="shared" si="0"/>
        <v>5.7576132561661476E-2</v>
      </c>
      <c r="L13" s="178">
        <f t="shared" si="1"/>
        <v>0.16167088781546388</v>
      </c>
      <c r="M13" s="178">
        <f t="shared" si="2"/>
        <v>0.1245298171890571</v>
      </c>
      <c r="N13" s="178">
        <f t="shared" si="3"/>
        <v>1.8498300065443454E-6</v>
      </c>
      <c r="O13" s="178">
        <f t="shared" si="4"/>
        <v>8.7378927165213064E-3</v>
      </c>
      <c r="P13" s="203">
        <f t="shared" si="5"/>
        <v>100.00000000000001</v>
      </c>
    </row>
    <row r="14" spans="1:16">
      <c r="A14" s="298">
        <v>11427</v>
      </c>
      <c r="B14" s="189">
        <v>227</v>
      </c>
      <c r="C14" s="179">
        <v>11</v>
      </c>
      <c r="D14" s="179" t="s">
        <v>464</v>
      </c>
      <c r="E14" s="325">
        <v>1993</v>
      </c>
      <c r="F14" s="326">
        <v>16.004413350508539</v>
      </c>
      <c r="G14" s="326">
        <v>56.958224916954663</v>
      </c>
      <c r="H14" s="326">
        <v>23.905119894321903</v>
      </c>
      <c r="I14" s="326">
        <v>0.34599771207353847</v>
      </c>
      <c r="J14" s="326">
        <v>2.786244126141356</v>
      </c>
      <c r="K14" s="178">
        <f t="shared" si="0"/>
        <v>1.1831073553215109E-5</v>
      </c>
      <c r="L14" s="178">
        <f t="shared" si="1"/>
        <v>4.2105695078891963E-5</v>
      </c>
      <c r="M14" s="178">
        <f t="shared" si="2"/>
        <v>1.7671577556397063E-5</v>
      </c>
      <c r="N14" s="178">
        <f t="shared" si="3"/>
        <v>2.5577472233033183E-7</v>
      </c>
      <c r="O14" s="178">
        <f t="shared" si="4"/>
        <v>2.0596980640058578E-6</v>
      </c>
      <c r="P14" s="203">
        <f t="shared" si="5"/>
        <v>100</v>
      </c>
    </row>
    <row r="15" spans="1:16">
      <c r="A15" s="298">
        <v>11338</v>
      </c>
      <c r="B15" s="189">
        <v>195</v>
      </c>
      <c r="C15" s="177">
        <v>12</v>
      </c>
      <c r="D15" s="177" t="s">
        <v>448</v>
      </c>
      <c r="E15" s="327">
        <v>37066954</v>
      </c>
      <c r="F15" s="328">
        <v>15.721658115341979</v>
      </c>
      <c r="G15" s="328">
        <v>50.553932563949019</v>
      </c>
      <c r="H15" s="328">
        <v>31.2335575055215</v>
      </c>
      <c r="I15" s="328">
        <v>0.15212967908599187</v>
      </c>
      <c r="J15" s="328">
        <v>2.3387221361015103</v>
      </c>
      <c r="K15" s="178">
        <f t="shared" si="0"/>
        <v>0.21615353531733808</v>
      </c>
      <c r="L15" s="178">
        <f t="shared" si="1"/>
        <v>0.6950546289534415</v>
      </c>
      <c r="M15" s="178">
        <f t="shared" si="2"/>
        <v>0.42942314518133751</v>
      </c>
      <c r="N15" s="178">
        <f t="shared" si="3"/>
        <v>2.0915966827341208E-3</v>
      </c>
      <c r="O15" s="178">
        <f t="shared" si="4"/>
        <v>3.2154563732049578E-2</v>
      </c>
      <c r="P15" s="203">
        <f t="shared" si="5"/>
        <v>100</v>
      </c>
    </row>
    <row r="16" spans="1:16">
      <c r="A16" s="298">
        <v>10919</v>
      </c>
      <c r="B16" s="189">
        <v>104</v>
      </c>
      <c r="C16" s="179">
        <v>13</v>
      </c>
      <c r="D16" s="179" t="s">
        <v>398</v>
      </c>
      <c r="E16" s="325">
        <v>299077388</v>
      </c>
      <c r="F16" s="326">
        <v>15.528766611992841</v>
      </c>
      <c r="G16" s="326">
        <v>26.557411724314186</v>
      </c>
      <c r="H16" s="326">
        <v>56.386564032457997</v>
      </c>
      <c r="I16" s="326">
        <v>7.0318888132098287E-5</v>
      </c>
      <c r="J16" s="326">
        <v>1.5271873123468418</v>
      </c>
      <c r="K16" s="178">
        <f t="shared" si="0"/>
        <v>1.7226523385380124</v>
      </c>
      <c r="L16" s="178">
        <f t="shared" si="1"/>
        <v>2.9460927938136852</v>
      </c>
      <c r="M16" s="178">
        <f t="shared" si="2"/>
        <v>6.2551295167009835</v>
      </c>
      <c r="N16" s="178">
        <f t="shared" si="3"/>
        <v>7.8006837317394963E-6</v>
      </c>
      <c r="O16" s="178">
        <f t="shared" si="4"/>
        <v>0.16941543786021593</v>
      </c>
      <c r="P16" s="203">
        <f t="shared" si="5"/>
        <v>100</v>
      </c>
    </row>
    <row r="17" spans="1:16">
      <c r="A17" s="298">
        <v>11495</v>
      </c>
      <c r="B17" s="189">
        <v>248</v>
      </c>
      <c r="C17" s="177">
        <v>14</v>
      </c>
      <c r="D17" s="177" t="s">
        <v>399</v>
      </c>
      <c r="E17" s="327">
        <v>49365367</v>
      </c>
      <c r="F17" s="328">
        <v>15.433684637318471</v>
      </c>
      <c r="G17" s="328">
        <v>34.756858233877118</v>
      </c>
      <c r="H17" s="328">
        <v>47.486942647573649</v>
      </c>
      <c r="I17" s="328">
        <v>3.5579676267249262E-4</v>
      </c>
      <c r="J17" s="328">
        <v>2.3221586844680893</v>
      </c>
      <c r="K17" s="178">
        <f t="shared" si="0"/>
        <v>0.28259800271616187</v>
      </c>
      <c r="L17" s="178">
        <f t="shared" si="1"/>
        <v>0.63641437209572405</v>
      </c>
      <c r="M17" s="178">
        <f t="shared" si="2"/>
        <v>0.86950818697257315</v>
      </c>
      <c r="N17" s="178">
        <f t="shared" si="3"/>
        <v>6.5148055611425464E-6</v>
      </c>
      <c r="O17" s="178">
        <f t="shared" si="4"/>
        <v>4.2519814395708039E-2</v>
      </c>
      <c r="P17" s="203">
        <f t="shared" si="5"/>
        <v>100</v>
      </c>
    </row>
    <row r="18" spans="1:16">
      <c r="A18" s="298">
        <v>11661</v>
      </c>
      <c r="B18" s="189">
        <v>277</v>
      </c>
      <c r="C18" s="179">
        <v>15</v>
      </c>
      <c r="D18" s="179" t="s">
        <v>649</v>
      </c>
      <c r="E18" s="325">
        <v>717881</v>
      </c>
      <c r="F18" s="326">
        <v>15.390363929309123</v>
      </c>
      <c r="G18" s="326">
        <v>31.181330178377696</v>
      </c>
      <c r="H18" s="326">
        <v>51.89295404064967</v>
      </c>
      <c r="I18" s="326">
        <v>3.8729675267393231E-2</v>
      </c>
      <c r="J18" s="326">
        <v>1.4966221763961192</v>
      </c>
      <c r="K18" s="178">
        <f t="shared" si="0"/>
        <v>4.0980612469214738E-3</v>
      </c>
      <c r="L18" s="178">
        <f t="shared" si="1"/>
        <v>8.3027926706869554E-3</v>
      </c>
      <c r="M18" s="178">
        <f t="shared" si="2"/>
        <v>1.3817769671922884E-2</v>
      </c>
      <c r="N18" s="178">
        <f t="shared" si="3"/>
        <v>1.03127243805392E-5</v>
      </c>
      <c r="O18" s="178">
        <f t="shared" si="4"/>
        <v>3.9851230097893682E-4</v>
      </c>
      <c r="P18" s="203">
        <f t="shared" si="5"/>
        <v>100</v>
      </c>
    </row>
    <row r="19" spans="1:16">
      <c r="A19" s="298">
        <v>10837</v>
      </c>
      <c r="B19" s="189">
        <v>1</v>
      </c>
      <c r="C19" s="177">
        <v>16</v>
      </c>
      <c r="D19" s="177" t="s">
        <v>419</v>
      </c>
      <c r="E19" s="327">
        <v>33075395</v>
      </c>
      <c r="F19" s="328">
        <v>13.583395200570912</v>
      </c>
      <c r="G19" s="328">
        <v>41.064498693726648</v>
      </c>
      <c r="H19" s="328">
        <v>43.250518484031076</v>
      </c>
      <c r="I19" s="328">
        <v>0.40095591701244104</v>
      </c>
      <c r="J19" s="328">
        <v>1.700631704658925</v>
      </c>
      <c r="K19" s="178">
        <f t="shared" si="0"/>
        <v>0.16664430329764646</v>
      </c>
      <c r="L19" s="178">
        <f t="shared" si="1"/>
        <v>0.50378897720619742</v>
      </c>
      <c r="M19" s="178">
        <f t="shared" si="2"/>
        <v>0.53060758474658887</v>
      </c>
      <c r="N19" s="178">
        <f t="shared" si="3"/>
        <v>4.9190219718262236E-3</v>
      </c>
      <c r="O19" s="178">
        <f t="shared" si="4"/>
        <v>2.086375176486539E-2</v>
      </c>
      <c r="P19" s="203">
        <f t="shared" si="5"/>
        <v>100</v>
      </c>
    </row>
    <row r="20" spans="1:16">
      <c r="A20" s="298">
        <v>11145</v>
      </c>
      <c r="B20" s="189">
        <v>132</v>
      </c>
      <c r="C20" s="179">
        <v>17</v>
      </c>
      <c r="D20" s="179" t="s">
        <v>435</v>
      </c>
      <c r="E20" s="325">
        <v>111049659</v>
      </c>
      <c r="F20" s="326">
        <v>13.316376377736221</v>
      </c>
      <c r="G20" s="326">
        <v>31.674490798861239</v>
      </c>
      <c r="H20" s="326">
        <v>53.632738270682331</v>
      </c>
      <c r="I20" s="326">
        <v>4.4255346450877045E-2</v>
      </c>
      <c r="J20" s="326">
        <v>1.3321392062693309</v>
      </c>
      <c r="K20" s="178">
        <f t="shared" si="0"/>
        <v>0.54850474274671912</v>
      </c>
      <c r="L20" s="178">
        <f t="shared" si="1"/>
        <v>1.3046798869630787</v>
      </c>
      <c r="M20" s="178">
        <f t="shared" si="2"/>
        <v>2.2091453766015996</v>
      </c>
      <c r="N20" s="178">
        <f t="shared" si="3"/>
        <v>1.8228883542815465E-3</v>
      </c>
      <c r="O20" s="178">
        <f t="shared" si="4"/>
        <v>5.4871134001530375E-2</v>
      </c>
      <c r="P20" s="203">
        <f t="shared" si="5"/>
        <v>100.00000000000001</v>
      </c>
    </row>
    <row r="21" spans="1:16">
      <c r="A21" s="298">
        <v>11256</v>
      </c>
      <c r="B21" s="189">
        <v>164</v>
      </c>
      <c r="C21" s="177">
        <v>18</v>
      </c>
      <c r="D21" s="177" t="s">
        <v>442</v>
      </c>
      <c r="E21" s="327">
        <v>53391</v>
      </c>
      <c r="F21" s="328">
        <v>13.309128926118753</v>
      </c>
      <c r="G21" s="328">
        <v>54.118510389790522</v>
      </c>
      <c r="H21" s="328">
        <v>30.575765659820405</v>
      </c>
      <c r="I21" s="328">
        <v>0.11535018980214473</v>
      </c>
      <c r="J21" s="328">
        <v>1.8812448344681756</v>
      </c>
      <c r="K21" s="178">
        <f t="shared" si="0"/>
        <v>2.6356927589033706E-4</v>
      </c>
      <c r="L21" s="178">
        <f t="shared" si="1"/>
        <v>1.0717438139552589E-3</v>
      </c>
      <c r="M21" s="178">
        <f t="shared" si="2"/>
        <v>6.0551163487012965E-4</v>
      </c>
      <c r="N21" s="178">
        <f t="shared" si="3"/>
        <v>2.2843543081395618E-6</v>
      </c>
      <c r="O21" s="178">
        <f t="shared" si="4"/>
        <v>3.7255506468206697E-5</v>
      </c>
      <c r="P21" s="203">
        <f t="shared" si="5"/>
        <v>100</v>
      </c>
    </row>
    <row r="22" spans="1:16">
      <c r="A22" s="298">
        <v>10911</v>
      </c>
      <c r="B22" s="189">
        <v>107</v>
      </c>
      <c r="C22" s="179">
        <v>19</v>
      </c>
      <c r="D22" s="179" t="s">
        <v>426</v>
      </c>
      <c r="E22" s="325">
        <v>75311101</v>
      </c>
      <c r="F22" s="326">
        <v>13.285011799096912</v>
      </c>
      <c r="G22" s="326">
        <v>43.508113708682338</v>
      </c>
      <c r="H22" s="326">
        <v>41.774730507062372</v>
      </c>
      <c r="I22" s="326">
        <v>0</v>
      </c>
      <c r="J22" s="326">
        <v>1.4321439851583766</v>
      </c>
      <c r="K22" s="178">
        <f t="shared" si="0"/>
        <v>0.37110605242179556</v>
      </c>
      <c r="L22" s="178">
        <f t="shared" si="1"/>
        <v>1.2153639432857177</v>
      </c>
      <c r="M22" s="178">
        <f t="shared" si="2"/>
        <v>1.1669432864571581</v>
      </c>
      <c r="N22" s="178">
        <f t="shared" si="3"/>
        <v>0</v>
      </c>
      <c r="O22" s="178">
        <f t="shared" si="4"/>
        <v>4.0005783123796129E-2</v>
      </c>
      <c r="P22" s="203">
        <f t="shared" si="5"/>
        <v>100</v>
      </c>
    </row>
    <row r="23" spans="1:16">
      <c r="A23" s="298">
        <v>11049</v>
      </c>
      <c r="B23" s="189">
        <v>115</v>
      </c>
      <c r="C23" s="177">
        <v>20</v>
      </c>
      <c r="D23" s="177" t="s">
        <v>430</v>
      </c>
      <c r="E23" s="327">
        <v>40094767</v>
      </c>
      <c r="F23" s="328">
        <v>12.925461791551699</v>
      </c>
      <c r="G23" s="328">
        <v>59.237881649141848</v>
      </c>
      <c r="H23" s="328">
        <v>25.733247602028449</v>
      </c>
      <c r="I23" s="328">
        <v>4.9936243540478195E-2</v>
      </c>
      <c r="J23" s="328">
        <v>2.0534727137375244</v>
      </c>
      <c r="K23" s="178">
        <f t="shared" si="0"/>
        <v>0.19222543766527164</v>
      </c>
      <c r="L23" s="178">
        <f t="shared" si="1"/>
        <v>0.8809764718667622</v>
      </c>
      <c r="M23" s="178">
        <f t="shared" si="2"/>
        <v>0.38270081662241978</v>
      </c>
      <c r="N23" s="178">
        <f t="shared" si="3"/>
        <v>7.4264397084846084E-4</v>
      </c>
      <c r="O23" s="178">
        <f t="shared" si="4"/>
        <v>3.0538923676204026E-2</v>
      </c>
      <c r="P23" s="203">
        <f t="shared" si="5"/>
        <v>100</v>
      </c>
    </row>
    <row r="24" spans="1:16">
      <c r="A24" s="298">
        <v>11517</v>
      </c>
      <c r="B24" s="189">
        <v>250</v>
      </c>
      <c r="C24" s="179">
        <v>21</v>
      </c>
      <c r="D24" s="179" t="s">
        <v>473</v>
      </c>
      <c r="E24" s="325">
        <v>87496281</v>
      </c>
      <c r="F24" s="326">
        <v>12.891985605147159</v>
      </c>
      <c r="G24" s="326">
        <v>47.801945006005937</v>
      </c>
      <c r="H24" s="326">
        <v>37.033521966886703</v>
      </c>
      <c r="I24" s="326">
        <v>0.1114710611579586</v>
      </c>
      <c r="J24" s="326">
        <v>2.1610763608022401</v>
      </c>
      <c r="K24" s="178">
        <f t="shared" si="0"/>
        <v>0.41839501547707725</v>
      </c>
      <c r="L24" s="178">
        <f t="shared" si="1"/>
        <v>1.5513588157154905</v>
      </c>
      <c r="M24" s="178">
        <f t="shared" si="2"/>
        <v>1.2018816550896525</v>
      </c>
      <c r="N24" s="178">
        <f t="shared" si="3"/>
        <v>3.6176689756626471E-3</v>
      </c>
      <c r="O24" s="178">
        <f t="shared" si="4"/>
        <v>7.0135323224686297E-2</v>
      </c>
      <c r="P24" s="203">
        <f t="shared" si="5"/>
        <v>99.999999999999986</v>
      </c>
    </row>
    <row r="25" spans="1:16">
      <c r="A25" s="298">
        <v>10778</v>
      </c>
      <c r="B25" s="189">
        <v>2</v>
      </c>
      <c r="C25" s="177">
        <v>22</v>
      </c>
      <c r="D25" s="177" t="s">
        <v>417</v>
      </c>
      <c r="E25" s="327">
        <v>3134898</v>
      </c>
      <c r="F25" s="328">
        <v>12.683892287456956</v>
      </c>
      <c r="G25" s="328">
        <v>38.485141592012603</v>
      </c>
      <c r="H25" s="328">
        <v>48.018787343971887</v>
      </c>
      <c r="I25" s="328">
        <v>1.6400901509178051E-5</v>
      </c>
      <c r="J25" s="328">
        <v>0.81216237565704252</v>
      </c>
      <c r="K25" s="178">
        <f t="shared" si="0"/>
        <v>1.4748676717745157E-2</v>
      </c>
      <c r="L25" s="178">
        <f t="shared" si="1"/>
        <v>4.4750057704175242E-2</v>
      </c>
      <c r="M25" s="178">
        <f t="shared" si="2"/>
        <v>5.583566580857386E-2</v>
      </c>
      <c r="N25" s="178">
        <f t="shared" si="3"/>
        <v>1.907077013557197E-8</v>
      </c>
      <c r="O25" s="178">
        <f t="shared" si="4"/>
        <v>9.4437259867989631E-4</v>
      </c>
      <c r="P25" s="203">
        <f t="shared" si="5"/>
        <v>100</v>
      </c>
    </row>
    <row r="26" spans="1:16">
      <c r="A26" s="298">
        <v>11098</v>
      </c>
      <c r="B26" s="189">
        <v>123</v>
      </c>
      <c r="C26" s="179">
        <v>23</v>
      </c>
      <c r="D26" s="179" t="s">
        <v>433</v>
      </c>
      <c r="E26" s="325">
        <v>230575709</v>
      </c>
      <c r="F26" s="326">
        <v>12.666097823519069</v>
      </c>
      <c r="G26" s="326">
        <v>36.323387551014271</v>
      </c>
      <c r="H26" s="326">
        <v>49.354710855704049</v>
      </c>
      <c r="I26" s="326">
        <v>6.1787502221916559E-3</v>
      </c>
      <c r="J26" s="326">
        <v>1.6496250195404201</v>
      </c>
      <c r="K26" s="178">
        <f t="shared" si="0"/>
        <v>1.0832619452797945</v>
      </c>
      <c r="L26" s="178">
        <f t="shared" si="1"/>
        <v>3.1065403098814421</v>
      </c>
      <c r="M26" s="178">
        <f t="shared" si="2"/>
        <v>4.2210379893795604</v>
      </c>
      <c r="N26" s="178">
        <f t="shared" si="3"/>
        <v>5.2843465117259744E-4</v>
      </c>
      <c r="O26" s="178">
        <f t="shared" si="4"/>
        <v>0.14108338910279253</v>
      </c>
      <c r="P26" s="203">
        <f t="shared" si="5"/>
        <v>100</v>
      </c>
    </row>
    <row r="27" spans="1:16">
      <c r="A27" s="298">
        <v>10784</v>
      </c>
      <c r="B27" s="189">
        <v>42</v>
      </c>
      <c r="C27" s="177">
        <v>24</v>
      </c>
      <c r="D27" s="177" t="s">
        <v>418</v>
      </c>
      <c r="E27" s="327">
        <v>14373961</v>
      </c>
      <c r="F27" s="328">
        <v>12.618567350883083</v>
      </c>
      <c r="G27" s="328">
        <v>67.448045150181102</v>
      </c>
      <c r="H27" s="328">
        <v>17.004991845816569</v>
      </c>
      <c r="I27" s="328">
        <v>0</v>
      </c>
      <c r="J27" s="328">
        <v>2.9283956531192414</v>
      </c>
      <c r="K27" s="178">
        <f t="shared" si="0"/>
        <v>6.7276533897586199E-2</v>
      </c>
      <c r="L27" s="178">
        <f t="shared" si="1"/>
        <v>0.35960268465457168</v>
      </c>
      <c r="M27" s="178">
        <f t="shared" si="2"/>
        <v>9.0662979285298373E-2</v>
      </c>
      <c r="N27" s="178">
        <f t="shared" si="3"/>
        <v>0</v>
      </c>
      <c r="O27" s="178">
        <f t="shared" si="4"/>
        <v>1.5612890429184359E-2</v>
      </c>
      <c r="P27" s="203">
        <f t="shared" si="5"/>
        <v>99.999999999999986</v>
      </c>
    </row>
    <row r="28" spans="1:16">
      <c r="A28" s="298">
        <v>11416</v>
      </c>
      <c r="B28" s="189">
        <v>231</v>
      </c>
      <c r="C28" s="179">
        <v>25</v>
      </c>
      <c r="D28" s="179" t="s">
        <v>466</v>
      </c>
      <c r="E28" s="325">
        <v>41119771</v>
      </c>
      <c r="F28" s="326">
        <v>12.235411191695018</v>
      </c>
      <c r="G28" s="326">
        <v>43.02316486879203</v>
      </c>
      <c r="H28" s="326">
        <v>42.18423179834388</v>
      </c>
      <c r="I28" s="326">
        <v>1.3002772585168398E-6</v>
      </c>
      <c r="J28" s="326">
        <v>2.5571908408918138</v>
      </c>
      <c r="K28" s="178">
        <f t="shared" si="0"/>
        <v>0.18661491557219206</v>
      </c>
      <c r="L28" s="178">
        <f t="shared" si="1"/>
        <v>0.65619080175154043</v>
      </c>
      <c r="M28" s="178">
        <f t="shared" si="2"/>
        <v>0.64339536548384335</v>
      </c>
      <c r="N28" s="178">
        <f t="shared" si="3"/>
        <v>1.9831873814201256E-8</v>
      </c>
      <c r="O28" s="178">
        <f t="shared" si="4"/>
        <v>3.900236333691201E-2</v>
      </c>
      <c r="P28" s="203">
        <f t="shared" si="5"/>
        <v>100</v>
      </c>
    </row>
    <row r="29" spans="1:16">
      <c r="A29" s="298">
        <v>11725</v>
      </c>
      <c r="B29" s="189">
        <v>289</v>
      </c>
      <c r="C29" s="177">
        <v>26</v>
      </c>
      <c r="D29" s="177" t="s">
        <v>614</v>
      </c>
      <c r="E29" s="327">
        <v>971284</v>
      </c>
      <c r="F29" s="328">
        <v>11.772065140302871</v>
      </c>
      <c r="G29" s="328">
        <v>73.713395626455949</v>
      </c>
      <c r="H29" s="328">
        <v>9.4231513956521784</v>
      </c>
      <c r="I29" s="328">
        <v>7.0568969544249956E-3</v>
      </c>
      <c r="J29" s="328">
        <v>5.0843309406345716</v>
      </c>
      <c r="K29" s="178">
        <f t="shared" si="0"/>
        <v>4.2410753389861286E-3</v>
      </c>
      <c r="L29" s="178">
        <f t="shared" si="1"/>
        <v>2.6556433439532179E-2</v>
      </c>
      <c r="M29" s="178">
        <f t="shared" si="2"/>
        <v>3.3948414762683663E-3</v>
      </c>
      <c r="N29" s="178">
        <f t="shared" si="3"/>
        <v>2.5423603493930509E-6</v>
      </c>
      <c r="O29" s="178">
        <f t="shared" si="4"/>
        <v>1.8317117948783838E-3</v>
      </c>
      <c r="P29" s="203">
        <f t="shared" si="5"/>
        <v>100</v>
      </c>
    </row>
    <row r="30" spans="1:16">
      <c r="A30" s="298">
        <v>11513</v>
      </c>
      <c r="B30" s="189">
        <v>254</v>
      </c>
      <c r="C30" s="179">
        <v>27</v>
      </c>
      <c r="D30" s="179" t="s">
        <v>474</v>
      </c>
      <c r="E30" s="325">
        <v>80759538</v>
      </c>
      <c r="F30" s="326">
        <v>11.65111152870589</v>
      </c>
      <c r="G30" s="326">
        <v>51.312775013927244</v>
      </c>
      <c r="H30" s="326">
        <v>34.621850932808677</v>
      </c>
      <c r="I30" s="326">
        <v>1.2192094909714599E-2</v>
      </c>
      <c r="J30" s="326">
        <v>2.4020704296484756</v>
      </c>
      <c r="K30" s="178">
        <f t="shared" si="0"/>
        <v>0.34901033007219512</v>
      </c>
      <c r="L30" s="178">
        <f t="shared" si="1"/>
        <v>1.5370798314313436</v>
      </c>
      <c r="M30" s="178">
        <f t="shared" si="2"/>
        <v>1.037101360844326</v>
      </c>
      <c r="N30" s="178">
        <f t="shared" si="3"/>
        <v>3.6521554687955608E-4</v>
      </c>
      <c r="O30" s="178">
        <f t="shared" si="4"/>
        <v>7.1954284485455516E-2</v>
      </c>
      <c r="P30" s="203">
        <f t="shared" si="5"/>
        <v>100.00000000000001</v>
      </c>
    </row>
    <row r="31" spans="1:16">
      <c r="A31" s="298">
        <v>11411</v>
      </c>
      <c r="B31" s="189">
        <v>220</v>
      </c>
      <c r="C31" s="177">
        <v>28</v>
      </c>
      <c r="D31" s="177" t="s">
        <v>459</v>
      </c>
      <c r="E31" s="327">
        <v>1117188</v>
      </c>
      <c r="F31" s="328">
        <v>11.474574853103903</v>
      </c>
      <c r="G31" s="328">
        <v>38.480496569975934</v>
      </c>
      <c r="H31" s="328">
        <v>48.203936613101995</v>
      </c>
      <c r="I31" s="328">
        <v>8.9983302282392128E-3</v>
      </c>
      <c r="J31" s="328">
        <v>1.8319936335899323</v>
      </c>
      <c r="K31" s="178">
        <f t="shared" si="0"/>
        <v>4.7548843869942709E-3</v>
      </c>
      <c r="L31" s="178">
        <f t="shared" si="1"/>
        <v>1.594571604497148E-2</v>
      </c>
      <c r="M31" s="178">
        <f t="shared" si="2"/>
        <v>1.9974957549847686E-2</v>
      </c>
      <c r="N31" s="178">
        <f t="shared" si="3"/>
        <v>3.728767336394995E-6</v>
      </c>
      <c r="O31" s="178">
        <f t="shared" si="4"/>
        <v>7.5914951420386143E-4</v>
      </c>
      <c r="P31" s="203">
        <f t="shared" si="5"/>
        <v>100</v>
      </c>
    </row>
    <row r="32" spans="1:16">
      <c r="A32" s="298">
        <v>11217</v>
      </c>
      <c r="B32" s="189">
        <v>154</v>
      </c>
      <c r="C32" s="179">
        <v>29</v>
      </c>
      <c r="D32" s="179" t="s">
        <v>441</v>
      </c>
      <c r="E32" s="325">
        <v>16021982</v>
      </c>
      <c r="F32" s="326">
        <v>11.023319380106233</v>
      </c>
      <c r="G32" s="326">
        <v>38.857349595353917</v>
      </c>
      <c r="H32" s="326">
        <v>46.852814169726535</v>
      </c>
      <c r="I32" s="326">
        <v>0.86826149084144277</v>
      </c>
      <c r="J32" s="326">
        <v>2.3982553639718707</v>
      </c>
      <c r="K32" s="178">
        <f t="shared" si="0"/>
        <v>6.5509717425104932E-2</v>
      </c>
      <c r="L32" s="178">
        <f t="shared" si="1"/>
        <v>0.23092263810064972</v>
      </c>
      <c r="M32" s="178">
        <f t="shared" si="2"/>
        <v>0.27843832796579626</v>
      </c>
      <c r="N32" s="178">
        <f t="shared" si="3"/>
        <v>5.159930775368235E-3</v>
      </c>
      <c r="O32" s="178">
        <f t="shared" si="4"/>
        <v>1.4252424863110999E-2</v>
      </c>
      <c r="P32" s="203">
        <f t="shared" si="5"/>
        <v>100</v>
      </c>
    </row>
    <row r="33" spans="1:16">
      <c r="A33" s="298">
        <v>11621</v>
      </c>
      <c r="B33" s="189">
        <v>271</v>
      </c>
      <c r="C33" s="177">
        <v>30</v>
      </c>
      <c r="D33" s="177" t="s">
        <v>481</v>
      </c>
      <c r="E33" s="327">
        <v>1677761</v>
      </c>
      <c r="F33" s="328">
        <v>10.234366565698487</v>
      </c>
      <c r="G33" s="328">
        <v>52.479743805876232</v>
      </c>
      <c r="H33" s="328">
        <v>35.28030954686848</v>
      </c>
      <c r="I33" s="328">
        <v>2.0313198495088591E-4</v>
      </c>
      <c r="J33" s="328">
        <v>2.0053769495718483</v>
      </c>
      <c r="K33" s="178">
        <f t="shared" si="0"/>
        <v>6.368954688589298E-3</v>
      </c>
      <c r="L33" s="178">
        <f t="shared" si="1"/>
        <v>3.2658700294031236E-2</v>
      </c>
      <c r="M33" s="178">
        <f t="shared" si="2"/>
        <v>2.1955310224719735E-2</v>
      </c>
      <c r="N33" s="178">
        <f t="shared" si="3"/>
        <v>1.2641118526001311E-7</v>
      </c>
      <c r="O33" s="178">
        <f t="shared" si="4"/>
        <v>1.2479673112522367E-3</v>
      </c>
      <c r="P33" s="203">
        <f t="shared" si="5"/>
        <v>100</v>
      </c>
    </row>
    <row r="34" spans="1:16">
      <c r="A34" s="298">
        <v>11310</v>
      </c>
      <c r="B34" s="189">
        <v>183</v>
      </c>
      <c r="C34" s="179">
        <v>31</v>
      </c>
      <c r="D34" s="179" t="s">
        <v>446</v>
      </c>
      <c r="E34" s="325">
        <v>140149219</v>
      </c>
      <c r="F34" s="326">
        <v>10.210775734175405</v>
      </c>
      <c r="G34" s="326">
        <v>62.614001779711558</v>
      </c>
      <c r="H34" s="326">
        <v>25.265468461411821</v>
      </c>
      <c r="I34" s="326">
        <v>3.0432855694691796E-5</v>
      </c>
      <c r="J34" s="326">
        <v>1.9097235918455178</v>
      </c>
      <c r="K34" s="178">
        <f t="shared" si="0"/>
        <v>0.53079462414304568</v>
      </c>
      <c r="L34" s="178">
        <f t="shared" si="1"/>
        <v>3.2549119093386856</v>
      </c>
      <c r="M34" s="178">
        <f t="shared" si="2"/>
        <v>1.3133943184049452</v>
      </c>
      <c r="N34" s="178">
        <f t="shared" si="3"/>
        <v>1.5820145913103829E-6</v>
      </c>
      <c r="O34" s="178">
        <f t="shared" si="4"/>
        <v>9.9274633244367305E-2</v>
      </c>
      <c r="P34" s="203">
        <f t="shared" si="5"/>
        <v>100</v>
      </c>
    </row>
    <row r="35" spans="1:16">
      <c r="A35" s="298">
        <v>11380</v>
      </c>
      <c r="B35" s="189">
        <v>212</v>
      </c>
      <c r="C35" s="177">
        <v>32</v>
      </c>
      <c r="D35" s="177" t="s">
        <v>456</v>
      </c>
      <c r="E35" s="327">
        <v>339030</v>
      </c>
      <c r="F35" s="328">
        <v>9.7841957141391269</v>
      </c>
      <c r="G35" s="328">
        <v>41.751676777060098</v>
      </c>
      <c r="H35" s="328">
        <v>47.991667476886015</v>
      </c>
      <c r="I35" s="328">
        <v>1.6929147561489907E-4</v>
      </c>
      <c r="J35" s="328">
        <v>0.47229074043914471</v>
      </c>
      <c r="K35" s="178">
        <f t="shared" si="0"/>
        <v>1.2303830997891778E-3</v>
      </c>
      <c r="L35" s="178">
        <f t="shared" si="1"/>
        <v>5.2503607854163742E-3</v>
      </c>
      <c r="M35" s="178">
        <f t="shared" si="2"/>
        <v>6.0350526828620273E-3</v>
      </c>
      <c r="N35" s="178">
        <f t="shared" si="3"/>
        <v>2.1288757565830279E-8</v>
      </c>
      <c r="O35" s="178">
        <f t="shared" si="4"/>
        <v>5.9391549617460757E-5</v>
      </c>
      <c r="P35" s="203">
        <f t="shared" si="5"/>
        <v>100.00000000000001</v>
      </c>
    </row>
    <row r="36" spans="1:16">
      <c r="A36" s="298">
        <v>11367</v>
      </c>
      <c r="B36" s="189">
        <v>207</v>
      </c>
      <c r="C36" s="179">
        <v>33</v>
      </c>
      <c r="D36" s="179" t="s">
        <v>452</v>
      </c>
      <c r="E36" s="325">
        <v>6311699</v>
      </c>
      <c r="F36" s="326">
        <v>9.6979901602303258</v>
      </c>
      <c r="G36" s="326">
        <v>39.219428343853771</v>
      </c>
      <c r="H36" s="326">
        <v>49.769583318854842</v>
      </c>
      <c r="I36" s="326">
        <v>5.196874111770784E-4</v>
      </c>
      <c r="J36" s="326">
        <v>1.3124784896498829</v>
      </c>
      <c r="K36" s="178">
        <f t="shared" ref="K36:K67" si="6">E36/$E$89*F36</f>
        <v>2.2704143069896689E-2</v>
      </c>
      <c r="L36" s="178">
        <f t="shared" ref="L36:L67" si="7">E36/$E$89*G36</f>
        <v>9.1817324778278545E-2</v>
      </c>
      <c r="M36" s="178">
        <f t="shared" ref="M36:M67" si="8">E36/$E$89*H36</f>
        <v>0.11651648656380853</v>
      </c>
      <c r="N36" s="178">
        <f t="shared" ref="N36:N67" si="9">E36/$E$89*I36</f>
        <v>1.2166497532008623E-6</v>
      </c>
      <c r="O36" s="178">
        <f t="shared" ref="O36:O67" si="10">E36/$E$89*J36</f>
        <v>3.0726675231505028E-3</v>
      </c>
      <c r="P36" s="203">
        <f t="shared" ref="P36:P67" si="11">SUM(F36:J36)</f>
        <v>99.999999999999986</v>
      </c>
    </row>
    <row r="37" spans="1:16">
      <c r="A37" s="298">
        <v>11405</v>
      </c>
      <c r="B37" s="189">
        <v>218</v>
      </c>
      <c r="C37" s="177">
        <v>34</v>
      </c>
      <c r="D37" s="177" t="s">
        <v>409</v>
      </c>
      <c r="E37" s="327">
        <v>45122491</v>
      </c>
      <c r="F37" s="328">
        <v>9.6339245525720827</v>
      </c>
      <c r="G37" s="328">
        <v>47.261525772764308</v>
      </c>
      <c r="H37" s="328">
        <v>41.803478291664895</v>
      </c>
      <c r="I37" s="328">
        <v>8.1107638604134107E-3</v>
      </c>
      <c r="J37" s="328">
        <v>1.2929606191383045</v>
      </c>
      <c r="K37" s="178">
        <f t="shared" si="6"/>
        <v>0.16124022814790526</v>
      </c>
      <c r="L37" s="178">
        <f t="shared" si="7"/>
        <v>0.79100258224298603</v>
      </c>
      <c r="M37" s="178">
        <f t="shared" si="8"/>
        <v>0.69965280923073947</v>
      </c>
      <c r="N37" s="178">
        <f t="shared" si="9"/>
        <v>1.3574752513062697E-4</v>
      </c>
      <c r="O37" s="178">
        <f t="shared" si="10"/>
        <v>2.163991051398232E-2</v>
      </c>
      <c r="P37" s="203">
        <f t="shared" si="11"/>
        <v>100</v>
      </c>
    </row>
    <row r="38" spans="1:16">
      <c r="A38" s="298">
        <v>11722</v>
      </c>
      <c r="B38" s="189">
        <v>301</v>
      </c>
      <c r="C38" s="179">
        <v>35</v>
      </c>
      <c r="D38" s="179" t="s">
        <v>652</v>
      </c>
      <c r="E38" s="325">
        <v>181960</v>
      </c>
      <c r="F38" s="326">
        <v>9.6311662413454808</v>
      </c>
      <c r="G38" s="326">
        <v>52.54712906996199</v>
      </c>
      <c r="H38" s="326">
        <v>14.06960823548429</v>
      </c>
      <c r="I38" s="326">
        <v>12.679644702163674</v>
      </c>
      <c r="J38" s="326">
        <v>11.072451751044563</v>
      </c>
      <c r="K38" s="178">
        <f t="shared" si="6"/>
        <v>6.5002775930467107E-4</v>
      </c>
      <c r="L38" s="178">
        <f t="shared" si="7"/>
        <v>3.546516767679525E-3</v>
      </c>
      <c r="M38" s="178">
        <f t="shared" si="8"/>
        <v>9.4958758746632819E-4</v>
      </c>
      <c r="N38" s="178">
        <f t="shared" si="9"/>
        <v>8.5577601175071882E-4</v>
      </c>
      <c r="O38" s="178">
        <f t="shared" si="10"/>
        <v>7.4730316364418766E-4</v>
      </c>
      <c r="P38" s="203">
        <f t="shared" si="11"/>
        <v>100</v>
      </c>
    </row>
    <row r="39" spans="1:16">
      <c r="A39" s="298">
        <v>11500</v>
      </c>
      <c r="B39" s="189">
        <v>247</v>
      </c>
      <c r="C39" s="177">
        <v>36</v>
      </c>
      <c r="D39" s="177" t="s">
        <v>471</v>
      </c>
      <c r="E39" s="327">
        <v>4317368</v>
      </c>
      <c r="F39" s="328">
        <v>9.3738925200063452</v>
      </c>
      <c r="G39" s="328">
        <v>49.90358467238574</v>
      </c>
      <c r="H39" s="328">
        <v>37.496411145349896</v>
      </c>
      <c r="I39" s="328">
        <v>2.0564011399288592E-2</v>
      </c>
      <c r="J39" s="328">
        <v>3.2055476508587248</v>
      </c>
      <c r="K39" s="178">
        <f t="shared" si="6"/>
        <v>1.5011224982423353E-2</v>
      </c>
      <c r="L39" s="178">
        <f t="shared" si="7"/>
        <v>7.9914927053813589E-2</v>
      </c>
      <c r="M39" s="178">
        <f t="shared" si="8"/>
        <v>6.0046246800354051E-2</v>
      </c>
      <c r="N39" s="178">
        <f t="shared" si="9"/>
        <v>3.2930930346919591E-5</v>
      </c>
      <c r="O39" s="178">
        <f t="shared" si="10"/>
        <v>5.1333207497547039E-3</v>
      </c>
      <c r="P39" s="203">
        <f t="shared" si="11"/>
        <v>99.999999999999986</v>
      </c>
    </row>
    <row r="40" spans="1:16">
      <c r="A40" s="298">
        <v>11340</v>
      </c>
      <c r="B40" s="189">
        <v>201</v>
      </c>
      <c r="C40" s="179">
        <v>37</v>
      </c>
      <c r="D40" s="179" t="s">
        <v>451</v>
      </c>
      <c r="E40" s="325">
        <v>2815267</v>
      </c>
      <c r="F40" s="326">
        <v>9.2976540210626286</v>
      </c>
      <c r="G40" s="326">
        <v>55.358831270319399</v>
      </c>
      <c r="H40" s="326">
        <v>33.263016906876111</v>
      </c>
      <c r="I40" s="326">
        <v>4.7326225468101099E-3</v>
      </c>
      <c r="J40" s="326">
        <v>2.0757651791950487</v>
      </c>
      <c r="K40" s="178">
        <f t="shared" si="6"/>
        <v>9.7089008780951447E-3</v>
      </c>
      <c r="L40" s="178">
        <f t="shared" si="7"/>
        <v>5.7807421561734684E-2</v>
      </c>
      <c r="M40" s="178">
        <f t="shared" si="8"/>
        <v>3.473428171490011E-2</v>
      </c>
      <c r="N40" s="178">
        <f t="shared" si="9"/>
        <v>4.9419523566188904E-6</v>
      </c>
      <c r="O40" s="178">
        <f t="shared" si="10"/>
        <v>2.1675788672444927E-3</v>
      </c>
      <c r="P40" s="203">
        <f t="shared" si="11"/>
        <v>99.999999999999986</v>
      </c>
    </row>
    <row r="41" spans="1:16">
      <c r="A41" s="298">
        <v>11421</v>
      </c>
      <c r="B41" s="189">
        <v>225</v>
      </c>
      <c r="C41" s="177">
        <v>38</v>
      </c>
      <c r="D41" s="177" t="s">
        <v>463</v>
      </c>
      <c r="E41" s="327">
        <v>1990225</v>
      </c>
      <c r="F41" s="328">
        <v>9.1559363231184765</v>
      </c>
      <c r="G41" s="328">
        <v>18.853078884067301</v>
      </c>
      <c r="H41" s="328">
        <v>71.161060693383689</v>
      </c>
      <c r="I41" s="328">
        <v>0.15719221287451832</v>
      </c>
      <c r="J41" s="328">
        <v>0.67273188655601357</v>
      </c>
      <c r="K41" s="178">
        <f t="shared" si="6"/>
        <v>6.7589936286911109E-3</v>
      </c>
      <c r="L41" s="178">
        <f t="shared" si="7"/>
        <v>1.3917510515759068E-2</v>
      </c>
      <c r="M41" s="178">
        <f t="shared" si="8"/>
        <v>5.2531727926397688E-2</v>
      </c>
      <c r="N41" s="178">
        <f t="shared" si="9"/>
        <v>1.1604068964700444E-4</v>
      </c>
      <c r="O41" s="178">
        <f t="shared" si="10"/>
        <v>4.9661666208494987E-4</v>
      </c>
      <c r="P41" s="203">
        <f t="shared" si="11"/>
        <v>99.999999999999986</v>
      </c>
    </row>
    <row r="42" spans="1:16">
      <c r="A42" s="298">
        <v>11394</v>
      </c>
      <c r="B42" s="189">
        <v>217</v>
      </c>
      <c r="C42" s="179">
        <v>39</v>
      </c>
      <c r="D42" s="179" t="s">
        <v>458</v>
      </c>
      <c r="E42" s="325">
        <v>5849869</v>
      </c>
      <c r="F42" s="326">
        <v>8.8161492408601578</v>
      </c>
      <c r="G42" s="326">
        <v>52.210076658714954</v>
      </c>
      <c r="H42" s="326">
        <v>37.249794078483475</v>
      </c>
      <c r="I42" s="326">
        <v>1.3805585980382477E-3</v>
      </c>
      <c r="J42" s="326">
        <v>1.7225994633433754</v>
      </c>
      <c r="K42" s="178">
        <f t="shared" si="6"/>
        <v>1.9129436198547744E-2</v>
      </c>
      <c r="L42" s="178">
        <f t="shared" si="7"/>
        <v>0.11328634566838733</v>
      </c>
      <c r="M42" s="178">
        <f t="shared" si="8"/>
        <v>8.0825260526541251E-2</v>
      </c>
      <c r="N42" s="178">
        <f t="shared" si="9"/>
        <v>2.9955604082936919E-6</v>
      </c>
      <c r="O42" s="178">
        <f t="shared" si="10"/>
        <v>3.737726713717093E-3</v>
      </c>
      <c r="P42" s="203">
        <f t="shared" si="11"/>
        <v>100</v>
      </c>
    </row>
    <row r="43" spans="1:16">
      <c r="A43" s="298">
        <v>10845</v>
      </c>
      <c r="B43" s="189">
        <v>3</v>
      </c>
      <c r="C43" s="177">
        <v>40</v>
      </c>
      <c r="D43" s="177" t="s">
        <v>420</v>
      </c>
      <c r="E43" s="327">
        <v>24974630</v>
      </c>
      <c r="F43" s="328">
        <v>8.5373485338504906</v>
      </c>
      <c r="G43" s="328">
        <v>49.13285465885312</v>
      </c>
      <c r="H43" s="328">
        <v>39.067899745605288</v>
      </c>
      <c r="I43" s="328">
        <v>2.1441560178186319E-3</v>
      </c>
      <c r="J43" s="328">
        <v>3.2597529056732828</v>
      </c>
      <c r="K43" s="178">
        <f t="shared" si="6"/>
        <v>7.9085919926682013E-2</v>
      </c>
      <c r="L43" s="178">
        <f t="shared" si="7"/>
        <v>0.45514330285480781</v>
      </c>
      <c r="M43" s="178">
        <f t="shared" si="8"/>
        <v>0.3619063669163643</v>
      </c>
      <c r="N43" s="178">
        <f t="shared" si="9"/>
        <v>1.9862437437474227E-5</v>
      </c>
      <c r="O43" s="178">
        <f t="shared" si="10"/>
        <v>3.0196794268931387E-2</v>
      </c>
      <c r="P43" s="203">
        <f t="shared" si="11"/>
        <v>100</v>
      </c>
    </row>
    <row r="44" spans="1:16">
      <c r="A44" s="298">
        <v>11673</v>
      </c>
      <c r="B44" s="189">
        <v>283</v>
      </c>
      <c r="C44" s="179">
        <v>41</v>
      </c>
      <c r="D44" s="179" t="s">
        <v>486</v>
      </c>
      <c r="E44" s="325">
        <v>3207888</v>
      </c>
      <c r="F44" s="326">
        <v>8.5367086964086916</v>
      </c>
      <c r="G44" s="326">
        <v>42.337932095782612</v>
      </c>
      <c r="H44" s="326">
        <v>48.786290699267376</v>
      </c>
      <c r="I44" s="326">
        <v>2.129610689182106E-3</v>
      </c>
      <c r="J44" s="326">
        <v>0.33693889785214121</v>
      </c>
      <c r="K44" s="178">
        <f t="shared" si="6"/>
        <v>1.0157498224124531E-2</v>
      </c>
      <c r="L44" s="178">
        <f t="shared" si="7"/>
        <v>5.0376261551121397E-2</v>
      </c>
      <c r="M44" s="178">
        <f t="shared" si="8"/>
        <v>5.8048913083786374E-2</v>
      </c>
      <c r="N44" s="178">
        <f t="shared" si="9"/>
        <v>2.5339410729270898E-6</v>
      </c>
      <c r="O44" s="178">
        <f t="shared" si="10"/>
        <v>4.0091051226937073E-4</v>
      </c>
      <c r="P44" s="203">
        <f t="shared" si="11"/>
        <v>100</v>
      </c>
    </row>
    <row r="45" spans="1:16">
      <c r="A45" s="298">
        <v>11343</v>
      </c>
      <c r="B45" s="189">
        <v>196</v>
      </c>
      <c r="C45" s="177">
        <v>42</v>
      </c>
      <c r="D45" s="177" t="s">
        <v>449</v>
      </c>
      <c r="E45" s="327">
        <v>34825431</v>
      </c>
      <c r="F45" s="328">
        <v>8.5202081666370226</v>
      </c>
      <c r="G45" s="328">
        <v>46.602813965897035</v>
      </c>
      <c r="H45" s="328">
        <v>42.293557593582584</v>
      </c>
      <c r="I45" s="328">
        <v>1.1641434382132868E-5</v>
      </c>
      <c r="J45" s="328">
        <v>2.5834086324489731</v>
      </c>
      <c r="K45" s="178">
        <f t="shared" si="6"/>
        <v>0.1100585537959731</v>
      </c>
      <c r="L45" s="178">
        <f t="shared" si="7"/>
        <v>0.60198509327429583</v>
      </c>
      <c r="M45" s="178">
        <f t="shared" si="8"/>
        <v>0.54632089880893842</v>
      </c>
      <c r="N45" s="178">
        <f t="shared" si="9"/>
        <v>1.5037654094242323E-7</v>
      </c>
      <c r="O45" s="178">
        <f t="shared" si="10"/>
        <v>3.337080648624479E-2</v>
      </c>
      <c r="P45" s="203">
        <f t="shared" si="11"/>
        <v>100.00000000000001</v>
      </c>
    </row>
    <row r="46" spans="1:16">
      <c r="A46" s="298">
        <v>11660</v>
      </c>
      <c r="B46" s="189">
        <v>279</v>
      </c>
      <c r="C46" s="179">
        <v>43</v>
      </c>
      <c r="D46" s="179" t="s">
        <v>484</v>
      </c>
      <c r="E46" s="325">
        <v>5343058</v>
      </c>
      <c r="F46" s="326">
        <v>8.499781939529937</v>
      </c>
      <c r="G46" s="326">
        <v>40.343590909953768</v>
      </c>
      <c r="H46" s="326">
        <v>48.845215257298108</v>
      </c>
      <c r="I46" s="326">
        <v>1.8337797884175572E-3</v>
      </c>
      <c r="J46" s="326">
        <v>2.3095781134297755</v>
      </c>
      <c r="K46" s="178">
        <f t="shared" si="6"/>
        <v>1.6845145588224683E-2</v>
      </c>
      <c r="L46" s="178">
        <f t="shared" si="7"/>
        <v>7.9954246740067861E-2</v>
      </c>
      <c r="M46" s="178">
        <f t="shared" si="8"/>
        <v>9.6803043672301983E-2</v>
      </c>
      <c r="N46" s="178">
        <f t="shared" si="9"/>
        <v>3.634244705617228E-6</v>
      </c>
      <c r="O46" s="178">
        <f t="shared" si="10"/>
        <v>4.5771973734014919E-3</v>
      </c>
      <c r="P46" s="203">
        <f t="shared" si="11"/>
        <v>100.00000000000001</v>
      </c>
    </row>
    <row r="47" spans="1:16">
      <c r="A47" s="298">
        <v>11008</v>
      </c>
      <c r="B47" s="189">
        <v>113</v>
      </c>
      <c r="C47" s="177">
        <v>44</v>
      </c>
      <c r="D47" s="177" t="s">
        <v>428</v>
      </c>
      <c r="E47" s="327">
        <v>79676877</v>
      </c>
      <c r="F47" s="328">
        <v>8.3913664187207129</v>
      </c>
      <c r="G47" s="328">
        <v>32.078449378342675</v>
      </c>
      <c r="H47" s="328">
        <v>57.690068413538796</v>
      </c>
      <c r="I47" s="328">
        <v>5.5079694253228446E-5</v>
      </c>
      <c r="J47" s="328">
        <v>1.8400607097035691</v>
      </c>
      <c r="K47" s="178">
        <f t="shared" si="6"/>
        <v>0.24799452036785025</v>
      </c>
      <c r="L47" s="178">
        <f t="shared" si="7"/>
        <v>0.94803149698940925</v>
      </c>
      <c r="M47" s="178">
        <f t="shared" si="8"/>
        <v>1.7049453131120849</v>
      </c>
      <c r="N47" s="178">
        <f t="shared" si="9"/>
        <v>1.6277995354682233E-6</v>
      </c>
      <c r="O47" s="178">
        <f t="shared" si="10"/>
        <v>5.4380294028470125E-2</v>
      </c>
      <c r="P47" s="203">
        <f t="shared" si="11"/>
        <v>100</v>
      </c>
    </row>
    <row r="48" spans="1:16">
      <c r="A48" s="298">
        <v>10923</v>
      </c>
      <c r="B48" s="189">
        <v>108</v>
      </c>
      <c r="C48" s="179">
        <v>45</v>
      </c>
      <c r="D48" s="179" t="s">
        <v>427</v>
      </c>
      <c r="E48" s="325">
        <v>2859487</v>
      </c>
      <c r="F48" s="326">
        <v>8.3698851803635126</v>
      </c>
      <c r="G48" s="326">
        <v>63.905271764285239</v>
      </c>
      <c r="H48" s="326">
        <v>24.986106700587062</v>
      </c>
      <c r="I48" s="326">
        <v>1.912682790491177E-3</v>
      </c>
      <c r="J48" s="326">
        <v>2.7368236719736974</v>
      </c>
      <c r="K48" s="178">
        <f t="shared" si="6"/>
        <v>8.8773782112064308E-3</v>
      </c>
      <c r="L48" s="178">
        <f t="shared" si="7"/>
        <v>6.7780053718353689E-2</v>
      </c>
      <c r="M48" s="178">
        <f t="shared" si="8"/>
        <v>2.65010946299549E-2</v>
      </c>
      <c r="N48" s="178">
        <f t="shared" si="9"/>
        <v>2.0286548935093572E-6</v>
      </c>
      <c r="O48" s="178">
        <f t="shared" si="10"/>
        <v>2.9027660845925827E-3</v>
      </c>
      <c r="P48" s="203">
        <f t="shared" si="11"/>
        <v>100</v>
      </c>
    </row>
    <row r="49" spans="1:16">
      <c r="A49" s="298">
        <v>10766</v>
      </c>
      <c r="B49" s="189">
        <v>56</v>
      </c>
      <c r="C49" s="177">
        <v>46</v>
      </c>
      <c r="D49" s="177" t="s">
        <v>415</v>
      </c>
      <c r="E49" s="327">
        <v>35451667</v>
      </c>
      <c r="F49" s="328">
        <v>8.0691269382289654</v>
      </c>
      <c r="G49" s="328">
        <v>43.8011772983808</v>
      </c>
      <c r="H49" s="328">
        <v>46.63740431137235</v>
      </c>
      <c r="I49" s="328">
        <v>1.4237214503786559E-2</v>
      </c>
      <c r="J49" s="328">
        <v>1.4780542375140997</v>
      </c>
      <c r="K49" s="178">
        <f t="shared" si="6"/>
        <v>0.1061060885074992</v>
      </c>
      <c r="L49" s="178">
        <f t="shared" si="7"/>
        <v>0.57596957275959271</v>
      </c>
      <c r="M49" s="178">
        <f t="shared" si="8"/>
        <v>0.61326492785458797</v>
      </c>
      <c r="N49" s="178">
        <f t="shared" si="9"/>
        <v>1.8721419972736117E-4</v>
      </c>
      <c r="O49" s="178">
        <f t="shared" si="10"/>
        <v>1.9435876389741976E-2</v>
      </c>
      <c r="P49" s="203">
        <f t="shared" si="11"/>
        <v>100</v>
      </c>
    </row>
    <row r="50" spans="1:16">
      <c r="A50" s="298">
        <v>11075</v>
      </c>
      <c r="B50" s="189">
        <v>118</v>
      </c>
      <c r="C50" s="179">
        <v>47</v>
      </c>
      <c r="D50" s="179" t="s">
        <v>431</v>
      </c>
      <c r="E50" s="325">
        <v>69366415</v>
      </c>
      <c r="F50" s="326">
        <v>7.9689069591437365</v>
      </c>
      <c r="G50" s="326">
        <v>52.492255756584406</v>
      </c>
      <c r="H50" s="326">
        <v>38.611099481661782</v>
      </c>
      <c r="I50" s="326">
        <v>0</v>
      </c>
      <c r="J50" s="326">
        <v>0.92773780261008165</v>
      </c>
      <c r="K50" s="178">
        <f t="shared" si="6"/>
        <v>0.20503363073737882</v>
      </c>
      <c r="L50" s="178">
        <f t="shared" si="7"/>
        <v>1.3505839431364162</v>
      </c>
      <c r="M50" s="178">
        <f t="shared" si="8"/>
        <v>0.99343284519134112</v>
      </c>
      <c r="N50" s="178">
        <f t="shared" si="9"/>
        <v>0</v>
      </c>
      <c r="O50" s="178">
        <f t="shared" si="10"/>
        <v>2.3869954940708919E-2</v>
      </c>
      <c r="P50" s="203">
        <f t="shared" si="11"/>
        <v>100.00000000000001</v>
      </c>
    </row>
    <row r="51" spans="1:16">
      <c r="A51" s="298">
        <v>10765</v>
      </c>
      <c r="B51" s="189">
        <v>5</v>
      </c>
      <c r="C51" s="177">
        <v>48</v>
      </c>
      <c r="D51" s="177" t="s">
        <v>416</v>
      </c>
      <c r="E51" s="327">
        <v>112098935</v>
      </c>
      <c r="F51" s="328">
        <v>7.8646049031376775</v>
      </c>
      <c r="G51" s="328">
        <v>43.639200118716836</v>
      </c>
      <c r="H51" s="328">
        <v>46.846058883380159</v>
      </c>
      <c r="I51" s="328">
        <v>4.1665822712977519E-5</v>
      </c>
      <c r="J51" s="328">
        <v>1.6500944289426127</v>
      </c>
      <c r="K51" s="178">
        <f t="shared" si="6"/>
        <v>0.32700582768850567</v>
      </c>
      <c r="L51" s="178">
        <f t="shared" si="7"/>
        <v>1.8144932810028434</v>
      </c>
      <c r="M51" s="178">
        <f t="shared" si="8"/>
        <v>1.9478326562841741</v>
      </c>
      <c r="N51" s="178">
        <f t="shared" si="9"/>
        <v>1.7324413636016108E-6</v>
      </c>
      <c r="O51" s="178">
        <f t="shared" si="10"/>
        <v>6.860999390894959E-2</v>
      </c>
      <c r="P51" s="203">
        <f t="shared" si="11"/>
        <v>99.999999999999986</v>
      </c>
    </row>
    <row r="52" spans="1:16">
      <c r="A52" s="298">
        <v>11302</v>
      </c>
      <c r="B52" s="189">
        <v>178</v>
      </c>
      <c r="C52" s="179">
        <v>49</v>
      </c>
      <c r="D52" s="179" t="s">
        <v>445</v>
      </c>
      <c r="E52" s="325">
        <v>13401549</v>
      </c>
      <c r="F52" s="326">
        <v>7.6624269459251</v>
      </c>
      <c r="G52" s="326">
        <v>41.282489875438564</v>
      </c>
      <c r="H52" s="326">
        <v>49.593130713385719</v>
      </c>
      <c r="I52" s="326">
        <v>8.0851224468933417E-4</v>
      </c>
      <c r="J52" s="326">
        <v>1.4611439530059303</v>
      </c>
      <c r="K52" s="178">
        <f t="shared" si="6"/>
        <v>3.8088900983918331E-2</v>
      </c>
      <c r="L52" s="178">
        <f t="shared" si="7"/>
        <v>0.2052097436402183</v>
      </c>
      <c r="M52" s="178">
        <f t="shared" si="8"/>
        <v>0.2465208293084237</v>
      </c>
      <c r="N52" s="178">
        <f t="shared" si="9"/>
        <v>4.0190063865645924E-6</v>
      </c>
      <c r="O52" s="178">
        <f t="shared" si="10"/>
        <v>7.2631514456252683E-3</v>
      </c>
      <c r="P52" s="203">
        <f t="shared" si="11"/>
        <v>100</v>
      </c>
    </row>
    <row r="53" spans="1:16">
      <c r="A53" s="298">
        <v>10581</v>
      </c>
      <c r="B53" s="189">
        <v>7</v>
      </c>
      <c r="C53" s="177">
        <v>50</v>
      </c>
      <c r="D53" s="177" t="s">
        <v>411</v>
      </c>
      <c r="E53" s="327">
        <v>29769866</v>
      </c>
      <c r="F53" s="328">
        <v>7.6467475407912673</v>
      </c>
      <c r="G53" s="328">
        <v>53.972142045361629</v>
      </c>
      <c r="H53" s="328">
        <v>36.752859332048892</v>
      </c>
      <c r="I53" s="328">
        <v>7.7724272980409853E-3</v>
      </c>
      <c r="J53" s="328">
        <v>1.6204786545001644</v>
      </c>
      <c r="K53" s="178">
        <f t="shared" si="6"/>
        <v>8.4436598202936378E-2</v>
      </c>
      <c r="L53" s="178">
        <f t="shared" si="7"/>
        <v>0.5959689459767934</v>
      </c>
      <c r="M53" s="178">
        <f t="shared" si="8"/>
        <v>0.40583089734228783</v>
      </c>
      <c r="N53" s="178">
        <f t="shared" si="9"/>
        <v>8.5824374000231619E-5</v>
      </c>
      <c r="O53" s="178">
        <f t="shared" si="10"/>
        <v>1.7893582116653314E-2</v>
      </c>
      <c r="P53" s="203">
        <f t="shared" si="11"/>
        <v>99.999999999999986</v>
      </c>
    </row>
    <row r="54" spans="1:16">
      <c r="A54" s="298">
        <v>10883</v>
      </c>
      <c r="B54" s="189">
        <v>16</v>
      </c>
      <c r="C54" s="179">
        <v>51</v>
      </c>
      <c r="D54" s="179" t="s">
        <v>421</v>
      </c>
      <c r="E54" s="325">
        <v>67056283</v>
      </c>
      <c r="F54" s="326">
        <v>7.4647757120719511</v>
      </c>
      <c r="G54" s="326">
        <v>28.188788948794478</v>
      </c>
      <c r="H54" s="326">
        <v>62.730790666526396</v>
      </c>
      <c r="I54" s="326">
        <v>2.0343403475928947E-4</v>
      </c>
      <c r="J54" s="326">
        <v>1.6154412385724179</v>
      </c>
      <c r="K54" s="178">
        <f t="shared" si="6"/>
        <v>0.18566640820771951</v>
      </c>
      <c r="L54" s="178">
        <f t="shared" si="7"/>
        <v>0.70112102462559311</v>
      </c>
      <c r="M54" s="178">
        <f t="shared" si="8"/>
        <v>1.5602612906706483</v>
      </c>
      <c r="N54" s="178">
        <f t="shared" si="9"/>
        <v>5.059879626373639E-6</v>
      </c>
      <c r="O54" s="178">
        <f t="shared" si="10"/>
        <v>4.0179796956433936E-2</v>
      </c>
      <c r="P54" s="203">
        <f t="shared" si="11"/>
        <v>100</v>
      </c>
    </row>
    <row r="55" spans="1:16">
      <c r="A55" s="298">
        <v>11521</v>
      </c>
      <c r="B55" s="189">
        <v>255</v>
      </c>
      <c r="C55" s="177">
        <v>52</v>
      </c>
      <c r="D55" s="177" t="s">
        <v>475</v>
      </c>
      <c r="E55" s="327">
        <v>3015082</v>
      </c>
      <c r="F55" s="328">
        <v>7.2998914262635406</v>
      </c>
      <c r="G55" s="328">
        <v>65.550368587673219</v>
      </c>
      <c r="H55" s="328">
        <v>25.608437618038415</v>
      </c>
      <c r="I55" s="328">
        <v>1.5960830207989972E-3</v>
      </c>
      <c r="J55" s="328">
        <v>1.5397062850040284</v>
      </c>
      <c r="K55" s="178">
        <f t="shared" si="6"/>
        <v>8.1638050422385474E-3</v>
      </c>
      <c r="L55" s="178">
        <f t="shared" si="7"/>
        <v>7.3307998482184861E-2</v>
      </c>
      <c r="M55" s="178">
        <f t="shared" si="8"/>
        <v>2.8639096110091342E-2</v>
      </c>
      <c r="N55" s="178">
        <f t="shared" si="9"/>
        <v>1.7849732074302459E-6</v>
      </c>
      <c r="O55" s="178">
        <f t="shared" si="10"/>
        <v>1.7219245053232482E-3</v>
      </c>
      <c r="P55" s="203">
        <f t="shared" si="11"/>
        <v>100.00000000000001</v>
      </c>
    </row>
    <row r="56" spans="1:16">
      <c r="A56" s="298">
        <v>11090</v>
      </c>
      <c r="B56" s="189">
        <v>121</v>
      </c>
      <c r="C56" s="179">
        <v>53</v>
      </c>
      <c r="D56" s="179" t="s">
        <v>432</v>
      </c>
      <c r="E56" s="325">
        <v>56006964.569392003</v>
      </c>
      <c r="F56" s="326">
        <v>7.08</v>
      </c>
      <c r="G56" s="326">
        <v>46.63</v>
      </c>
      <c r="H56" s="326">
        <v>42.83</v>
      </c>
      <c r="I56" s="326">
        <v>2.62</v>
      </c>
      <c r="J56" s="326">
        <v>0.84</v>
      </c>
      <c r="K56" s="178">
        <f t="shared" si="6"/>
        <v>0.14707958287967313</v>
      </c>
      <c r="L56" s="178">
        <f t="shared" si="7"/>
        <v>0.96868939967219747</v>
      </c>
      <c r="M56" s="178">
        <f t="shared" si="8"/>
        <v>0.88974838061248585</v>
      </c>
      <c r="N56" s="178">
        <f t="shared" si="9"/>
        <v>5.4427755246432709E-2</v>
      </c>
      <c r="O56" s="178">
        <f t="shared" si="10"/>
        <v>1.745012000267308E-2</v>
      </c>
      <c r="P56" s="203">
        <f t="shared" si="11"/>
        <v>100</v>
      </c>
    </row>
    <row r="57" spans="1:16">
      <c r="A57" s="298">
        <v>11198</v>
      </c>
      <c r="B57" s="189">
        <v>150</v>
      </c>
      <c r="C57" s="177">
        <v>54</v>
      </c>
      <c r="D57" s="177" t="s">
        <v>440</v>
      </c>
      <c r="E57" s="327">
        <v>50703</v>
      </c>
      <c r="F57" s="328">
        <v>6.84</v>
      </c>
      <c r="G57" s="328">
        <v>86.86</v>
      </c>
      <c r="H57" s="328">
        <v>6.26</v>
      </c>
      <c r="I57" s="328">
        <v>0</v>
      </c>
      <c r="J57" s="328">
        <v>0.04</v>
      </c>
      <c r="K57" s="178">
        <f t="shared" si="6"/>
        <v>1.2863728174316251E-4</v>
      </c>
      <c r="L57" s="178">
        <f t="shared" si="7"/>
        <v>1.6335430251770608E-3</v>
      </c>
      <c r="M57" s="178">
        <f t="shared" si="8"/>
        <v>1.1772944206318675E-4</v>
      </c>
      <c r="N57" s="178">
        <f t="shared" si="9"/>
        <v>0</v>
      </c>
      <c r="O57" s="178">
        <f t="shared" si="10"/>
        <v>7.5226480551557032E-7</v>
      </c>
      <c r="P57" s="203">
        <f t="shared" si="11"/>
        <v>100.00000000000001</v>
      </c>
    </row>
    <row r="58" spans="1:16">
      <c r="A58" s="298">
        <v>10639</v>
      </c>
      <c r="B58" s="189">
        <v>11</v>
      </c>
      <c r="C58" s="179">
        <v>55</v>
      </c>
      <c r="D58" s="179" t="s">
        <v>412</v>
      </c>
      <c r="E58" s="325">
        <v>48660507</v>
      </c>
      <c r="F58" s="326">
        <v>6.7661945962642154</v>
      </c>
      <c r="G58" s="326">
        <v>32.132286429770183</v>
      </c>
      <c r="H58" s="326">
        <v>59.324800089506894</v>
      </c>
      <c r="I58" s="326">
        <v>9.8677745535743252E-5</v>
      </c>
      <c r="J58" s="326">
        <v>1.776620206713168</v>
      </c>
      <c r="K58" s="178">
        <f t="shared" si="6"/>
        <v>0.12212320958998928</v>
      </c>
      <c r="L58" s="178">
        <f t="shared" si="7"/>
        <v>0.57995641337820591</v>
      </c>
      <c r="M58" s="178">
        <f t="shared" si="8"/>
        <v>1.0707547487941262</v>
      </c>
      <c r="N58" s="178">
        <f t="shared" si="9"/>
        <v>1.7810370110523827E-6</v>
      </c>
      <c r="O58" s="178">
        <f t="shared" si="10"/>
        <v>3.2066260994922449E-2</v>
      </c>
      <c r="P58" s="203">
        <f t="shared" si="11"/>
        <v>99.999999999999986</v>
      </c>
    </row>
    <row r="59" spans="1:16">
      <c r="A59" s="298">
        <v>11290</v>
      </c>
      <c r="B59" s="189">
        <v>175</v>
      </c>
      <c r="C59" s="177">
        <v>56</v>
      </c>
      <c r="D59" s="177" t="s">
        <v>444</v>
      </c>
      <c r="E59" s="327">
        <v>52402</v>
      </c>
      <c r="F59" s="328">
        <v>6.6716833075015352</v>
      </c>
      <c r="G59" s="328">
        <v>64.852000316640186</v>
      </c>
      <c r="H59" s="328">
        <v>24.610589210704529</v>
      </c>
      <c r="I59" s="328">
        <v>8.0997058497864066E-3</v>
      </c>
      <c r="J59" s="328">
        <v>3.8576274593039677</v>
      </c>
      <c r="K59" s="178">
        <f t="shared" si="6"/>
        <v>1.2967623175350442E-4</v>
      </c>
      <c r="L59" s="178">
        <f t="shared" si="7"/>
        <v>1.2605159200652061E-3</v>
      </c>
      <c r="M59" s="178">
        <f t="shared" si="8"/>
        <v>4.7835131300210949E-4</v>
      </c>
      <c r="N59" s="178">
        <f t="shared" si="9"/>
        <v>1.5743243264126949E-7</v>
      </c>
      <c r="O59" s="178">
        <f t="shared" si="10"/>
        <v>7.4979966730273132E-5</v>
      </c>
      <c r="P59" s="203">
        <f t="shared" si="11"/>
        <v>100.00000000000001</v>
      </c>
    </row>
    <row r="60" spans="1:16">
      <c r="A60" s="298">
        <v>11738</v>
      </c>
      <c r="B60" s="189">
        <v>302</v>
      </c>
      <c r="C60" s="179">
        <v>57</v>
      </c>
      <c r="D60" s="179" t="s">
        <v>653</v>
      </c>
      <c r="E60" s="325">
        <v>1841726</v>
      </c>
      <c r="F60" s="326">
        <v>6.6360816912787302</v>
      </c>
      <c r="G60" s="326">
        <v>5.9431937826012033</v>
      </c>
      <c r="H60" s="326">
        <v>86.510896825394468</v>
      </c>
      <c r="I60" s="326">
        <v>0</v>
      </c>
      <c r="J60" s="326">
        <v>0.90982770072559938</v>
      </c>
      <c r="K60" s="178">
        <f t="shared" si="6"/>
        <v>4.5332935141133594E-3</v>
      </c>
      <c r="L60" s="178">
        <f t="shared" si="7"/>
        <v>4.0599623514570209E-3</v>
      </c>
      <c r="M60" s="178">
        <f t="shared" si="8"/>
        <v>5.9098019844165052E-2</v>
      </c>
      <c r="N60" s="178">
        <f t="shared" si="9"/>
        <v>0</v>
      </c>
      <c r="O60" s="178">
        <f t="shared" si="10"/>
        <v>6.2152881874262501E-4</v>
      </c>
      <c r="P60" s="203">
        <f t="shared" si="11"/>
        <v>100</v>
      </c>
    </row>
    <row r="61" spans="1:16">
      <c r="A61" s="298">
        <v>11142</v>
      </c>
      <c r="B61" s="189">
        <v>130</v>
      </c>
      <c r="C61" s="177">
        <v>58</v>
      </c>
      <c r="D61" s="177" t="s">
        <v>434</v>
      </c>
      <c r="E61" s="327">
        <v>150719349</v>
      </c>
      <c r="F61" s="328">
        <v>6.6022165640775805</v>
      </c>
      <c r="G61" s="328">
        <v>41.452780493110609</v>
      </c>
      <c r="H61" s="328">
        <v>50.437395022787555</v>
      </c>
      <c r="I61" s="328">
        <v>2.2821058283697509E-4</v>
      </c>
      <c r="J61" s="328">
        <v>1.5073797094414181</v>
      </c>
      <c r="K61" s="178">
        <f t="shared" si="6"/>
        <v>0.36909305345863658</v>
      </c>
      <c r="L61" s="178">
        <f t="shared" si="7"/>
        <v>2.3173934356832797</v>
      </c>
      <c r="M61" s="178">
        <f t="shared" si="8"/>
        <v>2.8196730532514755</v>
      </c>
      <c r="N61" s="178">
        <f t="shared" si="9"/>
        <v>1.2757979086776967E-5</v>
      </c>
      <c r="O61" s="178">
        <f t="shared" si="10"/>
        <v>8.4269180551646589E-2</v>
      </c>
      <c r="P61" s="203">
        <f t="shared" si="11"/>
        <v>100</v>
      </c>
    </row>
    <row r="62" spans="1:16">
      <c r="A62" s="298">
        <v>10929</v>
      </c>
      <c r="B62" s="189">
        <v>110</v>
      </c>
      <c r="C62" s="179">
        <v>59</v>
      </c>
      <c r="D62" s="179" t="s">
        <v>425</v>
      </c>
      <c r="E62" s="325">
        <v>5054255</v>
      </c>
      <c r="F62" s="326">
        <v>6.5349627141946955</v>
      </c>
      <c r="G62" s="326">
        <v>53.391339092812068</v>
      </c>
      <c r="H62" s="326">
        <v>38.408955172855514</v>
      </c>
      <c r="I62" s="326">
        <v>8.3405642126099751E-6</v>
      </c>
      <c r="J62" s="326">
        <v>1.6647346795735072</v>
      </c>
      <c r="K62" s="178">
        <f t="shared" si="6"/>
        <v>1.2251164169050751E-2</v>
      </c>
      <c r="L62" s="178">
        <f t="shared" si="7"/>
        <v>0.10009331178136698</v>
      </c>
      <c r="M62" s="178">
        <f t="shared" si="8"/>
        <v>7.2005677149812236E-2</v>
      </c>
      <c r="N62" s="178">
        <f t="shared" si="9"/>
        <v>1.5636144519882874E-8</v>
      </c>
      <c r="O62" s="178">
        <f t="shared" si="10"/>
        <v>3.1208958259343954E-3</v>
      </c>
      <c r="P62" s="203">
        <f t="shared" si="11"/>
        <v>100</v>
      </c>
    </row>
    <row r="63" spans="1:16">
      <c r="A63" s="298">
        <v>11460</v>
      </c>
      <c r="B63" s="189">
        <v>243</v>
      </c>
      <c r="C63" s="177">
        <v>60</v>
      </c>
      <c r="D63" s="177" t="s">
        <v>469</v>
      </c>
      <c r="E63" s="327">
        <v>41398227</v>
      </c>
      <c r="F63" s="328">
        <v>6.2898604586466371</v>
      </c>
      <c r="G63" s="328">
        <v>48.10129878626131</v>
      </c>
      <c r="H63" s="328">
        <v>44.34756219850766</v>
      </c>
      <c r="I63" s="328">
        <v>2.3673173742485893E-8</v>
      </c>
      <c r="J63" s="328">
        <v>1.2612785329112157</v>
      </c>
      <c r="K63" s="178">
        <f t="shared" si="6"/>
        <v>9.6582812606441568E-2</v>
      </c>
      <c r="L63" s="178">
        <f t="shared" si="7"/>
        <v>0.73861077798847385</v>
      </c>
      <c r="M63" s="178">
        <f t="shared" si="8"/>
        <v>0.68097095595862844</v>
      </c>
      <c r="N63" s="178">
        <f t="shared" si="9"/>
        <v>3.6350913003596392E-10</v>
      </c>
      <c r="O63" s="178">
        <f t="shared" si="10"/>
        <v>1.9367333979759312E-2</v>
      </c>
      <c r="P63" s="203">
        <f t="shared" si="11"/>
        <v>100.00000000000001</v>
      </c>
    </row>
    <row r="64" spans="1:16">
      <c r="A64" s="298">
        <v>11698</v>
      </c>
      <c r="B64" s="189">
        <v>295</v>
      </c>
      <c r="C64" s="179">
        <v>61</v>
      </c>
      <c r="D64" s="179" t="s">
        <v>651</v>
      </c>
      <c r="E64" s="325">
        <v>25743042</v>
      </c>
      <c r="F64" s="326">
        <v>6.110281783573587</v>
      </c>
      <c r="G64" s="326">
        <v>37.325654097422571</v>
      </c>
      <c r="H64" s="326">
        <v>54.673698324172463</v>
      </c>
      <c r="I64" s="326">
        <v>7.7194757140653091E-5</v>
      </c>
      <c r="J64" s="326">
        <v>1.8902886000742403</v>
      </c>
      <c r="K64" s="178">
        <f t="shared" si="6"/>
        <v>5.8344268631955368E-2</v>
      </c>
      <c r="L64" s="178">
        <f t="shared" si="7"/>
        <v>0.35640549268577626</v>
      </c>
      <c r="M64" s="178">
        <f t="shared" si="8"/>
        <v>0.52205398296089722</v>
      </c>
      <c r="N64" s="178">
        <f t="shared" si="9"/>
        <v>7.3709720879005647E-7</v>
      </c>
      <c r="O64" s="178">
        <f t="shared" si="10"/>
        <v>1.8049495879411452E-2</v>
      </c>
      <c r="P64" s="203">
        <f t="shared" si="11"/>
        <v>100</v>
      </c>
    </row>
    <row r="65" spans="1:16">
      <c r="A65" s="298">
        <v>11741</v>
      </c>
      <c r="B65" s="189">
        <v>303</v>
      </c>
      <c r="C65" s="177">
        <v>62</v>
      </c>
      <c r="D65" s="177" t="s">
        <v>644</v>
      </c>
      <c r="E65" s="327">
        <v>1041992</v>
      </c>
      <c r="F65" s="328">
        <v>5.3847884275932802</v>
      </c>
      <c r="G65" s="328">
        <v>28.692495589788692</v>
      </c>
      <c r="H65" s="328">
        <v>64.478829273000883</v>
      </c>
      <c r="I65" s="328">
        <v>4.783841022839974E-4</v>
      </c>
      <c r="J65" s="328">
        <v>1.4434083255148618</v>
      </c>
      <c r="K65" s="178">
        <f t="shared" si="6"/>
        <v>2.0811823064408857E-3</v>
      </c>
      <c r="L65" s="178">
        <f t="shared" si="7"/>
        <v>1.1089444822587126E-2</v>
      </c>
      <c r="M65" s="178">
        <f t="shared" si="8"/>
        <v>2.4920607453275369E-2</v>
      </c>
      <c r="N65" s="178">
        <f t="shared" si="9"/>
        <v>1.8489204223034731E-7</v>
      </c>
      <c r="O65" s="178">
        <f t="shared" si="10"/>
        <v>5.5786701899699818E-4</v>
      </c>
      <c r="P65" s="203">
        <f t="shared" si="11"/>
        <v>100</v>
      </c>
    </row>
    <row r="66" spans="1:16">
      <c r="A66" s="298">
        <v>10748</v>
      </c>
      <c r="B66" s="189">
        <v>6</v>
      </c>
      <c r="C66" s="179">
        <v>63</v>
      </c>
      <c r="D66" s="179" t="s">
        <v>414</v>
      </c>
      <c r="E66" s="325">
        <v>5499401</v>
      </c>
      <c r="F66" s="326">
        <v>5.3619992627102926</v>
      </c>
      <c r="G66" s="326">
        <v>56.68722643273265</v>
      </c>
      <c r="H66" s="326">
        <v>35.13631452719352</v>
      </c>
      <c r="I66" s="326">
        <v>1.5800385396511222E-3</v>
      </c>
      <c r="J66" s="326">
        <v>2.8128797388238884</v>
      </c>
      <c r="K66" s="178">
        <f t="shared" si="6"/>
        <v>1.0937529424589991E-2</v>
      </c>
      <c r="L66" s="178">
        <f t="shared" si="7"/>
        <v>0.11563190831044848</v>
      </c>
      <c r="M66" s="178">
        <f t="shared" si="8"/>
        <v>7.1671862524385385E-2</v>
      </c>
      <c r="N66" s="178">
        <f t="shared" si="9"/>
        <v>3.2229989548124402E-6</v>
      </c>
      <c r="O66" s="178">
        <f t="shared" si="10"/>
        <v>5.737776788814446E-3</v>
      </c>
      <c r="P66" s="203">
        <f t="shared" si="11"/>
        <v>100.00000000000001</v>
      </c>
    </row>
    <row r="67" spans="1:16">
      <c r="A67" s="298">
        <v>11161</v>
      </c>
      <c r="B67" s="189">
        <v>138</v>
      </c>
      <c r="C67" s="177">
        <v>64</v>
      </c>
      <c r="D67" s="177" t="s">
        <v>438</v>
      </c>
      <c r="E67" s="327">
        <v>19868450</v>
      </c>
      <c r="F67" s="328">
        <v>5.0440671429174051</v>
      </c>
      <c r="G67" s="328">
        <v>45.112766566329796</v>
      </c>
      <c r="H67" s="328">
        <v>48.2209509108188</v>
      </c>
      <c r="I67" s="328">
        <v>0</v>
      </c>
      <c r="J67" s="328">
        <v>1.6222153799339989</v>
      </c>
      <c r="K67" s="178">
        <f t="shared" si="6"/>
        <v>3.7172514785129736E-2</v>
      </c>
      <c r="L67" s="178">
        <f t="shared" si="7"/>
        <v>0.33246087624739223</v>
      </c>
      <c r="M67" s="178">
        <f t="shared" si="8"/>
        <v>0.3553668022049124</v>
      </c>
      <c r="N67" s="178">
        <f t="shared" si="9"/>
        <v>0</v>
      </c>
      <c r="O67" s="178">
        <f t="shared" si="10"/>
        <v>1.1955000495965613E-2</v>
      </c>
      <c r="P67" s="203">
        <f t="shared" si="11"/>
        <v>100</v>
      </c>
    </row>
    <row r="68" spans="1:16">
      <c r="A68" s="298">
        <v>11385</v>
      </c>
      <c r="B68" s="189">
        <v>210</v>
      </c>
      <c r="C68" s="179">
        <v>65</v>
      </c>
      <c r="D68" s="179" t="s">
        <v>454</v>
      </c>
      <c r="E68" s="325">
        <v>90716728</v>
      </c>
      <c r="F68" s="326">
        <v>5.0034431515511777</v>
      </c>
      <c r="G68" s="326">
        <v>32.702694713608651</v>
      </c>
      <c r="H68" s="326">
        <v>60.178825854189483</v>
      </c>
      <c r="I68" s="326">
        <v>0.1107558667748428</v>
      </c>
      <c r="J68" s="326">
        <v>2.0042804138758443</v>
      </c>
      <c r="K68" s="178">
        <f t="shared" ref="K68:K88" si="12">E68/$E$89*F68</f>
        <v>0.16835787809743158</v>
      </c>
      <c r="L68" s="178">
        <f t="shared" ref="L68:L88" si="13">E68/$E$89*G68</f>
        <v>1.1003934936973032</v>
      </c>
      <c r="M68" s="178">
        <f t="shared" ref="M68:M88" si="14">E68/$E$89*H68</f>
        <v>2.024921463145871</v>
      </c>
      <c r="N68" s="178">
        <f t="shared" ref="N68:N88" si="15">E68/$E$89*I68</f>
        <v>3.7267581847659232E-3</v>
      </c>
      <c r="O68" s="178">
        <f t="shared" ref="O68:O88" si="16">E68/$E$89*J68</f>
        <v>6.7440837713478655E-2</v>
      </c>
      <c r="P68" s="203">
        <f t="shared" ref="P68:P88" si="17">SUM(F68:J68)</f>
        <v>100</v>
      </c>
    </row>
    <row r="69" spans="1:16">
      <c r="A69" s="298">
        <v>11168</v>
      </c>
      <c r="B69" s="189">
        <v>139</v>
      </c>
      <c r="C69" s="177">
        <v>66</v>
      </c>
      <c r="D69" s="177" t="s">
        <v>439</v>
      </c>
      <c r="E69" s="327">
        <v>10598316</v>
      </c>
      <c r="F69" s="328">
        <v>4.4961298002368224</v>
      </c>
      <c r="G69" s="328">
        <v>59.339302125279318</v>
      </c>
      <c r="H69" s="328">
        <v>32.789084277415107</v>
      </c>
      <c r="I69" s="328">
        <v>1.1676061903136365</v>
      </c>
      <c r="J69" s="328">
        <v>2.2078776067551158</v>
      </c>
      <c r="K69" s="178">
        <f t="shared" si="12"/>
        <v>1.7674730520607591E-2</v>
      </c>
      <c r="L69" s="178">
        <f t="shared" si="13"/>
        <v>0.23326866014632983</v>
      </c>
      <c r="M69" s="178">
        <f t="shared" si="14"/>
        <v>0.12889713028086455</v>
      </c>
      <c r="N69" s="178">
        <f t="shared" si="15"/>
        <v>4.5899753087421495E-3</v>
      </c>
      <c r="O69" s="178">
        <f t="shared" si="16"/>
        <v>8.6793850390674259E-3</v>
      </c>
      <c r="P69" s="203">
        <f t="shared" si="17"/>
        <v>100</v>
      </c>
    </row>
    <row r="70" spans="1:16">
      <c r="A70" s="298">
        <v>11588</v>
      </c>
      <c r="B70" s="189">
        <v>253</v>
      </c>
      <c r="C70" s="179">
        <v>67</v>
      </c>
      <c r="D70" s="179" t="s">
        <v>480</v>
      </c>
      <c r="E70" s="325">
        <v>14532243</v>
      </c>
      <c r="F70" s="326">
        <v>4.2071941726143383</v>
      </c>
      <c r="G70" s="326">
        <v>48.978331546075189</v>
      </c>
      <c r="H70" s="326">
        <v>43.977427024350305</v>
      </c>
      <c r="I70" s="326">
        <v>0</v>
      </c>
      <c r="J70" s="326">
        <v>2.8370472569601723</v>
      </c>
      <c r="K70" s="178">
        <f t="shared" si="12"/>
        <v>2.2677872209413724E-2</v>
      </c>
      <c r="L70" s="178">
        <f t="shared" si="13"/>
        <v>0.26400596175526386</v>
      </c>
      <c r="M70" s="178">
        <f t="shared" si="14"/>
        <v>0.2370497840695823</v>
      </c>
      <c r="N70" s="178">
        <f t="shared" si="15"/>
        <v>0</v>
      </c>
      <c r="O70" s="178">
        <f t="shared" si="16"/>
        <v>1.5292423526397633E-2</v>
      </c>
      <c r="P70" s="203">
        <f t="shared" si="17"/>
        <v>100</v>
      </c>
    </row>
    <row r="71" spans="1:16">
      <c r="A71" s="298">
        <v>10920</v>
      </c>
      <c r="B71" s="189">
        <v>106</v>
      </c>
      <c r="C71" s="177">
        <v>68</v>
      </c>
      <c r="D71" s="177" t="s">
        <v>424</v>
      </c>
      <c r="E71" s="327">
        <v>1906122</v>
      </c>
      <c r="F71" s="328">
        <v>4.1581592570377364</v>
      </c>
      <c r="G71" s="328">
        <v>58.192943987522582</v>
      </c>
      <c r="H71" s="328">
        <v>35.722302532524068</v>
      </c>
      <c r="I71" s="328">
        <v>2.8115296243826065E-3</v>
      </c>
      <c r="J71" s="328">
        <v>1.923782693291235</v>
      </c>
      <c r="K71" s="178">
        <f t="shared" si="12"/>
        <v>2.9398752957433441E-3</v>
      </c>
      <c r="L71" s="178">
        <f t="shared" si="13"/>
        <v>4.1143204923173339E-2</v>
      </c>
      <c r="M71" s="178">
        <f t="shared" si="14"/>
        <v>2.5256155002887692E-2</v>
      </c>
      <c r="N71" s="178">
        <f t="shared" si="15"/>
        <v>1.9877897826985458E-6</v>
      </c>
      <c r="O71" s="178">
        <f t="shared" si="16"/>
        <v>1.3601405970233547E-3</v>
      </c>
      <c r="P71" s="203">
        <f t="shared" si="17"/>
        <v>100</v>
      </c>
    </row>
    <row r="72" spans="1:16">
      <c r="A72" s="298">
        <v>11449</v>
      </c>
      <c r="B72" s="189">
        <v>235</v>
      </c>
      <c r="C72" s="179">
        <v>69</v>
      </c>
      <c r="D72" s="179" t="s">
        <v>467</v>
      </c>
      <c r="E72" s="325">
        <v>4449099</v>
      </c>
      <c r="F72" s="326">
        <v>4.0405477534495233</v>
      </c>
      <c r="G72" s="326">
        <v>49.541805001373085</v>
      </c>
      <c r="H72" s="326">
        <v>44.948674902456361</v>
      </c>
      <c r="I72" s="326">
        <v>8.3478245679875392E-3</v>
      </c>
      <c r="J72" s="326">
        <v>1.4606245181530451</v>
      </c>
      <c r="K72" s="178">
        <f t="shared" si="12"/>
        <v>6.667905092362288E-3</v>
      </c>
      <c r="L72" s="178">
        <f t="shared" si="13"/>
        <v>8.1756255342225553E-2</v>
      </c>
      <c r="M72" s="178">
        <f t="shared" si="14"/>
        <v>7.4176452442902649E-2</v>
      </c>
      <c r="N72" s="178">
        <f t="shared" si="15"/>
        <v>1.377597923437746E-5</v>
      </c>
      <c r="O72" s="178">
        <f t="shared" si="16"/>
        <v>2.410392416302269E-3</v>
      </c>
      <c r="P72" s="203">
        <f t="shared" si="17"/>
        <v>100</v>
      </c>
    </row>
    <row r="73" spans="1:16">
      <c r="A73" s="298">
        <v>11391</v>
      </c>
      <c r="B73" s="189">
        <v>215</v>
      </c>
      <c r="C73" s="177">
        <v>70</v>
      </c>
      <c r="D73" s="177" t="s">
        <v>457</v>
      </c>
      <c r="E73" s="327">
        <v>349236</v>
      </c>
      <c r="F73" s="328">
        <v>3.7180937774583178</v>
      </c>
      <c r="G73" s="328">
        <v>74.745450324213792</v>
      </c>
      <c r="H73" s="328">
        <v>18.976406010993728</v>
      </c>
      <c r="I73" s="328">
        <v>1.6049458615555706E-2</v>
      </c>
      <c r="J73" s="328">
        <v>2.5440004287186135</v>
      </c>
      <c r="K73" s="178">
        <f t="shared" si="12"/>
        <v>4.8163322739351323E-4</v>
      </c>
      <c r="L73" s="178">
        <f t="shared" si="13"/>
        <v>9.6823519328342687E-3</v>
      </c>
      <c r="M73" s="178">
        <f t="shared" si="14"/>
        <v>2.4581595350863994E-3</v>
      </c>
      <c r="N73" s="178">
        <f t="shared" si="15"/>
        <v>2.0790095714618858E-6</v>
      </c>
      <c r="O73" s="178">
        <f t="shared" si="16"/>
        <v>3.2954390349234898E-4</v>
      </c>
      <c r="P73" s="203">
        <f t="shared" si="17"/>
        <v>100.00000000000001</v>
      </c>
    </row>
    <row r="74" spans="1:16">
      <c r="A74" s="298">
        <v>11409</v>
      </c>
      <c r="B74" s="189">
        <v>219</v>
      </c>
      <c r="C74" s="179">
        <v>71</v>
      </c>
      <c r="D74" s="179" t="s">
        <v>460</v>
      </c>
      <c r="E74" s="325">
        <v>12752753</v>
      </c>
      <c r="F74" s="326">
        <v>3.7101409876990883</v>
      </c>
      <c r="G74" s="326">
        <v>36.419557914120901</v>
      </c>
      <c r="H74" s="326">
        <v>58.456231401846132</v>
      </c>
      <c r="I74" s="326">
        <v>7.5948922849694187E-4</v>
      </c>
      <c r="J74" s="326">
        <v>1.4133102071053791</v>
      </c>
      <c r="K74" s="178">
        <f t="shared" si="12"/>
        <v>1.7549771155227833E-2</v>
      </c>
      <c r="L74" s="178">
        <f t="shared" si="13"/>
        <v>0.1722724039562098</v>
      </c>
      <c r="M74" s="178">
        <f t="shared" si="14"/>
        <v>0.27651064665757336</v>
      </c>
      <c r="N74" s="178">
        <f t="shared" si="15"/>
        <v>3.5925486926705739E-6</v>
      </c>
      <c r="O74" s="178">
        <f t="shared" si="16"/>
        <v>6.6852636566324284E-3</v>
      </c>
      <c r="P74" s="203">
        <f t="shared" si="17"/>
        <v>100</v>
      </c>
    </row>
    <row r="75" spans="1:16">
      <c r="A75" s="298">
        <v>11315</v>
      </c>
      <c r="B75" s="189">
        <v>191</v>
      </c>
      <c r="C75" s="177">
        <v>72</v>
      </c>
      <c r="D75" s="177" t="s">
        <v>447</v>
      </c>
      <c r="E75" s="327">
        <v>65514605</v>
      </c>
      <c r="F75" s="328">
        <v>3.6463237656909526</v>
      </c>
      <c r="G75" s="328">
        <v>49.171586333226429</v>
      </c>
      <c r="H75" s="328">
        <v>45.546318393775067</v>
      </c>
      <c r="I75" s="328">
        <v>1.1550659086686961E-2</v>
      </c>
      <c r="J75" s="328">
        <v>1.6242208482208675</v>
      </c>
      <c r="K75" s="178">
        <f t="shared" si="12"/>
        <v>8.8607493416695535E-2</v>
      </c>
      <c r="L75" s="178">
        <f t="shared" si="13"/>
        <v>1.1948941707550815</v>
      </c>
      <c r="M75" s="178">
        <f t="shared" si="14"/>
        <v>1.1067983444597924</v>
      </c>
      <c r="N75" s="178">
        <f t="shared" si="15"/>
        <v>2.8068679984268155E-4</v>
      </c>
      <c r="O75" s="178">
        <f t="shared" si="16"/>
        <v>3.9469379946494874E-2</v>
      </c>
      <c r="P75" s="203">
        <f t="shared" si="17"/>
        <v>100</v>
      </c>
    </row>
    <row r="76" spans="1:16">
      <c r="A76" s="298">
        <v>11551</v>
      </c>
      <c r="B76" s="189">
        <v>262</v>
      </c>
      <c r="C76" s="179">
        <v>73</v>
      </c>
      <c r="D76" s="179" t="s">
        <v>477</v>
      </c>
      <c r="E76" s="325">
        <v>12111876</v>
      </c>
      <c r="F76" s="326">
        <v>3.4809267485289497</v>
      </c>
      <c r="G76" s="326">
        <v>39.780710529520242</v>
      </c>
      <c r="H76" s="326">
        <v>55.960948410772652</v>
      </c>
      <c r="I76" s="326">
        <v>1.4639337740248323E-2</v>
      </c>
      <c r="J76" s="326">
        <v>0.76277497343791101</v>
      </c>
      <c r="K76" s="178">
        <f t="shared" si="12"/>
        <v>1.5638078767897228E-2</v>
      </c>
      <c r="L76" s="178">
        <f t="shared" si="13"/>
        <v>0.17871501747816296</v>
      </c>
      <c r="M76" s="178">
        <f t="shared" si="14"/>
        <v>0.25140480751102423</v>
      </c>
      <c r="N76" s="178">
        <f t="shared" si="15"/>
        <v>6.5767289354365442E-5</v>
      </c>
      <c r="O76" s="178">
        <f t="shared" si="16"/>
        <v>3.4267699318417774E-3</v>
      </c>
      <c r="P76" s="203">
        <f t="shared" si="17"/>
        <v>100.00000000000001</v>
      </c>
    </row>
    <row r="77" spans="1:16">
      <c r="A77" s="298">
        <v>11569</v>
      </c>
      <c r="B77" s="189">
        <v>263</v>
      </c>
      <c r="C77" s="177">
        <v>74</v>
      </c>
      <c r="D77" s="177" t="s">
        <v>479</v>
      </c>
      <c r="E77" s="327">
        <v>4297043</v>
      </c>
      <c r="F77" s="328">
        <v>3.4305682625682641</v>
      </c>
      <c r="G77" s="328">
        <v>50.011349194398903</v>
      </c>
      <c r="H77" s="328">
        <v>44.665952878555728</v>
      </c>
      <c r="I77" s="328">
        <v>1.7308850508807021E-2</v>
      </c>
      <c r="J77" s="328">
        <v>1.8748208139682989</v>
      </c>
      <c r="K77" s="178">
        <f t="shared" si="12"/>
        <v>5.4678030294397174E-3</v>
      </c>
      <c r="L77" s="178">
        <f t="shared" si="13"/>
        <v>7.9710469433068323E-2</v>
      </c>
      <c r="M77" s="178">
        <f t="shared" si="14"/>
        <v>7.1190722285567387E-2</v>
      </c>
      <c r="N77" s="178">
        <f t="shared" si="15"/>
        <v>2.7587670031472222E-5</v>
      </c>
      <c r="O77" s="178">
        <f t="shared" si="16"/>
        <v>2.9881786752723205E-3</v>
      </c>
      <c r="P77" s="203">
        <f t="shared" si="17"/>
        <v>100.00000000000001</v>
      </c>
    </row>
    <row r="78" spans="1:16">
      <c r="A78" s="298">
        <v>11148</v>
      </c>
      <c r="B78" s="189">
        <v>131</v>
      </c>
      <c r="C78" s="179">
        <v>75</v>
      </c>
      <c r="D78" s="179" t="s">
        <v>436</v>
      </c>
      <c r="E78" s="325">
        <v>910721</v>
      </c>
      <c r="F78" s="326">
        <v>3.3088450026239595</v>
      </c>
      <c r="G78" s="326">
        <v>53.754977695347293</v>
      </c>
      <c r="H78" s="326">
        <v>39.765982706667074</v>
      </c>
      <c r="I78" s="326">
        <v>0.88183085065769762</v>
      </c>
      <c r="J78" s="326">
        <v>2.2883637447039673</v>
      </c>
      <c r="K78" s="178">
        <f t="shared" si="12"/>
        <v>1.1177350529534883E-3</v>
      </c>
      <c r="L78" s="178">
        <f t="shared" si="13"/>
        <v>1.8158548615355295E-2</v>
      </c>
      <c r="M78" s="178">
        <f t="shared" si="14"/>
        <v>1.3433035621534486E-2</v>
      </c>
      <c r="N78" s="178">
        <f t="shared" si="15"/>
        <v>2.9788438315311372E-4</v>
      </c>
      <c r="O78" s="178">
        <f t="shared" si="16"/>
        <v>7.7301426006209819E-4</v>
      </c>
      <c r="P78" s="203">
        <f t="shared" si="17"/>
        <v>100</v>
      </c>
    </row>
    <row r="79" spans="1:16">
      <c r="A79" s="298">
        <v>11499</v>
      </c>
      <c r="B79" s="189">
        <v>249</v>
      </c>
      <c r="C79" s="177">
        <v>76</v>
      </c>
      <c r="D79" s="177" t="s">
        <v>472</v>
      </c>
      <c r="E79" s="327">
        <v>3825612</v>
      </c>
      <c r="F79" s="328">
        <v>2.3339604761474551</v>
      </c>
      <c r="G79" s="328">
        <v>49.852890349970437</v>
      </c>
      <c r="H79" s="328">
        <v>46.546621972109968</v>
      </c>
      <c r="I79" s="328">
        <v>0.17080890736812215</v>
      </c>
      <c r="J79" s="328">
        <v>1.0957182944040202</v>
      </c>
      <c r="K79" s="178">
        <f t="shared" si="12"/>
        <v>3.3118565276749855E-3</v>
      </c>
      <c r="L79" s="178">
        <f t="shared" si="13"/>
        <v>7.0740538246622756E-2</v>
      </c>
      <c r="M79" s="178">
        <f t="shared" si="14"/>
        <v>6.6048990715562167E-2</v>
      </c>
      <c r="N79" s="178">
        <f t="shared" si="15"/>
        <v>2.4237539608464552E-4</v>
      </c>
      <c r="O79" s="178">
        <f t="shared" si="16"/>
        <v>1.5548085851928503E-3</v>
      </c>
      <c r="P79" s="203">
        <f t="shared" si="17"/>
        <v>100.00000000000001</v>
      </c>
    </row>
    <row r="80" spans="1:16">
      <c r="A80" s="298">
        <v>11692</v>
      </c>
      <c r="B80" s="189">
        <v>300</v>
      </c>
      <c r="C80" s="179">
        <v>77</v>
      </c>
      <c r="D80" s="179" t="s">
        <v>585</v>
      </c>
      <c r="E80" s="325">
        <v>1769245</v>
      </c>
      <c r="F80" s="326">
        <v>2.3285408013749449</v>
      </c>
      <c r="G80" s="326">
        <v>51.042724970544413</v>
      </c>
      <c r="H80" s="326">
        <v>45.006931250167654</v>
      </c>
      <c r="I80" s="326">
        <v>5.9615614089638431E-5</v>
      </c>
      <c r="J80" s="326">
        <v>1.6217433622989001</v>
      </c>
      <c r="K80" s="178">
        <f t="shared" si="12"/>
        <v>1.5280899704592378E-3</v>
      </c>
      <c r="L80" s="178">
        <f t="shared" si="13"/>
        <v>3.349646097948656E-2</v>
      </c>
      <c r="M80" s="178">
        <f t="shared" si="14"/>
        <v>2.9535510051582493E-2</v>
      </c>
      <c r="N80" s="178">
        <f t="shared" si="15"/>
        <v>3.9122364495118063E-8</v>
      </c>
      <c r="O80" s="178">
        <f t="shared" si="16"/>
        <v>1.0642586830020304E-3</v>
      </c>
      <c r="P80" s="203">
        <f t="shared" si="17"/>
        <v>100</v>
      </c>
    </row>
    <row r="81" spans="1:16">
      <c r="A81" s="298">
        <v>11665</v>
      </c>
      <c r="B81" s="189">
        <v>280</v>
      </c>
      <c r="C81" s="177">
        <v>78</v>
      </c>
      <c r="D81" s="177" t="s">
        <v>650</v>
      </c>
      <c r="E81" s="327">
        <v>759872</v>
      </c>
      <c r="F81" s="328">
        <v>2.2375437125305511</v>
      </c>
      <c r="G81" s="328">
        <v>45.719255624635238</v>
      </c>
      <c r="H81" s="328">
        <v>48.505643257487122</v>
      </c>
      <c r="I81" s="328">
        <v>0.1096912563764466</v>
      </c>
      <c r="J81" s="328">
        <v>3.4278661489706432</v>
      </c>
      <c r="K81" s="178">
        <f t="shared" si="12"/>
        <v>6.3065096755248991E-4</v>
      </c>
      <c r="L81" s="178">
        <f t="shared" si="13"/>
        <v>1.2885957326325149E-2</v>
      </c>
      <c r="M81" s="178">
        <f t="shared" si="14"/>
        <v>1.3671299774293232E-2</v>
      </c>
      <c r="N81" s="178">
        <f t="shared" si="15"/>
        <v>3.0916444929524362E-5</v>
      </c>
      <c r="O81" s="178">
        <f t="shared" si="16"/>
        <v>9.6614295907716124E-4</v>
      </c>
      <c r="P81" s="203">
        <f t="shared" si="17"/>
        <v>100</v>
      </c>
    </row>
    <row r="82" spans="1:16">
      <c r="A82" s="298">
        <v>11476</v>
      </c>
      <c r="B82" s="189">
        <v>246</v>
      </c>
      <c r="C82" s="179">
        <v>79</v>
      </c>
      <c r="D82" s="179" t="s">
        <v>470</v>
      </c>
      <c r="E82" s="325">
        <v>296633</v>
      </c>
      <c r="F82" s="326">
        <v>1.7109233112267759</v>
      </c>
      <c r="G82" s="326">
        <v>86.374264835763569</v>
      </c>
      <c r="H82" s="326">
        <v>9.6919738770653296</v>
      </c>
      <c r="I82" s="326">
        <v>0</v>
      </c>
      <c r="J82" s="326">
        <v>2.2228379759443251</v>
      </c>
      <c r="K82" s="178">
        <f t="shared" si="12"/>
        <v>1.8824658387218206E-4</v>
      </c>
      <c r="L82" s="178">
        <f t="shared" si="13"/>
        <v>9.5034419036263175E-3</v>
      </c>
      <c r="M82" s="178">
        <f t="shared" si="14"/>
        <v>1.0663721520211076E-3</v>
      </c>
      <c r="N82" s="178">
        <f t="shared" si="15"/>
        <v>0</v>
      </c>
      <c r="O82" s="178">
        <f t="shared" si="16"/>
        <v>2.4457066703524041E-4</v>
      </c>
      <c r="P82" s="203">
        <f t="shared" si="17"/>
        <v>100.00000000000001</v>
      </c>
    </row>
    <row r="83" spans="1:16">
      <c r="A83" s="298">
        <v>11518</v>
      </c>
      <c r="B83" s="189">
        <v>259</v>
      </c>
      <c r="C83" s="177">
        <v>80</v>
      </c>
      <c r="D83" s="177" t="s">
        <v>476</v>
      </c>
      <c r="E83" s="327">
        <v>2017508</v>
      </c>
      <c r="F83" s="328">
        <v>1.53469868703406</v>
      </c>
      <c r="G83" s="328">
        <v>96.462695221124875</v>
      </c>
      <c r="H83" s="328">
        <v>0.1626668957689088</v>
      </c>
      <c r="I83" s="328">
        <v>4.9424092949275562E-4</v>
      </c>
      <c r="J83" s="328">
        <v>1.8394449551426677</v>
      </c>
      <c r="K83" s="178">
        <f t="shared" si="12"/>
        <v>1.1484589675734413E-3</v>
      </c>
      <c r="L83" s="178">
        <f t="shared" si="13"/>
        <v>7.2185796664166926E-2</v>
      </c>
      <c r="M83" s="178">
        <f t="shared" si="14"/>
        <v>1.2172829543118749E-4</v>
      </c>
      <c r="N83" s="178">
        <f t="shared" si="15"/>
        <v>3.6985463818618021E-7</v>
      </c>
      <c r="O83" s="178">
        <f t="shared" si="16"/>
        <v>1.3765093252109098E-3</v>
      </c>
      <c r="P83" s="203">
        <f t="shared" si="17"/>
        <v>100.00000000000001</v>
      </c>
    </row>
    <row r="84" spans="1:16">
      <c r="A84" s="298">
        <v>11459</v>
      </c>
      <c r="B84" s="189">
        <v>241</v>
      </c>
      <c r="C84" s="179">
        <v>81</v>
      </c>
      <c r="D84" s="179" t="s">
        <v>468</v>
      </c>
      <c r="E84" s="325">
        <v>23058068</v>
      </c>
      <c r="F84" s="326">
        <v>1.3423949186754718</v>
      </c>
      <c r="G84" s="326">
        <v>19.977628335109802</v>
      </c>
      <c r="H84" s="326">
        <v>77.690802543965106</v>
      </c>
      <c r="I84" s="326">
        <v>3.8679317537073355E-3</v>
      </c>
      <c r="J84" s="326">
        <v>0.9853062704959048</v>
      </c>
      <c r="K84" s="178">
        <f t="shared" si="12"/>
        <v>1.1481015713486689E-2</v>
      </c>
      <c r="L84" s="178">
        <f t="shared" si="13"/>
        <v>0.17086139230913008</v>
      </c>
      <c r="M84" s="178">
        <f t="shared" si="14"/>
        <v>0.66446118976727986</v>
      </c>
      <c r="N84" s="178">
        <f t="shared" si="15"/>
        <v>3.308101410784896E-5</v>
      </c>
      <c r="O84" s="178">
        <f t="shared" si="16"/>
        <v>8.4269663247252182E-3</v>
      </c>
      <c r="P84" s="203">
        <f t="shared" si="17"/>
        <v>100</v>
      </c>
    </row>
    <row r="85" spans="1:16">
      <c r="A85" s="298">
        <v>11277</v>
      </c>
      <c r="B85" s="189">
        <v>172</v>
      </c>
      <c r="C85" s="177">
        <v>82</v>
      </c>
      <c r="D85" s="177" t="s">
        <v>443</v>
      </c>
      <c r="E85" s="327">
        <v>129362691</v>
      </c>
      <c r="F85" s="328">
        <v>0.81274381155232855</v>
      </c>
      <c r="G85" s="328">
        <v>79.615213196761516</v>
      </c>
      <c r="H85" s="328">
        <v>16.934985829526319</v>
      </c>
      <c r="I85" s="328">
        <v>6.9943371214166068E-7</v>
      </c>
      <c r="J85" s="328">
        <v>2.637056462726119</v>
      </c>
      <c r="K85" s="178">
        <f t="shared" si="12"/>
        <v>3.8997773151888772E-2</v>
      </c>
      <c r="L85" s="178">
        <f t="shared" si="13"/>
        <v>3.8201656900424927</v>
      </c>
      <c r="M85" s="178">
        <f t="shared" si="14"/>
        <v>0.81258906721038338</v>
      </c>
      <c r="N85" s="178">
        <f t="shared" si="15"/>
        <v>3.3560830427962931E-8</v>
      </c>
      <c r="O85" s="178">
        <f t="shared" si="16"/>
        <v>0.12653351309521982</v>
      </c>
      <c r="P85" s="203">
        <f t="shared" si="17"/>
        <v>100</v>
      </c>
    </row>
    <row r="86" spans="1:16">
      <c r="A86" s="298">
        <v>11701</v>
      </c>
      <c r="B86" s="189">
        <v>288</v>
      </c>
      <c r="C86" s="179">
        <v>83</v>
      </c>
      <c r="D86" s="179" t="s">
        <v>627</v>
      </c>
      <c r="E86" s="325">
        <v>168084</v>
      </c>
      <c r="F86" s="326">
        <v>0.67533093008088985</v>
      </c>
      <c r="G86" s="326">
        <v>2.1622402384110893</v>
      </c>
      <c r="H86" s="326">
        <v>95.314589823412419</v>
      </c>
      <c r="I86" s="326">
        <v>5.8328282081600072E-6</v>
      </c>
      <c r="J86" s="326">
        <v>1.8478331752673993</v>
      </c>
      <c r="K86" s="178">
        <f t="shared" si="12"/>
        <v>4.2103685371863964E-5</v>
      </c>
      <c r="L86" s="178">
        <f t="shared" si="13"/>
        <v>1.3480543929113425E-4</v>
      </c>
      <c r="M86" s="178">
        <f t="shared" si="14"/>
        <v>5.9424133006799234E-3</v>
      </c>
      <c r="N86" s="178">
        <f t="shared" si="15"/>
        <v>3.636492166515851E-10</v>
      </c>
      <c r="O86" s="178">
        <f t="shared" si="16"/>
        <v>1.1520364782023553E-4</v>
      </c>
      <c r="P86" s="203">
        <f t="shared" si="17"/>
        <v>100</v>
      </c>
    </row>
    <row r="87" spans="1:16">
      <c r="A87" s="298">
        <v>11323</v>
      </c>
      <c r="B87" s="189">
        <v>197</v>
      </c>
      <c r="C87" s="177">
        <v>84</v>
      </c>
      <c r="D87" s="177" t="s">
        <v>450</v>
      </c>
      <c r="E87" s="327">
        <v>2117130</v>
      </c>
      <c r="F87" s="328">
        <v>0.53519629521096312</v>
      </c>
      <c r="G87" s="328">
        <v>50.351219717394876</v>
      </c>
      <c r="H87" s="328">
        <v>48.127374533921724</v>
      </c>
      <c r="I87" s="328">
        <v>1.4131349445994773E-3</v>
      </c>
      <c r="J87" s="328">
        <v>0.98479631852783633</v>
      </c>
      <c r="K87" s="178">
        <f t="shared" si="12"/>
        <v>4.2027902959076063E-4</v>
      </c>
      <c r="L87" s="178">
        <f t="shared" si="13"/>
        <v>3.9539813617724032E-2</v>
      </c>
      <c r="M87" s="178">
        <f t="shared" si="14"/>
        <v>3.7793472127632496E-2</v>
      </c>
      <c r="N87" s="178">
        <f t="shared" si="15"/>
        <v>1.1097068281516307E-6</v>
      </c>
      <c r="O87" s="178">
        <f t="shared" si="16"/>
        <v>7.7334100553197265E-4</v>
      </c>
      <c r="P87" s="203">
        <f t="shared" si="17"/>
        <v>100</v>
      </c>
    </row>
    <row r="88" spans="1:16">
      <c r="A88" s="298">
        <v>11562</v>
      </c>
      <c r="B88" s="189">
        <v>261</v>
      </c>
      <c r="C88" s="179">
        <v>85</v>
      </c>
      <c r="D88" s="179" t="s">
        <v>478</v>
      </c>
      <c r="E88" s="325">
        <v>2749710</v>
      </c>
      <c r="F88" s="326">
        <v>0.16960479985231117</v>
      </c>
      <c r="G88" s="326">
        <v>85.002773554430405</v>
      </c>
      <c r="H88" s="326">
        <v>7.7566292035604001E-2</v>
      </c>
      <c r="I88" s="326">
        <v>13.562580545561099</v>
      </c>
      <c r="J88" s="326">
        <v>1.1874748081205835</v>
      </c>
      <c r="K88" s="178">
        <f t="shared" si="12"/>
        <v>1.7298248350346718E-4</v>
      </c>
      <c r="L88" s="178">
        <f t="shared" si="13"/>
        <v>8.669560582561453E-2</v>
      </c>
      <c r="M88" s="178">
        <f t="shared" si="14"/>
        <v>7.9111026599234231E-5</v>
      </c>
      <c r="N88" s="178">
        <f t="shared" si="15"/>
        <v>1.3832679661954733E-2</v>
      </c>
      <c r="O88" s="178">
        <f t="shared" si="16"/>
        <v>1.2111233973647626E-3</v>
      </c>
      <c r="P88" s="203">
        <f t="shared" si="17"/>
        <v>100</v>
      </c>
    </row>
    <row r="89" spans="1:16" ht="19.5">
      <c r="B89" s="182">
        <v>1</v>
      </c>
      <c r="C89" s="117"/>
      <c r="D89" s="363" t="s">
        <v>283</v>
      </c>
      <c r="E89" s="93">
        <f>SUM(E4:E88)</f>
        <v>2696018722.5693922</v>
      </c>
      <c r="F89" s="329">
        <f>K89</f>
        <v>10.165205664750845</v>
      </c>
      <c r="G89" s="329">
        <f>L89</f>
        <v>43.052113191764576</v>
      </c>
      <c r="H89" s="329">
        <f>M89</f>
        <v>44.949319444792913</v>
      </c>
      <c r="I89" s="329">
        <f>N89</f>
        <v>9.8993326474525328E-2</v>
      </c>
      <c r="J89" s="329">
        <f>O89</f>
        <v>1.7343683722171279</v>
      </c>
      <c r="K89" s="186">
        <f>SUM(K4:K88)</f>
        <v>10.165205664750845</v>
      </c>
      <c r="L89" s="186">
        <f t="shared" ref="L89:O89" si="18">SUM(L4:L88)</f>
        <v>43.052113191764576</v>
      </c>
      <c r="M89" s="186">
        <f t="shared" si="18"/>
        <v>44.949319444792913</v>
      </c>
      <c r="N89" s="186">
        <f t="shared" si="18"/>
        <v>9.8993326474525328E-2</v>
      </c>
      <c r="O89" s="186">
        <f t="shared" si="18"/>
        <v>1.7343683722171279</v>
      </c>
      <c r="P89" s="186">
        <f>K89+L89+M89+N89+O89</f>
        <v>99.999999999999986</v>
      </c>
    </row>
    <row r="90" spans="1:16">
      <c r="A90" s="298">
        <v>11131</v>
      </c>
      <c r="B90" s="189">
        <v>128</v>
      </c>
      <c r="C90" s="179">
        <v>86</v>
      </c>
      <c r="D90" s="179" t="s">
        <v>494</v>
      </c>
      <c r="E90" s="325">
        <v>2263796</v>
      </c>
      <c r="F90" s="326">
        <v>75.908104986471415</v>
      </c>
      <c r="G90" s="326">
        <v>21.077149515852852</v>
      </c>
      <c r="H90" s="326">
        <v>4.5223421912522259E-2</v>
      </c>
      <c r="I90" s="326">
        <v>0.24797848954415319</v>
      </c>
      <c r="J90" s="326">
        <v>2.7215435862190613</v>
      </c>
      <c r="K90" s="178">
        <f t="shared" ref="K90:K109" si="19">E90/$E$110*F90</f>
        <v>6.0530789350130272</v>
      </c>
      <c r="L90" s="178">
        <f t="shared" ref="L90:L109" si="20">E90/$E$110*G90</f>
        <v>1.6807381737071019</v>
      </c>
      <c r="M90" s="178">
        <f t="shared" ref="M90:M109" si="21">E90/$E$110*H90</f>
        <v>3.6062149436701394E-3</v>
      </c>
      <c r="N90" s="178">
        <f t="shared" ref="N90:N109" si="22">E90/$E$110*I90</f>
        <v>1.9774349151037044E-2</v>
      </c>
      <c r="O90" s="178">
        <f t="shared" ref="O90:O109" si="23">E90/$E$110*J90</f>
        <v>0.21702186025324186</v>
      </c>
      <c r="P90" s="203">
        <f t="shared" ref="P90:P109" si="24">SUM(F90:J90)</f>
        <v>100</v>
      </c>
    </row>
    <row r="91" spans="1:16">
      <c r="A91" s="298">
        <v>10885</v>
      </c>
      <c r="B91" s="189">
        <v>17</v>
      </c>
      <c r="C91" s="177">
        <v>87</v>
      </c>
      <c r="D91" s="177" t="s">
        <v>490</v>
      </c>
      <c r="E91" s="327">
        <v>8733370</v>
      </c>
      <c r="F91" s="328">
        <v>71.726165864218089</v>
      </c>
      <c r="G91" s="328">
        <v>9.5749367142966388</v>
      </c>
      <c r="H91" s="328">
        <v>13.128320813916606</v>
      </c>
      <c r="I91" s="328">
        <v>8.9326137680981286E-4</v>
      </c>
      <c r="J91" s="328">
        <v>5.5696833461918613</v>
      </c>
      <c r="K91" s="178">
        <f t="shared" si="19"/>
        <v>22.06532739511314</v>
      </c>
      <c r="L91" s="178">
        <f t="shared" si="20"/>
        <v>2.9455654131631506</v>
      </c>
      <c r="M91" s="178">
        <f t="shared" si="21"/>
        <v>4.0387032182304425</v>
      </c>
      <c r="N91" s="178">
        <f t="shared" si="22"/>
        <v>2.7479657515822677E-4</v>
      </c>
      <c r="O91" s="178">
        <f t="shared" si="23"/>
        <v>1.7134177610090555</v>
      </c>
      <c r="P91" s="203">
        <f t="shared" si="24"/>
        <v>100.00000000000001</v>
      </c>
    </row>
    <row r="92" spans="1:16">
      <c r="A92" s="298">
        <v>11239</v>
      </c>
      <c r="B92" s="189">
        <v>165</v>
      </c>
      <c r="C92" s="179">
        <v>88</v>
      </c>
      <c r="D92" s="179" t="s">
        <v>503</v>
      </c>
      <c r="E92" s="325">
        <v>435423</v>
      </c>
      <c r="F92" s="326">
        <v>64.595347444936394</v>
      </c>
      <c r="G92" s="326">
        <v>22.067507162966248</v>
      </c>
      <c r="H92" s="326">
        <v>9.9390468740263902</v>
      </c>
      <c r="I92" s="326">
        <v>0</v>
      </c>
      <c r="J92" s="326">
        <v>3.3980985180709649</v>
      </c>
      <c r="K92" s="178">
        <f t="shared" si="19"/>
        <v>0.9907486832639737</v>
      </c>
      <c r="L92" s="178">
        <f t="shared" si="20"/>
        <v>0.33846638387175326</v>
      </c>
      <c r="M92" s="178">
        <f t="shared" si="21"/>
        <v>0.15244283052637209</v>
      </c>
      <c r="N92" s="178">
        <f t="shared" si="22"/>
        <v>0</v>
      </c>
      <c r="O92" s="178">
        <f t="shared" si="23"/>
        <v>5.2119258825102585E-2</v>
      </c>
      <c r="P92" s="203">
        <f t="shared" si="24"/>
        <v>100</v>
      </c>
    </row>
    <row r="93" spans="1:16">
      <c r="A93" s="298">
        <v>11188</v>
      </c>
      <c r="B93" s="189">
        <v>145</v>
      </c>
      <c r="C93" s="177">
        <v>89</v>
      </c>
      <c r="D93" s="177" t="s">
        <v>497</v>
      </c>
      <c r="E93" s="327">
        <v>3154475</v>
      </c>
      <c r="F93" s="328">
        <v>63.559504866661833</v>
      </c>
      <c r="G93" s="328">
        <v>28.685968700493756</v>
      </c>
      <c r="H93" s="328">
        <v>6.138132146857493</v>
      </c>
      <c r="I93" s="328">
        <v>0.35790580141199768</v>
      </c>
      <c r="J93" s="328">
        <v>1.2584884845749207</v>
      </c>
      <c r="K93" s="178">
        <f t="shared" si="19"/>
        <v>7.0625005522138498</v>
      </c>
      <c r="L93" s="178">
        <f t="shared" si="20"/>
        <v>3.1874803023251856</v>
      </c>
      <c r="M93" s="178">
        <f t="shared" si="21"/>
        <v>0.6820468750926475</v>
      </c>
      <c r="N93" s="178">
        <f t="shared" si="22"/>
        <v>3.9769188344300738E-2</v>
      </c>
      <c r="O93" s="178">
        <f t="shared" si="23"/>
        <v>0.13983865412279373</v>
      </c>
      <c r="P93" s="203">
        <f t="shared" si="24"/>
        <v>100</v>
      </c>
    </row>
    <row r="94" spans="1:16">
      <c r="A94" s="298">
        <v>10897</v>
      </c>
      <c r="B94" s="189">
        <v>101</v>
      </c>
      <c r="C94" s="179">
        <v>90</v>
      </c>
      <c r="D94" s="179" t="s">
        <v>491</v>
      </c>
      <c r="E94" s="325">
        <v>997742</v>
      </c>
      <c r="F94" s="326">
        <v>61.931644299776409</v>
      </c>
      <c r="G94" s="326">
        <v>14.313766480357609</v>
      </c>
      <c r="H94" s="326">
        <v>20.380639661126281</v>
      </c>
      <c r="I94" s="326">
        <v>2.8409292181195967E-2</v>
      </c>
      <c r="J94" s="326">
        <v>3.3455402665585039</v>
      </c>
      <c r="K94" s="178">
        <f t="shared" si="19"/>
        <v>2.1766157359177973</v>
      </c>
      <c r="L94" s="178">
        <f t="shared" si="20"/>
        <v>0.50306381678794787</v>
      </c>
      <c r="M94" s="178">
        <f t="shared" si="21"/>
        <v>0.71628682713076264</v>
      </c>
      <c r="N94" s="178">
        <f t="shared" si="22"/>
        <v>9.9845746236873023E-4</v>
      </c>
      <c r="O94" s="178">
        <f t="shared" si="23"/>
        <v>0.1175805304650074</v>
      </c>
      <c r="P94" s="203">
        <f t="shared" si="24"/>
        <v>100</v>
      </c>
    </row>
    <row r="95" spans="1:16">
      <c r="A95" s="298">
        <v>10763</v>
      </c>
      <c r="B95" s="189">
        <v>37</v>
      </c>
      <c r="C95" s="177">
        <v>91</v>
      </c>
      <c r="D95" s="177" t="s">
        <v>489</v>
      </c>
      <c r="E95" s="327">
        <v>205672</v>
      </c>
      <c r="F95" s="328">
        <v>61.766100682974113</v>
      </c>
      <c r="G95" s="328">
        <v>31.450447666894149</v>
      </c>
      <c r="H95" s="328">
        <v>1.9028832860595408</v>
      </c>
      <c r="I95" s="328">
        <v>5.0404463768199077E-2</v>
      </c>
      <c r="J95" s="328">
        <v>4.8301639003039938</v>
      </c>
      <c r="K95" s="178">
        <f t="shared" si="19"/>
        <v>0.44748270619058628</v>
      </c>
      <c r="L95" s="178">
        <f t="shared" si="20"/>
        <v>0.227852030114742</v>
      </c>
      <c r="M95" s="178">
        <f t="shared" si="21"/>
        <v>1.3785998355008312E-2</v>
      </c>
      <c r="N95" s="178">
        <f t="shared" si="22"/>
        <v>3.6516998161900194E-4</v>
      </c>
      <c r="O95" s="178">
        <f t="shared" si="23"/>
        <v>3.4993544833693942E-2</v>
      </c>
      <c r="P95" s="203">
        <f t="shared" si="24"/>
        <v>100</v>
      </c>
    </row>
    <row r="96" spans="1:16">
      <c r="A96" s="298">
        <v>10767</v>
      </c>
      <c r="B96" s="189">
        <v>32</v>
      </c>
      <c r="C96" s="179">
        <v>92</v>
      </c>
      <c r="D96" s="179" t="s">
        <v>488</v>
      </c>
      <c r="E96" s="325">
        <v>435750</v>
      </c>
      <c r="F96" s="326">
        <v>61.41576619993122</v>
      </c>
      <c r="G96" s="326">
        <v>36.095833607370942</v>
      </c>
      <c r="H96" s="326">
        <v>0.39348616855407165</v>
      </c>
      <c r="I96" s="326">
        <v>5.8662709909680762E-2</v>
      </c>
      <c r="J96" s="326">
        <v>2.0362513142340903</v>
      </c>
      <c r="K96" s="178">
        <f t="shared" si="19"/>
        <v>0.94268841439878004</v>
      </c>
      <c r="L96" s="178">
        <f t="shared" si="20"/>
        <v>0.55404542278221736</v>
      </c>
      <c r="M96" s="178">
        <f t="shared" si="21"/>
        <v>6.0397333660962178E-3</v>
      </c>
      <c r="N96" s="178">
        <f t="shared" si="22"/>
        <v>9.0043095463579004E-4</v>
      </c>
      <c r="O96" s="178">
        <f t="shared" si="23"/>
        <v>3.125501221435411E-2</v>
      </c>
      <c r="P96" s="203">
        <f t="shared" si="24"/>
        <v>100.00000000000001</v>
      </c>
    </row>
    <row r="97" spans="1:16">
      <c r="A97" s="298">
        <v>11258</v>
      </c>
      <c r="B97" s="189">
        <v>166</v>
      </c>
      <c r="C97" s="177">
        <v>93</v>
      </c>
      <c r="D97" s="177" t="s">
        <v>500</v>
      </c>
      <c r="E97" s="327">
        <v>251110</v>
      </c>
      <c r="F97" s="328">
        <v>58.192479030601369</v>
      </c>
      <c r="G97" s="328">
        <v>39.554152200108746</v>
      </c>
      <c r="H97" s="328">
        <v>0.48459965745807404</v>
      </c>
      <c r="I97" s="328">
        <v>2.3690792478903371E-2</v>
      </c>
      <c r="J97" s="328">
        <v>1.7450783193529111</v>
      </c>
      <c r="K97" s="178">
        <f t="shared" si="19"/>
        <v>0.51473270868999876</v>
      </c>
      <c r="L97" s="178">
        <f t="shared" si="20"/>
        <v>0.34987022792398892</v>
      </c>
      <c r="M97" s="178">
        <f t="shared" si="21"/>
        <v>4.2864524500231156E-3</v>
      </c>
      <c r="N97" s="178">
        <f t="shared" si="22"/>
        <v>2.0955329600696275E-4</v>
      </c>
      <c r="O97" s="178">
        <f t="shared" si="23"/>
        <v>1.5435824442611514E-2</v>
      </c>
      <c r="P97" s="203">
        <f t="shared" si="24"/>
        <v>100</v>
      </c>
    </row>
    <row r="98" spans="1:16">
      <c r="A98" s="298">
        <v>11172</v>
      </c>
      <c r="B98" s="189">
        <v>143</v>
      </c>
      <c r="C98" s="179">
        <v>94</v>
      </c>
      <c r="D98" s="179" t="s">
        <v>496</v>
      </c>
      <c r="E98" s="325">
        <v>2724303</v>
      </c>
      <c r="F98" s="326">
        <v>58.127573110283429</v>
      </c>
      <c r="G98" s="326">
        <v>21.430136244707917</v>
      </c>
      <c r="H98" s="326">
        <v>20.051452465827758</v>
      </c>
      <c r="I98" s="326">
        <v>3.8512950868510685E-4</v>
      </c>
      <c r="J98" s="326">
        <v>0.39045304967221711</v>
      </c>
      <c r="K98" s="178">
        <f t="shared" si="19"/>
        <v>5.5781283027018969</v>
      </c>
      <c r="L98" s="178">
        <f t="shared" si="20"/>
        <v>2.0565119636177447</v>
      </c>
      <c r="M98" s="178">
        <f t="shared" si="21"/>
        <v>1.9242085730589034</v>
      </c>
      <c r="N98" s="178">
        <f t="shared" si="22"/>
        <v>3.695839508947281E-5</v>
      </c>
      <c r="O98" s="178">
        <f t="shared" si="23"/>
        <v>3.7469260984294414E-2</v>
      </c>
      <c r="P98" s="203">
        <f t="shared" si="24"/>
        <v>100.00000000000001</v>
      </c>
    </row>
    <row r="99" spans="1:16">
      <c r="A99" s="298">
        <v>10615</v>
      </c>
      <c r="B99" s="189">
        <v>65</v>
      </c>
      <c r="C99" s="177">
        <v>95</v>
      </c>
      <c r="D99" s="177" t="s">
        <v>30</v>
      </c>
      <c r="E99" s="327">
        <v>788112</v>
      </c>
      <c r="F99" s="328">
        <v>57.809794059202794</v>
      </c>
      <c r="G99" s="328">
        <v>36.513244811464482</v>
      </c>
      <c r="H99" s="328">
        <v>4.3812080445393136</v>
      </c>
      <c r="I99" s="328">
        <v>6.250478070799848E-3</v>
      </c>
      <c r="J99" s="328">
        <v>1.2895026067226127</v>
      </c>
      <c r="K99" s="178">
        <f t="shared" si="19"/>
        <v>1.604871490092405</v>
      </c>
      <c r="L99" s="178">
        <f t="shared" si="20"/>
        <v>1.0136529036701409</v>
      </c>
      <c r="M99" s="178">
        <f t="shared" si="21"/>
        <v>0.12162776216853388</v>
      </c>
      <c r="N99" s="178">
        <f t="shared" si="22"/>
        <v>1.73521013498189E-4</v>
      </c>
      <c r="O99" s="178">
        <f t="shared" si="23"/>
        <v>3.5798189625266735E-2</v>
      </c>
      <c r="P99" s="203">
        <f t="shared" si="24"/>
        <v>100</v>
      </c>
    </row>
    <row r="100" spans="1:16">
      <c r="A100" s="298">
        <v>10934</v>
      </c>
      <c r="B100" s="189">
        <v>111</v>
      </c>
      <c r="C100" s="179">
        <v>96</v>
      </c>
      <c r="D100" s="179" t="s">
        <v>492</v>
      </c>
      <c r="E100" s="325">
        <v>169965</v>
      </c>
      <c r="F100" s="326">
        <v>57.639386202432178</v>
      </c>
      <c r="G100" s="326">
        <v>23.167420126092431</v>
      </c>
      <c r="H100" s="326">
        <v>18.778752309620106</v>
      </c>
      <c r="I100" s="326">
        <v>0</v>
      </c>
      <c r="J100" s="326">
        <v>0.4144413618552848</v>
      </c>
      <c r="K100" s="178">
        <f t="shared" si="19"/>
        <v>0.3450879110433831</v>
      </c>
      <c r="L100" s="178">
        <f t="shared" si="20"/>
        <v>0.13870370838959967</v>
      </c>
      <c r="M100" s="178">
        <f t="shared" si="21"/>
        <v>0.11242868520092709</v>
      </c>
      <c r="N100" s="178">
        <f t="shared" si="22"/>
        <v>0</v>
      </c>
      <c r="O100" s="178">
        <f t="shared" si="23"/>
        <v>2.4812669467077042E-3</v>
      </c>
      <c r="P100" s="203">
        <f t="shared" si="24"/>
        <v>99.999999999999986</v>
      </c>
    </row>
    <row r="101" spans="1:16">
      <c r="A101" s="298">
        <v>11304</v>
      </c>
      <c r="B101" s="189">
        <v>179</v>
      </c>
      <c r="C101" s="177">
        <v>97</v>
      </c>
      <c r="D101" s="177" t="s">
        <v>501</v>
      </c>
      <c r="E101" s="327">
        <v>1025165</v>
      </c>
      <c r="F101" s="328">
        <v>55.424313219479401</v>
      </c>
      <c r="G101" s="328">
        <v>36.967238186908119</v>
      </c>
      <c r="H101" s="328">
        <v>5.4487997367660679</v>
      </c>
      <c r="I101" s="328">
        <v>1.2393722371330747E-2</v>
      </c>
      <c r="J101" s="328">
        <v>2.1472551344750808</v>
      </c>
      <c r="K101" s="178">
        <f t="shared" si="19"/>
        <v>2.001451130929977</v>
      </c>
      <c r="L101" s="178">
        <f t="shared" si="20"/>
        <v>1.3349397832599801</v>
      </c>
      <c r="M101" s="178">
        <f t="shared" si="21"/>
        <v>0.19676394278763137</v>
      </c>
      <c r="N101" s="178">
        <f t="shared" si="22"/>
        <v>4.4755502081375315E-4</v>
      </c>
      <c r="O101" s="178">
        <f t="shared" si="23"/>
        <v>7.7540450528846755E-2</v>
      </c>
      <c r="P101" s="203">
        <f t="shared" si="24"/>
        <v>99.999999999999986</v>
      </c>
    </row>
    <row r="102" spans="1:16">
      <c r="A102" s="298">
        <v>11157</v>
      </c>
      <c r="B102" s="189">
        <v>135</v>
      </c>
      <c r="C102" s="179">
        <v>98</v>
      </c>
      <c r="D102" s="179" t="s">
        <v>495</v>
      </c>
      <c r="E102" s="325">
        <v>665982</v>
      </c>
      <c r="F102" s="326">
        <v>54.060703200056047</v>
      </c>
      <c r="G102" s="326">
        <v>19.58837158766103</v>
      </c>
      <c r="H102" s="326">
        <v>23.834248650645691</v>
      </c>
      <c r="I102" s="326">
        <v>6.0594741093242567E-2</v>
      </c>
      <c r="J102" s="326">
        <v>2.4560818205439943</v>
      </c>
      <c r="K102" s="178">
        <f t="shared" si="19"/>
        <v>1.268221412271356</v>
      </c>
      <c r="L102" s="178">
        <f t="shared" si="20"/>
        <v>0.45952773102244476</v>
      </c>
      <c r="M102" s="178">
        <f t="shared" si="21"/>
        <v>0.55913265449564487</v>
      </c>
      <c r="N102" s="178">
        <f t="shared" si="22"/>
        <v>1.4215047821540285E-3</v>
      </c>
      <c r="O102" s="178">
        <f t="shared" si="23"/>
        <v>5.7617740257235102E-2</v>
      </c>
      <c r="P102" s="203">
        <f t="shared" si="24"/>
        <v>100</v>
      </c>
    </row>
    <row r="103" spans="1:16">
      <c r="A103" s="298">
        <v>11222</v>
      </c>
      <c r="B103" s="189">
        <v>153</v>
      </c>
      <c r="C103" s="177">
        <v>99</v>
      </c>
      <c r="D103" s="177" t="s">
        <v>499</v>
      </c>
      <c r="E103" s="327">
        <v>377529</v>
      </c>
      <c r="F103" s="328">
        <v>51.630971426692767</v>
      </c>
      <c r="G103" s="328">
        <v>43.362478991666649</v>
      </c>
      <c r="H103" s="328">
        <v>3.1638513333728997</v>
      </c>
      <c r="I103" s="328">
        <v>1.061051181306857E-3</v>
      </c>
      <c r="J103" s="328">
        <v>1.8416371970863741</v>
      </c>
      <c r="K103" s="178">
        <f t="shared" si="19"/>
        <v>0.68661219632747383</v>
      </c>
      <c r="L103" s="178">
        <f t="shared" si="20"/>
        <v>0.57665401436316355</v>
      </c>
      <c r="M103" s="178">
        <f t="shared" si="21"/>
        <v>4.2074337414803951E-2</v>
      </c>
      <c r="N103" s="178">
        <f t="shared" si="22"/>
        <v>1.4110342336815256E-5</v>
      </c>
      <c r="O103" s="178">
        <f t="shared" si="23"/>
        <v>2.4490931039816099E-2</v>
      </c>
      <c r="P103" s="203">
        <f t="shared" si="24"/>
        <v>100</v>
      </c>
    </row>
    <row r="104" spans="1:16">
      <c r="A104" s="298">
        <v>10762</v>
      </c>
      <c r="B104" s="189">
        <v>10</v>
      </c>
      <c r="C104" s="179">
        <v>100</v>
      </c>
      <c r="D104" s="179" t="s">
        <v>487</v>
      </c>
      <c r="E104" s="325">
        <v>2757341</v>
      </c>
      <c r="F104" s="326">
        <v>50.950644428786845</v>
      </c>
      <c r="G104" s="326">
        <v>34.321922739849768</v>
      </c>
      <c r="H104" s="326">
        <v>12.957082156253884</v>
      </c>
      <c r="I104" s="326">
        <v>1.7969357783356751E-5</v>
      </c>
      <c r="J104" s="326">
        <v>1.7703327057517235</v>
      </c>
      <c r="K104" s="178">
        <f t="shared" si="19"/>
        <v>4.9486992329904433</v>
      </c>
      <c r="L104" s="178">
        <f t="shared" si="20"/>
        <v>3.3335961623576265</v>
      </c>
      <c r="M104" s="178">
        <f t="shared" si="21"/>
        <v>1.2584865853476801</v>
      </c>
      <c r="N104" s="178">
        <f t="shared" si="22"/>
        <v>1.745315453352466E-6</v>
      </c>
      <c r="O104" s="178">
        <f t="shared" si="23"/>
        <v>0.17194766035464742</v>
      </c>
      <c r="P104" s="203">
        <f t="shared" si="24"/>
        <v>100.00000000000001</v>
      </c>
    </row>
    <row r="105" spans="1:16">
      <c r="A105" s="298">
        <v>11305</v>
      </c>
      <c r="B105" s="189">
        <v>180</v>
      </c>
      <c r="C105" s="177">
        <v>101</v>
      </c>
      <c r="D105" s="177" t="s">
        <v>502</v>
      </c>
      <c r="E105" s="327">
        <v>277758</v>
      </c>
      <c r="F105" s="328">
        <v>50.595566489664186</v>
      </c>
      <c r="G105" s="328">
        <v>43.479489393246027</v>
      </c>
      <c r="H105" s="328">
        <v>3.0640354262492182</v>
      </c>
      <c r="I105" s="328">
        <v>3.2234356918261937E-6</v>
      </c>
      <c r="J105" s="328">
        <v>2.8609054674048768</v>
      </c>
      <c r="K105" s="178">
        <f t="shared" si="19"/>
        <v>0.49502819873433596</v>
      </c>
      <c r="L105" s="178">
        <f t="shared" si="20"/>
        <v>0.4254043349949278</v>
      </c>
      <c r="M105" s="178">
        <f t="shared" si="21"/>
        <v>2.9978593840315967E-2</v>
      </c>
      <c r="N105" s="178">
        <f t="shared" si="22"/>
        <v>3.1538169744312704E-8</v>
      </c>
      <c r="O105" s="178">
        <f t="shared" si="23"/>
        <v>2.7991165600803405E-2</v>
      </c>
      <c r="P105" s="203">
        <f t="shared" si="24"/>
        <v>100.00000000000001</v>
      </c>
    </row>
    <row r="106" spans="1:16">
      <c r="A106" s="298">
        <v>11381</v>
      </c>
      <c r="B106" s="189">
        <v>213</v>
      </c>
      <c r="C106" s="179">
        <v>102</v>
      </c>
      <c r="D106" s="179" t="s">
        <v>505</v>
      </c>
      <c r="E106" s="325">
        <v>1282891</v>
      </c>
      <c r="F106" s="326">
        <v>48.469670976719598</v>
      </c>
      <c r="G106" s="326">
        <v>41.342158078216478</v>
      </c>
      <c r="H106" s="326">
        <v>8.2302054582106727</v>
      </c>
      <c r="I106" s="326">
        <v>3.4807654507979852E-4</v>
      </c>
      <c r="J106" s="326">
        <v>1.9576174103081716</v>
      </c>
      <c r="K106" s="178">
        <f t="shared" si="19"/>
        <v>2.190335941415019</v>
      </c>
      <c r="L106" s="178">
        <f t="shared" si="20"/>
        <v>1.8682448819979056</v>
      </c>
      <c r="M106" s="178">
        <f t="shared" si="21"/>
        <v>0.37192154304095409</v>
      </c>
      <c r="N106" s="178">
        <f t="shared" si="22"/>
        <v>1.572951810252719E-5</v>
      </c>
      <c r="O106" s="178">
        <f t="shared" si="23"/>
        <v>8.8464387872516551E-2</v>
      </c>
      <c r="P106" s="203">
        <f t="shared" si="24"/>
        <v>100.00000000000001</v>
      </c>
    </row>
    <row r="107" spans="1:16">
      <c r="A107" s="298">
        <v>11196</v>
      </c>
      <c r="B107" s="189">
        <v>151</v>
      </c>
      <c r="C107" s="177">
        <v>103</v>
      </c>
      <c r="D107" s="177" t="s">
        <v>498</v>
      </c>
      <c r="E107" s="327">
        <v>1800297</v>
      </c>
      <c r="F107" s="328">
        <v>42.472900486588642</v>
      </c>
      <c r="G107" s="328">
        <v>33.352358804220565</v>
      </c>
      <c r="H107" s="328">
        <v>22.523468134591287</v>
      </c>
      <c r="I107" s="328">
        <v>2.7651873501745344E-3</v>
      </c>
      <c r="J107" s="328">
        <v>1.648507387249335</v>
      </c>
      <c r="K107" s="178">
        <f t="shared" si="19"/>
        <v>2.693437965436325</v>
      </c>
      <c r="L107" s="178">
        <f t="shared" si="20"/>
        <v>2.1150547386917427</v>
      </c>
      <c r="M107" s="178">
        <f t="shared" si="21"/>
        <v>1.4283357974612394</v>
      </c>
      <c r="N107" s="178">
        <f t="shared" si="22"/>
        <v>1.7535559156964375E-4</v>
      </c>
      <c r="O107" s="178">
        <f t="shared" si="23"/>
        <v>0.10454083267804221</v>
      </c>
      <c r="P107" s="203">
        <f t="shared" si="24"/>
        <v>100.00000000000001</v>
      </c>
    </row>
    <row r="108" spans="1:16">
      <c r="A108" s="298">
        <v>11691</v>
      </c>
      <c r="B108" s="189">
        <v>291</v>
      </c>
      <c r="C108" s="179">
        <v>104</v>
      </c>
      <c r="D108" s="179" t="s">
        <v>605</v>
      </c>
      <c r="E108" s="325">
        <v>42254</v>
      </c>
      <c r="F108" s="326">
        <v>39.46999818689256</v>
      </c>
      <c r="G108" s="326">
        <v>30.310172226788545</v>
      </c>
      <c r="H108" s="326">
        <v>29.013685069043774</v>
      </c>
      <c r="I108" s="326">
        <v>0</v>
      </c>
      <c r="J108" s="326">
        <v>1.2061445172751235</v>
      </c>
      <c r="K108" s="178">
        <f t="shared" si="19"/>
        <v>5.8747018984296462E-2</v>
      </c>
      <c r="L108" s="178">
        <f t="shared" si="20"/>
        <v>4.5113563339756253E-2</v>
      </c>
      <c r="M108" s="178">
        <f t="shared" si="21"/>
        <v>4.3183876003357498E-2</v>
      </c>
      <c r="N108" s="178">
        <f t="shared" si="22"/>
        <v>0</v>
      </c>
      <c r="O108" s="178">
        <f t="shared" si="23"/>
        <v>1.7952216394501264E-3</v>
      </c>
      <c r="P108" s="203">
        <f t="shared" si="24"/>
        <v>100</v>
      </c>
    </row>
    <row r="109" spans="1:16">
      <c r="A109" s="298">
        <v>10980</v>
      </c>
      <c r="B109" s="189">
        <v>112</v>
      </c>
      <c r="C109" s="177">
        <v>105</v>
      </c>
      <c r="D109" s="177" t="s">
        <v>493</v>
      </c>
      <c r="E109" s="327">
        <v>0</v>
      </c>
      <c r="F109" s="328">
        <v>0</v>
      </c>
      <c r="G109" s="328">
        <v>0</v>
      </c>
      <c r="H109" s="328">
        <v>0</v>
      </c>
      <c r="I109" s="328">
        <v>0</v>
      </c>
      <c r="J109" s="328">
        <v>0</v>
      </c>
      <c r="K109" s="178">
        <f t="shared" si="19"/>
        <v>0</v>
      </c>
      <c r="L109" s="178">
        <f t="shared" si="20"/>
        <v>0</v>
      </c>
      <c r="M109" s="178">
        <f t="shared" si="21"/>
        <v>0</v>
      </c>
      <c r="N109" s="178">
        <f t="shared" si="22"/>
        <v>0</v>
      </c>
      <c r="O109" s="178">
        <f t="shared" si="23"/>
        <v>0</v>
      </c>
      <c r="P109" s="203">
        <f t="shared" si="24"/>
        <v>0</v>
      </c>
    </row>
    <row r="110" spans="1:16" ht="19.5">
      <c r="B110" s="190"/>
      <c r="C110" s="118"/>
      <c r="D110" s="363" t="s">
        <v>400</v>
      </c>
      <c r="E110" s="196">
        <f>SUM(E90:E109)</f>
        <v>28388935</v>
      </c>
      <c r="F110" s="362">
        <f>K110</f>
        <v>62.123795931728083</v>
      </c>
      <c r="G110" s="362">
        <f>L110</f>
        <v>23.154485556381118</v>
      </c>
      <c r="H110" s="362">
        <f>M110</f>
        <v>11.705340500915012</v>
      </c>
      <c r="I110" s="362">
        <f>N110</f>
        <v>6.4578457282314011E-2</v>
      </c>
      <c r="J110" s="362">
        <f>O110</f>
        <v>2.9517995536934869</v>
      </c>
      <c r="K110" s="187">
        <f>SUM(K90:K109)</f>
        <v>62.123795931728083</v>
      </c>
      <c r="L110" s="187">
        <f>SUM(L90:L109)</f>
        <v>23.154485556381118</v>
      </c>
      <c r="M110" s="187">
        <f>SUM(M90:M109)</f>
        <v>11.705340500915012</v>
      </c>
      <c r="N110" s="187">
        <f>SUM(N90:N109)</f>
        <v>6.4578457282314011E-2</v>
      </c>
      <c r="O110" s="187">
        <f>SUM(O90:O109)</f>
        <v>2.9517995536934869</v>
      </c>
      <c r="P110" s="186">
        <f>K110+L110+M110+N110+O110</f>
        <v>100.00000000000001</v>
      </c>
    </row>
    <row r="111" spans="1:16">
      <c r="A111" s="298">
        <v>11709</v>
      </c>
      <c r="B111" s="189">
        <v>286</v>
      </c>
      <c r="C111" s="179">
        <v>106</v>
      </c>
      <c r="D111" s="179" t="s">
        <v>657</v>
      </c>
      <c r="E111" s="325">
        <v>133803078</v>
      </c>
      <c r="F111" s="326">
        <v>99.945535425451013</v>
      </c>
      <c r="G111" s="326">
        <v>0</v>
      </c>
      <c r="H111" s="326">
        <v>2.305921164471789E-2</v>
      </c>
      <c r="I111" s="326">
        <v>2.2953101387163203E-4</v>
      </c>
      <c r="J111" s="326">
        <v>3.1175831890401032E-2</v>
      </c>
      <c r="K111" s="178">
        <f t="shared" ref="K111:K142" si="25">E111/$E$184*F111</f>
        <v>21.276735470951316</v>
      </c>
      <c r="L111" s="178">
        <f t="shared" ref="L111:L142" si="26">E111/$E$184*G111</f>
        <v>0</v>
      </c>
      <c r="M111" s="178">
        <f t="shared" ref="M111:M142" si="27">E111/$E$184*H111</f>
        <v>4.9089210863180362E-3</v>
      </c>
      <c r="N111" s="178">
        <f t="shared" ref="N111:N142" si="28">E111/$E$184*I111</f>
        <v>4.886331984452355E-5</v>
      </c>
      <c r="O111" s="178">
        <f t="shared" ref="O111:O142" si="29">E111/$E$184*J111</f>
        <v>6.6368139946949272E-3</v>
      </c>
      <c r="P111" s="203">
        <f t="shared" ref="P111:P142" si="30">SUM(F111:J111)</f>
        <v>100</v>
      </c>
    </row>
    <row r="112" spans="1:16">
      <c r="A112" s="298">
        <v>11745</v>
      </c>
      <c r="B112" s="189">
        <v>307</v>
      </c>
      <c r="C112" s="177">
        <v>107</v>
      </c>
      <c r="D112" s="177" t="s">
        <v>709</v>
      </c>
      <c r="E112" s="327">
        <v>112728891</v>
      </c>
      <c r="F112" s="328">
        <v>99.646753967594421</v>
      </c>
      <c r="G112" s="328">
        <v>0</v>
      </c>
      <c r="H112" s="328">
        <v>0.34853823951819979</v>
      </c>
      <c r="I112" s="328">
        <v>1.3962977886540304E-3</v>
      </c>
      <c r="J112" s="328">
        <v>3.3114950987316299E-3</v>
      </c>
      <c r="K112" s="178">
        <f t="shared" si="25"/>
        <v>17.872029871503301</v>
      </c>
      <c r="L112" s="178">
        <f t="shared" si="26"/>
        <v>0</v>
      </c>
      <c r="M112" s="178">
        <f t="shared" si="27"/>
        <v>6.2511678303702356E-2</v>
      </c>
      <c r="N112" s="178">
        <f t="shared" si="28"/>
        <v>2.5043139685668246E-4</v>
      </c>
      <c r="O112" s="178">
        <f t="shared" si="29"/>
        <v>5.939294253690902E-4</v>
      </c>
      <c r="P112" s="203">
        <f t="shared" si="30"/>
        <v>100.00000000000001</v>
      </c>
    </row>
    <row r="113" spans="1:16">
      <c r="A113" s="298">
        <v>11729</v>
      </c>
      <c r="B113" s="189">
        <v>287</v>
      </c>
      <c r="C113" s="179">
        <v>108</v>
      </c>
      <c r="D113" s="179" t="s">
        <v>624</v>
      </c>
      <c r="E113" s="325">
        <v>1198762</v>
      </c>
      <c r="F113" s="326">
        <v>99.245821246003473</v>
      </c>
      <c r="G113" s="326">
        <v>0</v>
      </c>
      <c r="H113" s="326">
        <v>4.1929660560943507E-5</v>
      </c>
      <c r="I113" s="326">
        <v>3.7282935164532093E-3</v>
      </c>
      <c r="J113" s="326">
        <v>0.75040853081951109</v>
      </c>
      <c r="K113" s="178">
        <f t="shared" si="25"/>
        <v>0.18928695660568909</v>
      </c>
      <c r="L113" s="178">
        <f t="shared" si="26"/>
        <v>0</v>
      </c>
      <c r="M113" s="178">
        <f t="shared" si="27"/>
        <v>7.9970498903098059E-8</v>
      </c>
      <c r="N113" s="178">
        <f t="shared" si="28"/>
        <v>7.110801484657664E-6</v>
      </c>
      <c r="O113" s="178">
        <f t="shared" si="29"/>
        <v>1.4312194229083636E-3</v>
      </c>
      <c r="P113" s="203">
        <f t="shared" si="30"/>
        <v>100</v>
      </c>
    </row>
    <row r="114" spans="1:16">
      <c r="A114" s="298">
        <v>10743</v>
      </c>
      <c r="B114" s="189">
        <v>21</v>
      </c>
      <c r="C114" s="177">
        <v>109</v>
      </c>
      <c r="D114" s="177" t="s">
        <v>514</v>
      </c>
      <c r="E114" s="327">
        <v>8599251</v>
      </c>
      <c r="F114" s="328">
        <v>99.155278903250519</v>
      </c>
      <c r="G114" s="328">
        <v>0</v>
      </c>
      <c r="H114" s="328">
        <v>0.54264152175514402</v>
      </c>
      <c r="I114" s="328">
        <v>1.2694240542448021E-3</v>
      </c>
      <c r="J114" s="328">
        <v>0.30081015094009272</v>
      </c>
      <c r="K114" s="178">
        <f t="shared" si="25"/>
        <v>1.3566004512733589</v>
      </c>
      <c r="L114" s="178">
        <f t="shared" si="26"/>
        <v>0</v>
      </c>
      <c r="M114" s="178">
        <f t="shared" si="27"/>
        <v>7.4241910409124784E-3</v>
      </c>
      <c r="N114" s="178">
        <f t="shared" si="28"/>
        <v>1.736772125391401E-5</v>
      </c>
      <c r="O114" s="178">
        <f t="shared" si="29"/>
        <v>4.1155568420226515E-3</v>
      </c>
      <c r="P114" s="203">
        <f t="shared" si="30"/>
        <v>100</v>
      </c>
    </row>
    <row r="115" spans="1:16">
      <c r="A115" s="298">
        <v>11183</v>
      </c>
      <c r="B115" s="189">
        <v>144</v>
      </c>
      <c r="C115" s="179">
        <v>110</v>
      </c>
      <c r="D115" s="179" t="s">
        <v>542</v>
      </c>
      <c r="E115" s="325">
        <v>9233138</v>
      </c>
      <c r="F115" s="326">
        <v>99.142047017988048</v>
      </c>
      <c r="G115" s="326">
        <v>0</v>
      </c>
      <c r="H115" s="326">
        <v>8.5626252847317633E-2</v>
      </c>
      <c r="I115" s="326">
        <v>1.0445381423919366E-4</v>
      </c>
      <c r="J115" s="326">
        <v>0.772222275350401</v>
      </c>
      <c r="K115" s="178">
        <f t="shared" si="25"/>
        <v>1.4564068050151475</v>
      </c>
      <c r="L115" s="178">
        <f t="shared" si="26"/>
        <v>0</v>
      </c>
      <c r="M115" s="178">
        <f t="shared" si="27"/>
        <v>1.2578584070606757E-3</v>
      </c>
      <c r="N115" s="178">
        <f t="shared" si="28"/>
        <v>1.5344372084646208E-6</v>
      </c>
      <c r="O115" s="178">
        <f t="shared" si="29"/>
        <v>1.1344024161620832E-2</v>
      </c>
      <c r="P115" s="203">
        <f t="shared" si="30"/>
        <v>100.00000000000001</v>
      </c>
    </row>
    <row r="116" spans="1:16">
      <c r="A116" s="298">
        <v>11461</v>
      </c>
      <c r="B116" s="189">
        <v>237</v>
      </c>
      <c r="C116" s="177">
        <v>111</v>
      </c>
      <c r="D116" s="177" t="s">
        <v>566</v>
      </c>
      <c r="E116" s="327">
        <v>4243093</v>
      </c>
      <c r="F116" s="328">
        <v>98.990790701243242</v>
      </c>
      <c r="G116" s="328">
        <v>0</v>
      </c>
      <c r="H116" s="328">
        <v>1.8860624713507739E-3</v>
      </c>
      <c r="I116" s="328">
        <v>1.1070309263267934E-3</v>
      </c>
      <c r="J116" s="328">
        <v>1.0062162053590813</v>
      </c>
      <c r="K116" s="178">
        <f t="shared" si="25"/>
        <v>0.66827133862374799</v>
      </c>
      <c r="L116" s="178">
        <f t="shared" si="26"/>
        <v>0</v>
      </c>
      <c r="M116" s="178">
        <f t="shared" si="27"/>
        <v>1.2732512625962552E-5</v>
      </c>
      <c r="N116" s="178">
        <f t="shared" si="28"/>
        <v>7.4733925630215491E-6</v>
      </c>
      <c r="O116" s="178">
        <f t="shared" si="29"/>
        <v>6.7928081565649745E-3</v>
      </c>
      <c r="P116" s="203">
        <f t="shared" si="30"/>
        <v>100</v>
      </c>
    </row>
    <row r="117" spans="1:16">
      <c r="A117" s="298">
        <v>11314</v>
      </c>
      <c r="B117" s="189">
        <v>182</v>
      </c>
      <c r="C117" s="179">
        <v>112</v>
      </c>
      <c r="D117" s="179" t="s">
        <v>558</v>
      </c>
      <c r="E117" s="325">
        <v>318327</v>
      </c>
      <c r="F117" s="326">
        <v>98.892136262112686</v>
      </c>
      <c r="G117" s="326">
        <v>0</v>
      </c>
      <c r="H117" s="326">
        <v>0.16672234339502898</v>
      </c>
      <c r="I117" s="326">
        <v>5.6149138011986968E-2</v>
      </c>
      <c r="J117" s="326">
        <v>0.884992256480305</v>
      </c>
      <c r="K117" s="178">
        <f t="shared" si="25"/>
        <v>5.0085351513871244E-2</v>
      </c>
      <c r="L117" s="178">
        <f t="shared" si="26"/>
        <v>0</v>
      </c>
      <c r="M117" s="178">
        <f t="shared" si="27"/>
        <v>8.4438940140031546E-5</v>
      </c>
      <c r="N117" s="178">
        <f t="shared" si="28"/>
        <v>2.8437542365121899E-5</v>
      </c>
      <c r="O117" s="178">
        <f t="shared" si="29"/>
        <v>4.4821711743982132E-4</v>
      </c>
      <c r="P117" s="203">
        <f t="shared" si="30"/>
        <v>100</v>
      </c>
    </row>
    <row r="118" spans="1:16">
      <c r="A118" s="298">
        <v>11712</v>
      </c>
      <c r="B118" s="189">
        <v>290</v>
      </c>
      <c r="C118" s="177">
        <v>113</v>
      </c>
      <c r="D118" s="177" t="s">
        <v>617</v>
      </c>
      <c r="E118" s="327">
        <v>4406311</v>
      </c>
      <c r="F118" s="328">
        <v>98.850341648038409</v>
      </c>
      <c r="G118" s="328">
        <v>0</v>
      </c>
      <c r="H118" s="328">
        <v>2.4383665600635662E-2</v>
      </c>
      <c r="I118" s="328">
        <v>0.39941557316929371</v>
      </c>
      <c r="J118" s="328">
        <v>0.7258591131916583</v>
      </c>
      <c r="K118" s="178">
        <f t="shared" si="25"/>
        <v>0.6929929436925234</v>
      </c>
      <c r="L118" s="178">
        <f t="shared" si="26"/>
        <v>0</v>
      </c>
      <c r="M118" s="178">
        <f t="shared" si="27"/>
        <v>1.7094233485569291E-4</v>
      </c>
      <c r="N118" s="178">
        <f t="shared" si="28"/>
        <v>2.8001134765194614E-3</v>
      </c>
      <c r="O118" s="178">
        <f t="shared" si="29"/>
        <v>5.0886545779249082E-3</v>
      </c>
      <c r="P118" s="203">
        <f t="shared" si="30"/>
        <v>100</v>
      </c>
    </row>
    <row r="119" spans="1:16">
      <c r="A119" s="298">
        <v>10753</v>
      </c>
      <c r="B119" s="189">
        <v>60</v>
      </c>
      <c r="C119" s="179">
        <v>114</v>
      </c>
      <c r="D119" s="179" t="s">
        <v>515</v>
      </c>
      <c r="E119" s="325">
        <v>1021733</v>
      </c>
      <c r="F119" s="326">
        <v>98.796362138538129</v>
      </c>
      <c r="G119" s="326">
        <v>0</v>
      </c>
      <c r="H119" s="326">
        <v>8.1290453410196264E-2</v>
      </c>
      <c r="I119" s="326">
        <v>7.2893531357440439E-7</v>
      </c>
      <c r="J119" s="326">
        <v>1.1223466791163639</v>
      </c>
      <c r="K119" s="178">
        <f t="shared" si="25"/>
        <v>0.1606030782320971</v>
      </c>
      <c r="L119" s="178">
        <f t="shared" si="26"/>
        <v>0</v>
      </c>
      <c r="M119" s="178">
        <f t="shared" si="27"/>
        <v>1.3214552404523967E-4</v>
      </c>
      <c r="N119" s="178">
        <f t="shared" si="28"/>
        <v>1.1849551203916481E-9</v>
      </c>
      <c r="O119" s="178">
        <f t="shared" si="29"/>
        <v>1.8244834891481051E-3</v>
      </c>
      <c r="P119" s="203">
        <f t="shared" si="30"/>
        <v>100</v>
      </c>
    </row>
    <row r="120" spans="1:16">
      <c r="A120" s="298">
        <v>11186</v>
      </c>
      <c r="B120" s="189">
        <v>142</v>
      </c>
      <c r="C120" s="177">
        <v>115</v>
      </c>
      <c r="D120" s="177" t="s">
        <v>543</v>
      </c>
      <c r="E120" s="327">
        <v>1097494</v>
      </c>
      <c r="F120" s="328">
        <v>98.729076511478226</v>
      </c>
      <c r="G120" s="328">
        <v>0</v>
      </c>
      <c r="H120" s="328">
        <v>0</v>
      </c>
      <c r="I120" s="328">
        <v>4.0893220010135893E-2</v>
      </c>
      <c r="J120" s="328">
        <v>1.2300302685116369</v>
      </c>
      <c r="K120" s="178">
        <f t="shared" si="25"/>
        <v>0.17239422784108036</v>
      </c>
      <c r="L120" s="178">
        <f t="shared" si="26"/>
        <v>0</v>
      </c>
      <c r="M120" s="178">
        <f t="shared" si="27"/>
        <v>0</v>
      </c>
      <c r="N120" s="178">
        <f t="shared" si="28"/>
        <v>7.1405054485273049E-5</v>
      </c>
      <c r="O120" s="178">
        <f t="shared" si="29"/>
        <v>2.1477980535609233E-3</v>
      </c>
      <c r="P120" s="203">
        <f t="shared" si="30"/>
        <v>100</v>
      </c>
    </row>
    <row r="121" spans="1:16">
      <c r="A121" s="298">
        <v>11378</v>
      </c>
      <c r="B121" s="189">
        <v>226</v>
      </c>
      <c r="C121" s="179">
        <v>116</v>
      </c>
      <c r="D121" s="179" t="s">
        <v>564</v>
      </c>
      <c r="E121" s="325">
        <v>3524949</v>
      </c>
      <c r="F121" s="326">
        <v>98.680373606373507</v>
      </c>
      <c r="G121" s="326">
        <v>2.6089375331590375E-2</v>
      </c>
      <c r="H121" s="326">
        <v>0.36644568328186011</v>
      </c>
      <c r="I121" s="326">
        <v>8.3367747268530074E-4</v>
      </c>
      <c r="J121" s="326">
        <v>0.92625765754035605</v>
      </c>
      <c r="K121" s="178">
        <f t="shared" si="25"/>
        <v>0.55342543374129438</v>
      </c>
      <c r="L121" s="178">
        <f t="shared" si="26"/>
        <v>1.46316063987746E-4</v>
      </c>
      <c r="M121" s="178">
        <f t="shared" si="27"/>
        <v>2.0551235651157899E-3</v>
      </c>
      <c r="N121" s="178">
        <f t="shared" si="28"/>
        <v>4.6754820645653637E-6</v>
      </c>
      <c r="O121" s="178">
        <f t="shared" si="29"/>
        <v>5.1946960388013609E-3</v>
      </c>
      <c r="P121" s="203">
        <f t="shared" si="30"/>
        <v>100</v>
      </c>
    </row>
    <row r="122" spans="1:16">
      <c r="A122" s="298">
        <v>10872</v>
      </c>
      <c r="B122" s="189">
        <v>15</v>
      </c>
      <c r="C122" s="177">
        <v>117</v>
      </c>
      <c r="D122" s="177" t="s">
        <v>530</v>
      </c>
      <c r="E122" s="327">
        <v>3391578</v>
      </c>
      <c r="F122" s="328">
        <v>98.335302862930718</v>
      </c>
      <c r="G122" s="328">
        <v>0</v>
      </c>
      <c r="H122" s="328">
        <v>1.5676450459130169E-2</v>
      </c>
      <c r="I122" s="328">
        <v>0</v>
      </c>
      <c r="J122" s="328">
        <v>1.6490206866101542</v>
      </c>
      <c r="K122" s="178">
        <f t="shared" si="25"/>
        <v>0.53062384266412288</v>
      </c>
      <c r="L122" s="178">
        <f t="shared" si="26"/>
        <v>0</v>
      </c>
      <c r="M122" s="178">
        <f t="shared" si="27"/>
        <v>8.4591170615015595E-5</v>
      </c>
      <c r="N122" s="178">
        <f t="shared" si="28"/>
        <v>0</v>
      </c>
      <c r="O122" s="178">
        <f t="shared" si="29"/>
        <v>8.8982254377289478E-3</v>
      </c>
      <c r="P122" s="203">
        <f t="shared" si="30"/>
        <v>100</v>
      </c>
    </row>
    <row r="123" spans="1:16">
      <c r="A123" s="298">
        <v>10781</v>
      </c>
      <c r="B123" s="189">
        <v>51</v>
      </c>
      <c r="C123" s="179">
        <v>118</v>
      </c>
      <c r="D123" s="179" t="s">
        <v>519</v>
      </c>
      <c r="E123" s="325">
        <v>8436057</v>
      </c>
      <c r="F123" s="326">
        <v>98.016401591773331</v>
      </c>
      <c r="G123" s="326">
        <v>0</v>
      </c>
      <c r="H123" s="326">
        <v>0.20643902357994592</v>
      </c>
      <c r="I123" s="326">
        <v>7.8360021542293254E-3</v>
      </c>
      <c r="J123" s="326">
        <v>1.7693233824925005</v>
      </c>
      <c r="K123" s="178">
        <f t="shared" si="25"/>
        <v>1.3155693632798036</v>
      </c>
      <c r="L123" s="178">
        <f t="shared" si="26"/>
        <v>0</v>
      </c>
      <c r="M123" s="178">
        <f t="shared" si="27"/>
        <v>2.7708102970183755E-3</v>
      </c>
      <c r="N123" s="178">
        <f t="shared" si="28"/>
        <v>1.0517427897050934E-4</v>
      </c>
      <c r="O123" s="178">
        <f t="shared" si="29"/>
        <v>2.3747736072133995E-2</v>
      </c>
      <c r="P123" s="203">
        <f t="shared" si="30"/>
        <v>100.00000000000001</v>
      </c>
    </row>
    <row r="124" spans="1:16">
      <c r="A124" s="298">
        <v>10896</v>
      </c>
      <c r="B124" s="189">
        <v>103</v>
      </c>
      <c r="C124" s="177">
        <v>119</v>
      </c>
      <c r="D124" s="177" t="s">
        <v>654</v>
      </c>
      <c r="E124" s="327">
        <v>3703348</v>
      </c>
      <c r="F124" s="328">
        <v>97.995047604728455</v>
      </c>
      <c r="G124" s="328">
        <v>0</v>
      </c>
      <c r="H124" s="328">
        <v>0.29421800599129871</v>
      </c>
      <c r="I124" s="328">
        <v>7.9122782253091873E-4</v>
      </c>
      <c r="J124" s="328">
        <v>1.7099431614577165</v>
      </c>
      <c r="K124" s="178">
        <f t="shared" si="25"/>
        <v>0.57739649546696747</v>
      </c>
      <c r="L124" s="178">
        <f t="shared" si="26"/>
        <v>0</v>
      </c>
      <c r="M124" s="178">
        <f t="shared" si="27"/>
        <v>1.7335615392308666E-3</v>
      </c>
      <c r="N124" s="178">
        <f t="shared" si="28"/>
        <v>4.6619924477006748E-6</v>
      </c>
      <c r="O124" s="178">
        <f t="shared" si="29"/>
        <v>1.0075153928755808E-2</v>
      </c>
      <c r="P124" s="203">
        <f t="shared" si="30"/>
        <v>100</v>
      </c>
    </row>
    <row r="125" spans="1:16">
      <c r="A125" s="298">
        <v>11273</v>
      </c>
      <c r="B125" s="189">
        <v>168</v>
      </c>
      <c r="C125" s="179">
        <v>120</v>
      </c>
      <c r="D125" s="179" t="s">
        <v>552</v>
      </c>
      <c r="E125" s="325">
        <v>7153438</v>
      </c>
      <c r="F125" s="326">
        <v>97.914718367169897</v>
      </c>
      <c r="G125" s="326">
        <v>5.1653899548261217E-2</v>
      </c>
      <c r="H125" s="326">
        <v>1.2665505586751264</v>
      </c>
      <c r="I125" s="326">
        <v>0</v>
      </c>
      <c r="J125" s="326">
        <v>0.76707717460671809</v>
      </c>
      <c r="K125" s="178">
        <f t="shared" si="25"/>
        <v>1.1143927747941711</v>
      </c>
      <c r="L125" s="178">
        <f t="shared" si="26"/>
        <v>5.87886411833122E-4</v>
      </c>
      <c r="M125" s="178">
        <f t="shared" si="27"/>
        <v>1.4414940011432701E-2</v>
      </c>
      <c r="N125" s="178">
        <f t="shared" si="28"/>
        <v>0</v>
      </c>
      <c r="O125" s="178">
        <f t="shared" si="29"/>
        <v>8.7303040374966771E-3</v>
      </c>
      <c r="P125" s="203">
        <f t="shared" si="30"/>
        <v>99.999999999999986</v>
      </c>
    </row>
    <row r="126" spans="1:16">
      <c r="A126" s="298">
        <v>11234</v>
      </c>
      <c r="B126" s="189">
        <v>156</v>
      </c>
      <c r="C126" s="177">
        <v>121</v>
      </c>
      <c r="D126" s="177" t="s">
        <v>549</v>
      </c>
      <c r="E126" s="327">
        <v>6753386</v>
      </c>
      <c r="F126" s="328">
        <v>97.896051972703859</v>
      </c>
      <c r="G126" s="328">
        <v>0</v>
      </c>
      <c r="H126" s="328">
        <v>0</v>
      </c>
      <c r="I126" s="328">
        <v>1.885418268189508</v>
      </c>
      <c r="J126" s="328">
        <v>0.21852975910663572</v>
      </c>
      <c r="K126" s="178">
        <f t="shared" si="25"/>
        <v>1.0518704190518053</v>
      </c>
      <c r="L126" s="178">
        <f t="shared" si="26"/>
        <v>0</v>
      </c>
      <c r="M126" s="178">
        <f t="shared" si="27"/>
        <v>0</v>
      </c>
      <c r="N126" s="178">
        <f t="shared" si="28"/>
        <v>2.025838288556726E-2</v>
      </c>
      <c r="O126" s="178">
        <f t="shared" si="29"/>
        <v>2.3480516798663111E-3</v>
      </c>
      <c r="P126" s="203">
        <f t="shared" si="30"/>
        <v>100</v>
      </c>
    </row>
    <row r="127" spans="1:16">
      <c r="A127" s="298">
        <v>11260</v>
      </c>
      <c r="B127" s="189">
        <v>169</v>
      </c>
      <c r="C127" s="179">
        <v>122</v>
      </c>
      <c r="D127" s="179" t="s">
        <v>553</v>
      </c>
      <c r="E127" s="325">
        <v>1430549</v>
      </c>
      <c r="F127" s="326">
        <v>97.803517249270882</v>
      </c>
      <c r="G127" s="326">
        <v>0</v>
      </c>
      <c r="H127" s="326">
        <v>1.3085950771710588</v>
      </c>
      <c r="I127" s="326">
        <v>3.1383398285684969E-2</v>
      </c>
      <c r="J127" s="326">
        <v>0.85650427527236961</v>
      </c>
      <c r="K127" s="178">
        <f t="shared" si="25"/>
        <v>0.22260386604123825</v>
      </c>
      <c r="L127" s="178">
        <f t="shared" si="26"/>
        <v>0</v>
      </c>
      <c r="M127" s="178">
        <f t="shared" si="27"/>
        <v>2.9784033484029104E-3</v>
      </c>
      <c r="N127" s="178">
        <f t="shared" si="28"/>
        <v>7.142959664835084E-5</v>
      </c>
      <c r="O127" s="178">
        <f t="shared" si="29"/>
        <v>1.949430535003584E-3</v>
      </c>
      <c r="P127" s="203">
        <f t="shared" si="30"/>
        <v>100</v>
      </c>
    </row>
    <row r="128" spans="1:16">
      <c r="A128" s="298">
        <v>10843</v>
      </c>
      <c r="B128" s="189">
        <v>4</v>
      </c>
      <c r="C128" s="177">
        <v>123</v>
      </c>
      <c r="D128" s="177" t="s">
        <v>526</v>
      </c>
      <c r="E128" s="327">
        <v>2810732</v>
      </c>
      <c r="F128" s="328">
        <v>97.665962340761766</v>
      </c>
      <c r="G128" s="328">
        <v>0</v>
      </c>
      <c r="H128" s="328">
        <v>2.4145090697047069E-3</v>
      </c>
      <c r="I128" s="328">
        <v>0.21372158865911772</v>
      </c>
      <c r="J128" s="328">
        <v>2.1179015615094077</v>
      </c>
      <c r="K128" s="178">
        <f t="shared" si="25"/>
        <v>0.43675527903246242</v>
      </c>
      <c r="L128" s="178">
        <f t="shared" si="26"/>
        <v>0</v>
      </c>
      <c r="M128" s="178">
        <f t="shared" si="27"/>
        <v>1.0797513864512087E-5</v>
      </c>
      <c r="N128" s="178">
        <f t="shared" si="28"/>
        <v>9.5574783530409288E-4</v>
      </c>
      <c r="O128" s="178">
        <f t="shared" si="29"/>
        <v>9.4711060567133753E-3</v>
      </c>
      <c r="P128" s="203">
        <f t="shared" si="30"/>
        <v>100</v>
      </c>
    </row>
    <row r="129" spans="1:16">
      <c r="A129" s="298">
        <v>11095</v>
      </c>
      <c r="B129" s="189">
        <v>122</v>
      </c>
      <c r="C129" s="179">
        <v>124</v>
      </c>
      <c r="D129" s="179" t="s">
        <v>535</v>
      </c>
      <c r="E129" s="325">
        <v>2817202</v>
      </c>
      <c r="F129" s="326">
        <v>97.594191675774738</v>
      </c>
      <c r="G129" s="326">
        <v>1.4519545087081484E-2</v>
      </c>
      <c r="H129" s="326">
        <v>0.43015372419895598</v>
      </c>
      <c r="I129" s="326">
        <v>3.5467234150839259E-3</v>
      </c>
      <c r="J129" s="326">
        <v>1.9575883315241474</v>
      </c>
      <c r="K129" s="178">
        <f t="shared" si="25"/>
        <v>0.43743895014166978</v>
      </c>
      <c r="L129" s="178">
        <f t="shared" si="26"/>
        <v>6.5079841846819053E-5</v>
      </c>
      <c r="M129" s="178">
        <f t="shared" si="27"/>
        <v>1.9280450022911362E-3</v>
      </c>
      <c r="N129" s="178">
        <f t="shared" si="28"/>
        <v>1.589720597606327E-5</v>
      </c>
      <c r="O129" s="178">
        <f t="shared" si="29"/>
        <v>8.7743478361537262E-3</v>
      </c>
      <c r="P129" s="203">
        <f t="shared" si="30"/>
        <v>100.00000000000001</v>
      </c>
    </row>
    <row r="130" spans="1:16">
      <c r="A130" s="298">
        <v>10596</v>
      </c>
      <c r="B130" s="189">
        <v>36</v>
      </c>
      <c r="C130" s="177">
        <v>125</v>
      </c>
      <c r="D130" s="177" t="s">
        <v>508</v>
      </c>
      <c r="E130" s="327">
        <v>5701753</v>
      </c>
      <c r="F130" s="328">
        <v>97.471685995659769</v>
      </c>
      <c r="G130" s="328">
        <v>0</v>
      </c>
      <c r="H130" s="328">
        <v>1.8132376516040126E-5</v>
      </c>
      <c r="I130" s="328">
        <v>0.11596928234182874</v>
      </c>
      <c r="J130" s="328">
        <v>2.4123265896218835</v>
      </c>
      <c r="K130" s="178">
        <f t="shared" si="25"/>
        <v>0.88422414376025549</v>
      </c>
      <c r="L130" s="178">
        <f t="shared" si="26"/>
        <v>0</v>
      </c>
      <c r="M130" s="178">
        <f t="shared" si="27"/>
        <v>1.6448966626008776E-7</v>
      </c>
      <c r="N130" s="178">
        <f t="shared" si="28"/>
        <v>1.0520269382204067E-3</v>
      </c>
      <c r="O130" s="178">
        <f t="shared" si="29"/>
        <v>2.1883661818197002E-2</v>
      </c>
      <c r="P130" s="203">
        <f t="shared" si="30"/>
        <v>99.999999999999986</v>
      </c>
    </row>
    <row r="131" spans="1:16">
      <c r="A131" s="298">
        <v>11055</v>
      </c>
      <c r="B131" s="189">
        <v>116</v>
      </c>
      <c r="C131" s="179">
        <v>126</v>
      </c>
      <c r="D131" s="179" t="s">
        <v>533</v>
      </c>
      <c r="E131" s="325">
        <v>5714738</v>
      </c>
      <c r="F131" s="326">
        <v>97.382115410673649</v>
      </c>
      <c r="G131" s="326">
        <v>4.9847802443984453E-3</v>
      </c>
      <c r="H131" s="326">
        <v>0.31227249820967828</v>
      </c>
      <c r="I131" s="326">
        <v>0.13527073672277348</v>
      </c>
      <c r="J131" s="326">
        <v>2.1653565741494947</v>
      </c>
      <c r="K131" s="178">
        <f t="shared" si="25"/>
        <v>0.88542345011832613</v>
      </c>
      <c r="L131" s="178">
        <f t="shared" si="26"/>
        <v>4.5322914823363795E-5</v>
      </c>
      <c r="M131" s="178">
        <f t="shared" si="27"/>
        <v>2.8392625440089472E-3</v>
      </c>
      <c r="N131" s="178">
        <f t="shared" si="28"/>
        <v>1.2299166217947875E-3</v>
      </c>
      <c r="O131" s="178">
        <f t="shared" si="29"/>
        <v>1.9687983574134826E-2</v>
      </c>
      <c r="P131" s="203">
        <f t="shared" si="30"/>
        <v>100</v>
      </c>
    </row>
    <row r="132" spans="1:16">
      <c r="A132" s="298">
        <v>11649</v>
      </c>
      <c r="B132" s="189">
        <v>275</v>
      </c>
      <c r="C132" s="177">
        <v>127</v>
      </c>
      <c r="D132" s="177" t="s">
        <v>571</v>
      </c>
      <c r="E132" s="327">
        <v>6117134</v>
      </c>
      <c r="F132" s="328">
        <v>97.254662678838159</v>
      </c>
      <c r="G132" s="328">
        <v>0</v>
      </c>
      <c r="H132" s="328">
        <v>0.10995685385893997</v>
      </c>
      <c r="I132" s="328">
        <v>0</v>
      </c>
      <c r="J132" s="328">
        <v>2.6353804673028964</v>
      </c>
      <c r="K132" s="178">
        <f t="shared" si="25"/>
        <v>0.9465289839315284</v>
      </c>
      <c r="L132" s="178">
        <f t="shared" si="26"/>
        <v>0</v>
      </c>
      <c r="M132" s="178">
        <f t="shared" si="27"/>
        <v>1.0701527956875677E-3</v>
      </c>
      <c r="N132" s="178">
        <f t="shared" si="28"/>
        <v>0</v>
      </c>
      <c r="O132" s="178">
        <f t="shared" si="29"/>
        <v>2.5648785644618588E-2</v>
      </c>
      <c r="P132" s="203">
        <f t="shared" si="30"/>
        <v>100</v>
      </c>
    </row>
    <row r="133" spans="1:16">
      <c r="A133" s="298">
        <v>10869</v>
      </c>
      <c r="B133" s="189">
        <v>12</v>
      </c>
      <c r="C133" s="179">
        <v>128</v>
      </c>
      <c r="D133" s="179" t="s">
        <v>531</v>
      </c>
      <c r="E133" s="325">
        <v>1291183</v>
      </c>
      <c r="F133" s="326">
        <v>97.25014785477714</v>
      </c>
      <c r="G133" s="326">
        <v>0</v>
      </c>
      <c r="H133" s="326">
        <v>0.5379757992574502</v>
      </c>
      <c r="I133" s="326">
        <v>7.4664130717250855E-10</v>
      </c>
      <c r="J133" s="326">
        <v>2.2118763452187742</v>
      </c>
      <c r="K133" s="178">
        <f t="shared" si="25"/>
        <v>0.19978071396207139</v>
      </c>
      <c r="L133" s="178">
        <f t="shared" si="26"/>
        <v>0</v>
      </c>
      <c r="M133" s="178">
        <f t="shared" si="27"/>
        <v>1.1051622197064855E-3</v>
      </c>
      <c r="N133" s="178">
        <f t="shared" si="28"/>
        <v>1.5338232044977888E-12</v>
      </c>
      <c r="O133" s="178">
        <f t="shared" si="29"/>
        <v>4.5438515538659642E-3</v>
      </c>
      <c r="P133" s="203">
        <f t="shared" si="30"/>
        <v>100</v>
      </c>
    </row>
    <row r="134" spans="1:16">
      <c r="A134" s="298">
        <v>10591</v>
      </c>
      <c r="B134" s="189">
        <v>44</v>
      </c>
      <c r="C134" s="177">
        <v>129</v>
      </c>
      <c r="D134" s="177" t="s">
        <v>507</v>
      </c>
      <c r="E134" s="327">
        <v>2772999</v>
      </c>
      <c r="F134" s="328">
        <v>97.187041397805345</v>
      </c>
      <c r="G134" s="328">
        <v>0</v>
      </c>
      <c r="H134" s="328">
        <v>2.0695163198591549</v>
      </c>
      <c r="I134" s="328">
        <v>4.0412574539986611E-3</v>
      </c>
      <c r="J134" s="328">
        <v>0.73940102488150417</v>
      </c>
      <c r="K134" s="178">
        <f t="shared" si="25"/>
        <v>0.42877905769088243</v>
      </c>
      <c r="L134" s="178">
        <f t="shared" si="26"/>
        <v>0</v>
      </c>
      <c r="M134" s="178">
        <f t="shared" si="27"/>
        <v>9.1304894638468692E-3</v>
      </c>
      <c r="N134" s="178">
        <f t="shared" si="28"/>
        <v>1.7829605038794095E-5</v>
      </c>
      <c r="O134" s="178">
        <f t="shared" si="29"/>
        <v>3.2621599561474396E-3</v>
      </c>
      <c r="P134" s="203">
        <f t="shared" si="30"/>
        <v>100.00000000000001</v>
      </c>
    </row>
    <row r="135" spans="1:16">
      <c r="A135" s="298">
        <v>10825</v>
      </c>
      <c r="B135" s="189">
        <v>61</v>
      </c>
      <c r="C135" s="179">
        <v>130</v>
      </c>
      <c r="D135" s="179" t="s">
        <v>523</v>
      </c>
      <c r="E135" s="325">
        <v>310896</v>
      </c>
      <c r="F135" s="326">
        <v>97.155042018614381</v>
      </c>
      <c r="G135" s="326">
        <v>0</v>
      </c>
      <c r="H135" s="326">
        <v>1.9278403381436963E-3</v>
      </c>
      <c r="I135" s="326">
        <v>1.1526624089214856</v>
      </c>
      <c r="J135" s="326">
        <v>1.690367732125994</v>
      </c>
      <c r="K135" s="178">
        <f t="shared" si="25"/>
        <v>4.8056924027554758E-2</v>
      </c>
      <c r="L135" s="178">
        <f t="shared" si="26"/>
        <v>0</v>
      </c>
      <c r="M135" s="178">
        <f t="shared" si="27"/>
        <v>9.5359000153256689E-7</v>
      </c>
      <c r="N135" s="178">
        <f t="shared" si="28"/>
        <v>5.7015476154438811E-4</v>
      </c>
      <c r="O135" s="178">
        <f t="shared" si="29"/>
        <v>8.3612617516901435E-4</v>
      </c>
      <c r="P135" s="203">
        <f t="shared" si="30"/>
        <v>100</v>
      </c>
    </row>
    <row r="136" spans="1:16">
      <c r="A136" s="298">
        <v>11285</v>
      </c>
      <c r="B136" s="189">
        <v>174</v>
      </c>
      <c r="C136" s="177">
        <v>131</v>
      </c>
      <c r="D136" s="177" t="s">
        <v>555</v>
      </c>
      <c r="E136" s="327">
        <v>19254704</v>
      </c>
      <c r="F136" s="328">
        <v>96.944394549889893</v>
      </c>
      <c r="G136" s="328">
        <v>0</v>
      </c>
      <c r="H136" s="328">
        <v>0.95832235434811575</v>
      </c>
      <c r="I136" s="328">
        <v>0</v>
      </c>
      <c r="J136" s="328">
        <v>2.097283095761985</v>
      </c>
      <c r="K136" s="178">
        <f t="shared" si="25"/>
        <v>2.9698535956005094</v>
      </c>
      <c r="L136" s="178">
        <f t="shared" si="26"/>
        <v>0</v>
      </c>
      <c r="M136" s="178">
        <f t="shared" si="27"/>
        <v>2.935783036264606E-2</v>
      </c>
      <c r="N136" s="178">
        <f t="shared" si="28"/>
        <v>0</v>
      </c>
      <c r="O136" s="178">
        <f t="shared" si="29"/>
        <v>6.4249447034665841E-2</v>
      </c>
      <c r="P136" s="203">
        <f t="shared" si="30"/>
        <v>99.999999999999986</v>
      </c>
    </row>
    <row r="137" spans="1:16">
      <c r="A137" s="298">
        <v>11309</v>
      </c>
      <c r="B137" s="189">
        <v>185</v>
      </c>
      <c r="C137" s="179">
        <v>132</v>
      </c>
      <c r="D137" s="179" t="s">
        <v>560</v>
      </c>
      <c r="E137" s="325">
        <v>3879054</v>
      </c>
      <c r="F137" s="326">
        <v>96.911002022899112</v>
      </c>
      <c r="G137" s="326">
        <v>0</v>
      </c>
      <c r="H137" s="326">
        <v>1.4887878901778018</v>
      </c>
      <c r="I137" s="326">
        <v>5.4840453024549072E-6</v>
      </c>
      <c r="J137" s="326">
        <v>1.6002046028777905</v>
      </c>
      <c r="K137" s="178">
        <f t="shared" si="25"/>
        <v>0.59810082384022689</v>
      </c>
      <c r="L137" s="178">
        <f t="shared" si="26"/>
        <v>0</v>
      </c>
      <c r="M137" s="178">
        <f t="shared" si="27"/>
        <v>9.1882783693464764E-3</v>
      </c>
      <c r="N137" s="178">
        <f t="shared" si="28"/>
        <v>3.3845610352892354E-8</v>
      </c>
      <c r="O137" s="178">
        <f t="shared" si="29"/>
        <v>9.875903368205605E-3</v>
      </c>
      <c r="P137" s="203">
        <f t="shared" si="30"/>
        <v>100.00000000000001</v>
      </c>
    </row>
    <row r="138" spans="1:16">
      <c r="A138" s="298">
        <v>11233</v>
      </c>
      <c r="B138" s="189">
        <v>264</v>
      </c>
      <c r="C138" s="177">
        <v>133</v>
      </c>
      <c r="D138" s="177" t="s">
        <v>570</v>
      </c>
      <c r="E138" s="327">
        <v>3800286</v>
      </c>
      <c r="F138" s="328">
        <v>96.800700045516123</v>
      </c>
      <c r="G138" s="328">
        <v>1.5227036370399913</v>
      </c>
      <c r="H138" s="328">
        <v>2.1280929876771663E-2</v>
      </c>
      <c r="I138" s="328">
        <v>0</v>
      </c>
      <c r="J138" s="328">
        <v>1.6553153875671134</v>
      </c>
      <c r="K138" s="178">
        <f t="shared" si="25"/>
        <v>0.58528887734354285</v>
      </c>
      <c r="L138" s="178">
        <f t="shared" si="26"/>
        <v>9.2067671187399443E-3</v>
      </c>
      <c r="M138" s="178">
        <f t="shared" si="27"/>
        <v>1.2867150289766209E-4</v>
      </c>
      <c r="N138" s="178">
        <f t="shared" si="28"/>
        <v>0</v>
      </c>
      <c r="O138" s="178">
        <f t="shared" si="29"/>
        <v>1.0008581388183098E-2</v>
      </c>
      <c r="P138" s="203">
        <f t="shared" si="30"/>
        <v>100</v>
      </c>
    </row>
    <row r="139" spans="1:16">
      <c r="A139" s="298">
        <v>11220</v>
      </c>
      <c r="B139" s="189">
        <v>152</v>
      </c>
      <c r="C139" s="179">
        <v>134</v>
      </c>
      <c r="D139" s="179" t="s">
        <v>547</v>
      </c>
      <c r="E139" s="325">
        <v>978660</v>
      </c>
      <c r="F139" s="326">
        <v>96.643225080439137</v>
      </c>
      <c r="G139" s="326">
        <v>0</v>
      </c>
      <c r="H139" s="326">
        <v>3.9626492172588734E-2</v>
      </c>
      <c r="I139" s="326">
        <v>0.97298524981446544</v>
      </c>
      <c r="J139" s="326">
        <v>2.3441631775738112</v>
      </c>
      <c r="K139" s="178">
        <f t="shared" si="25"/>
        <v>0.1504799865170291</v>
      </c>
      <c r="L139" s="178">
        <f t="shared" si="26"/>
        <v>0</v>
      </c>
      <c r="M139" s="178">
        <f t="shared" si="27"/>
        <v>6.1701107375971027E-5</v>
      </c>
      <c r="N139" s="178">
        <f t="shared" si="28"/>
        <v>1.5150033243559844E-3</v>
      </c>
      <c r="O139" s="178">
        <f t="shared" si="29"/>
        <v>3.6500193682632047E-3</v>
      </c>
      <c r="P139" s="203">
        <f t="shared" si="30"/>
        <v>100</v>
      </c>
    </row>
    <row r="140" spans="1:16">
      <c r="A140" s="298">
        <v>11197</v>
      </c>
      <c r="B140" s="189">
        <v>147</v>
      </c>
      <c r="C140" s="177">
        <v>135</v>
      </c>
      <c r="D140" s="177" t="s">
        <v>544</v>
      </c>
      <c r="E140" s="327">
        <v>2987414</v>
      </c>
      <c r="F140" s="328">
        <v>96.59809791759443</v>
      </c>
      <c r="G140" s="328">
        <v>5.4280797119955676E-2</v>
      </c>
      <c r="H140" s="328">
        <v>1.2129274588046242</v>
      </c>
      <c r="I140" s="328">
        <v>0</v>
      </c>
      <c r="J140" s="328">
        <v>2.1346938264809894</v>
      </c>
      <c r="K140" s="178">
        <f t="shared" si="25"/>
        <v>0.45913402483676252</v>
      </c>
      <c r="L140" s="178">
        <f t="shared" si="26"/>
        <v>2.5799846363738457E-4</v>
      </c>
      <c r="M140" s="178">
        <f t="shared" si="27"/>
        <v>5.7650852139041987E-3</v>
      </c>
      <c r="N140" s="178">
        <f t="shared" si="28"/>
        <v>0</v>
      </c>
      <c r="O140" s="178">
        <f t="shared" si="29"/>
        <v>1.0146271919168797E-2</v>
      </c>
      <c r="P140" s="203">
        <f t="shared" si="30"/>
        <v>100</v>
      </c>
    </row>
    <row r="141" spans="1:16">
      <c r="A141" s="298">
        <v>11182</v>
      </c>
      <c r="B141" s="189">
        <v>141</v>
      </c>
      <c r="C141" s="179">
        <v>136</v>
      </c>
      <c r="D141" s="179" t="s">
        <v>541</v>
      </c>
      <c r="E141" s="325">
        <v>6692526</v>
      </c>
      <c r="F141" s="326">
        <v>96.500991469771378</v>
      </c>
      <c r="G141" s="326">
        <v>0</v>
      </c>
      <c r="H141" s="326">
        <v>5.6765390806878799E-2</v>
      </c>
      <c r="I141" s="326">
        <v>0.17600407101617183</v>
      </c>
      <c r="J141" s="326">
        <v>3.2662390684055764</v>
      </c>
      <c r="K141" s="178">
        <f t="shared" si="25"/>
        <v>1.027536679481309</v>
      </c>
      <c r="L141" s="178">
        <f t="shared" si="26"/>
        <v>0</v>
      </c>
      <c r="M141" s="178">
        <f t="shared" si="27"/>
        <v>6.0443442384144094E-4</v>
      </c>
      <c r="N141" s="178">
        <f t="shared" si="28"/>
        <v>1.8740806281125162E-3</v>
      </c>
      <c r="O141" s="178">
        <f t="shared" si="29"/>
        <v>3.477871466007583E-2</v>
      </c>
      <c r="P141" s="203">
        <f t="shared" si="30"/>
        <v>100</v>
      </c>
    </row>
    <row r="142" spans="1:16">
      <c r="A142" s="298">
        <v>11173</v>
      </c>
      <c r="B142" s="189">
        <v>140</v>
      </c>
      <c r="C142" s="177">
        <v>137</v>
      </c>
      <c r="D142" s="177" t="s">
        <v>540</v>
      </c>
      <c r="E142" s="327">
        <v>941929</v>
      </c>
      <c r="F142" s="328">
        <v>96.488869924322714</v>
      </c>
      <c r="G142" s="328">
        <v>0</v>
      </c>
      <c r="H142" s="328">
        <v>1.057629576361224</v>
      </c>
      <c r="I142" s="328">
        <v>2.0678079050174369E-3</v>
      </c>
      <c r="J142" s="328">
        <v>2.4514326914110502</v>
      </c>
      <c r="K142" s="178">
        <f t="shared" si="25"/>
        <v>0.14460086112226508</v>
      </c>
      <c r="L142" s="178">
        <f t="shared" si="26"/>
        <v>0</v>
      </c>
      <c r="M142" s="178">
        <f t="shared" si="27"/>
        <v>1.5849926277523756E-3</v>
      </c>
      <c r="N142" s="178">
        <f t="shared" si="28"/>
        <v>3.0988735170746914E-6</v>
      </c>
      <c r="O142" s="178">
        <f t="shared" si="29"/>
        <v>3.6737841207937437E-3</v>
      </c>
      <c r="P142" s="203">
        <f t="shared" si="30"/>
        <v>100.00000000000001</v>
      </c>
    </row>
    <row r="143" spans="1:16">
      <c r="A143" s="298">
        <v>10771</v>
      </c>
      <c r="B143" s="189">
        <v>49</v>
      </c>
      <c r="C143" s="179">
        <v>138</v>
      </c>
      <c r="D143" s="179" t="s">
        <v>518</v>
      </c>
      <c r="E143" s="325">
        <v>1201891</v>
      </c>
      <c r="F143" s="326">
        <v>96.288106757886254</v>
      </c>
      <c r="G143" s="326">
        <v>0.49967052717787885</v>
      </c>
      <c r="H143" s="326">
        <v>2.5452933611623263</v>
      </c>
      <c r="I143" s="326">
        <v>4.1433139811252956E-3</v>
      </c>
      <c r="J143" s="326">
        <v>0.6627860397924169</v>
      </c>
      <c r="K143" s="178">
        <f t="shared" ref="K143:K174" si="31">E143/$E$184*F143</f>
        <v>0.18412519587014919</v>
      </c>
      <c r="L143" s="178">
        <f t="shared" ref="L143:L174" si="32">E143/$E$184*G143</f>
        <v>9.5548595548258038E-4</v>
      </c>
      <c r="M143" s="178">
        <f t="shared" ref="M143:M174" si="33">E143/$E$184*H143</f>
        <v>4.8671913328758006E-3</v>
      </c>
      <c r="N143" s="178">
        <f t="shared" ref="N143:N174" si="34">E143/$E$184*I143</f>
        <v>7.9229774477182774E-6</v>
      </c>
      <c r="O143" s="178">
        <f t="shared" ref="O143:O174" si="35">E143/$E$184*J143</f>
        <v>1.2674006531630576E-3</v>
      </c>
      <c r="P143" s="203">
        <f t="shared" ref="P143:P174" si="36">SUM(F143:J143)</f>
        <v>100.00000000000001</v>
      </c>
    </row>
    <row r="144" spans="1:16">
      <c r="A144" s="298">
        <v>10589</v>
      </c>
      <c r="B144" s="189">
        <v>26</v>
      </c>
      <c r="C144" s="177">
        <v>139</v>
      </c>
      <c r="D144" s="177" t="s">
        <v>506</v>
      </c>
      <c r="E144" s="327">
        <v>2387348</v>
      </c>
      <c r="F144" s="328">
        <v>95.734313526848197</v>
      </c>
      <c r="G144" s="328">
        <v>0</v>
      </c>
      <c r="H144" s="328">
        <v>3.5503389573736173</v>
      </c>
      <c r="I144" s="328">
        <v>0</v>
      </c>
      <c r="J144" s="328">
        <v>0.71534751577818134</v>
      </c>
      <c r="K144" s="178">
        <f t="shared" si="31"/>
        <v>0.36362928223221291</v>
      </c>
      <c r="L144" s="178">
        <f t="shared" si="32"/>
        <v>0</v>
      </c>
      <c r="M144" s="178">
        <f t="shared" si="33"/>
        <v>1.3485313250705821E-2</v>
      </c>
      <c r="N144" s="178">
        <f t="shared" si="34"/>
        <v>0</v>
      </c>
      <c r="O144" s="178">
        <f t="shared" si="35"/>
        <v>2.7171167173624428E-3</v>
      </c>
      <c r="P144" s="203">
        <f t="shared" si="36"/>
        <v>99.999999999999986</v>
      </c>
    </row>
    <row r="145" spans="1:16">
      <c r="A145" s="298">
        <v>11477</v>
      </c>
      <c r="B145" s="189">
        <v>245</v>
      </c>
      <c r="C145" s="179">
        <v>140</v>
      </c>
      <c r="D145" s="179" t="s">
        <v>569</v>
      </c>
      <c r="E145" s="325">
        <v>5116708</v>
      </c>
      <c r="F145" s="326">
        <v>95.69794381209887</v>
      </c>
      <c r="G145" s="326">
        <v>0.30108307318919458</v>
      </c>
      <c r="H145" s="326">
        <v>2.7663071752499016</v>
      </c>
      <c r="I145" s="326">
        <v>9.5424184198272582E-4</v>
      </c>
      <c r="J145" s="326">
        <v>1.2337116976200524</v>
      </c>
      <c r="K145" s="178">
        <f t="shared" si="31"/>
        <v>0.77905609756282357</v>
      </c>
      <c r="L145" s="178">
        <f t="shared" si="32"/>
        <v>2.4510516600184358E-3</v>
      </c>
      <c r="M145" s="178">
        <f t="shared" si="33"/>
        <v>2.251990363389355E-2</v>
      </c>
      <c r="N145" s="178">
        <f t="shared" si="34"/>
        <v>7.7682748022871904E-6</v>
      </c>
      <c r="O145" s="178">
        <f t="shared" si="35"/>
        <v>1.0043377970091461E-2</v>
      </c>
      <c r="P145" s="203">
        <f t="shared" si="36"/>
        <v>100</v>
      </c>
    </row>
    <row r="146" spans="1:16">
      <c r="A146" s="298">
        <v>11470</v>
      </c>
      <c r="B146" s="189">
        <v>240</v>
      </c>
      <c r="C146" s="177">
        <v>141</v>
      </c>
      <c r="D146" s="177" t="s">
        <v>567</v>
      </c>
      <c r="E146" s="327">
        <v>1049827</v>
      </c>
      <c r="F146" s="328">
        <v>95.001032529736634</v>
      </c>
      <c r="G146" s="328">
        <v>0</v>
      </c>
      <c r="H146" s="328">
        <v>1.6137118514306472</v>
      </c>
      <c r="I146" s="328">
        <v>2.8939689730207107E-3</v>
      </c>
      <c r="J146" s="328">
        <v>3.3823616498596967</v>
      </c>
      <c r="K146" s="178">
        <f t="shared" si="31"/>
        <v>0.15867976720132232</v>
      </c>
      <c r="L146" s="178">
        <f t="shared" si="32"/>
        <v>0</v>
      </c>
      <c r="M146" s="178">
        <f t="shared" si="33"/>
        <v>2.6953751353689611E-3</v>
      </c>
      <c r="N146" s="178">
        <f t="shared" si="34"/>
        <v>4.8337824410806887E-6</v>
      </c>
      <c r="O146" s="178">
        <f t="shared" si="35"/>
        <v>5.6495423775780413E-3</v>
      </c>
      <c r="P146" s="203">
        <f t="shared" si="36"/>
        <v>100.00000000000001</v>
      </c>
    </row>
    <row r="147" spans="1:16">
      <c r="A147" s="298">
        <v>10855</v>
      </c>
      <c r="B147" s="189">
        <v>8</v>
      </c>
      <c r="C147" s="179">
        <v>142</v>
      </c>
      <c r="D147" s="179" t="s">
        <v>528</v>
      </c>
      <c r="E147" s="325">
        <v>10205500</v>
      </c>
      <c r="F147" s="326">
        <v>94.539570403452402</v>
      </c>
      <c r="G147" s="326">
        <v>0</v>
      </c>
      <c r="H147" s="326">
        <v>2.7176682438093009</v>
      </c>
      <c r="I147" s="326">
        <v>1.9361215379158083</v>
      </c>
      <c r="J147" s="326">
        <v>0.80663981482249492</v>
      </c>
      <c r="K147" s="178">
        <f t="shared" si="31"/>
        <v>1.5350530988677042</v>
      </c>
      <c r="L147" s="178">
        <f t="shared" si="32"/>
        <v>0</v>
      </c>
      <c r="M147" s="178">
        <f t="shared" si="33"/>
        <v>4.4127184432408574E-2</v>
      </c>
      <c r="N147" s="178">
        <f t="shared" si="34"/>
        <v>3.1437094053620045E-2</v>
      </c>
      <c r="O147" s="178">
        <f t="shared" si="35"/>
        <v>1.3097530929420471E-2</v>
      </c>
      <c r="P147" s="203">
        <f t="shared" si="36"/>
        <v>100</v>
      </c>
    </row>
    <row r="148" spans="1:16">
      <c r="A148" s="298">
        <v>10801</v>
      </c>
      <c r="B148" s="189">
        <v>46</v>
      </c>
      <c r="C148" s="177">
        <v>143</v>
      </c>
      <c r="D148" s="177" t="s">
        <v>522</v>
      </c>
      <c r="E148" s="327">
        <v>1485231</v>
      </c>
      <c r="F148" s="328">
        <v>94.366140120687305</v>
      </c>
      <c r="G148" s="328">
        <v>0</v>
      </c>
      <c r="H148" s="328">
        <v>1.157775808986186</v>
      </c>
      <c r="I148" s="328">
        <v>0.22474943705264824</v>
      </c>
      <c r="J148" s="328">
        <v>4.2513346332738626</v>
      </c>
      <c r="K148" s="178">
        <f t="shared" si="31"/>
        <v>0.22299015420611859</v>
      </c>
      <c r="L148" s="178">
        <f t="shared" si="32"/>
        <v>0</v>
      </c>
      <c r="M148" s="178">
        <f t="shared" si="33"/>
        <v>2.7358606153834383E-3</v>
      </c>
      <c r="N148" s="178">
        <f t="shared" si="34"/>
        <v>5.3108998166092789E-4</v>
      </c>
      <c r="O148" s="178">
        <f t="shared" si="35"/>
        <v>1.0046037320622864E-2</v>
      </c>
      <c r="P148" s="203">
        <f t="shared" si="36"/>
        <v>100</v>
      </c>
    </row>
    <row r="149" spans="1:16">
      <c r="A149" s="298">
        <v>10835</v>
      </c>
      <c r="B149" s="189">
        <v>18</v>
      </c>
      <c r="C149" s="179">
        <v>144</v>
      </c>
      <c r="D149" s="179" t="s">
        <v>525</v>
      </c>
      <c r="E149" s="325">
        <v>2632881</v>
      </c>
      <c r="F149" s="326">
        <v>94.136336266337295</v>
      </c>
      <c r="G149" s="326">
        <v>0</v>
      </c>
      <c r="H149" s="326">
        <v>2.4742154147585289</v>
      </c>
      <c r="I149" s="326">
        <v>7.4389781334571953E-4</v>
      </c>
      <c r="J149" s="326">
        <v>3.3887044210908277</v>
      </c>
      <c r="K149" s="178">
        <f t="shared" si="31"/>
        <v>0.39433380868706591</v>
      </c>
      <c r="L149" s="178">
        <f t="shared" si="32"/>
        <v>0</v>
      </c>
      <c r="M149" s="178">
        <f t="shared" si="33"/>
        <v>1.0364401534106367E-2</v>
      </c>
      <c r="N149" s="178">
        <f t="shared" si="34"/>
        <v>3.1161618312895405E-6</v>
      </c>
      <c r="O149" s="178">
        <f t="shared" si="35"/>
        <v>1.4195163885523899E-2</v>
      </c>
      <c r="P149" s="203">
        <f t="shared" si="36"/>
        <v>100</v>
      </c>
    </row>
    <row r="150" spans="1:16">
      <c r="A150" s="298">
        <v>10787</v>
      </c>
      <c r="B150" s="189">
        <v>54</v>
      </c>
      <c r="C150" s="177">
        <v>145</v>
      </c>
      <c r="D150" s="177" t="s">
        <v>521</v>
      </c>
      <c r="E150" s="327">
        <v>12520525</v>
      </c>
      <c r="F150" s="328">
        <v>94.126775065932108</v>
      </c>
      <c r="G150" s="328">
        <v>0</v>
      </c>
      <c r="H150" s="328">
        <v>5.200438973520825</v>
      </c>
      <c r="I150" s="328">
        <v>1.6204444372399401E-2</v>
      </c>
      <c r="J150" s="328">
        <v>0.65658151617466787</v>
      </c>
      <c r="K150" s="178">
        <f t="shared" si="31"/>
        <v>1.8750429069116121</v>
      </c>
      <c r="L150" s="178">
        <f t="shared" si="32"/>
        <v>0</v>
      </c>
      <c r="M150" s="178">
        <f t="shared" si="33"/>
        <v>0.10359481883126988</v>
      </c>
      <c r="N150" s="178">
        <f t="shared" si="34"/>
        <v>3.2279899592468209E-4</v>
      </c>
      <c r="O150" s="178">
        <f t="shared" si="35"/>
        <v>1.3079365715549403E-2</v>
      </c>
      <c r="P150" s="203">
        <f t="shared" si="36"/>
        <v>100.00000000000001</v>
      </c>
    </row>
    <row r="151" spans="1:16">
      <c r="A151" s="298">
        <v>10782</v>
      </c>
      <c r="B151" s="189">
        <v>45</v>
      </c>
      <c r="C151" s="179">
        <v>146</v>
      </c>
      <c r="D151" s="179" t="s">
        <v>516</v>
      </c>
      <c r="E151" s="325">
        <v>2234210</v>
      </c>
      <c r="F151" s="326">
        <v>94.089453881458311</v>
      </c>
      <c r="G151" s="326">
        <v>8.8953601858605157E-11</v>
      </c>
      <c r="H151" s="326">
        <v>0.24101143384994658</v>
      </c>
      <c r="I151" s="326">
        <v>5.1329331404583431</v>
      </c>
      <c r="J151" s="326">
        <v>0.53660154414443806</v>
      </c>
      <c r="K151" s="178">
        <f t="shared" si="31"/>
        <v>0.33445710808347179</v>
      </c>
      <c r="L151" s="178">
        <f t="shared" si="32"/>
        <v>3.1620084083728031E-13</v>
      </c>
      <c r="M151" s="178">
        <f t="shared" si="33"/>
        <v>8.5671649536897857E-4</v>
      </c>
      <c r="N151" s="178">
        <f t="shared" si="34"/>
        <v>1.8245891577885118E-2</v>
      </c>
      <c r="O151" s="178">
        <f t="shared" si="35"/>
        <v>1.9074422609975568E-3</v>
      </c>
      <c r="P151" s="203">
        <f t="shared" si="36"/>
        <v>100</v>
      </c>
    </row>
    <row r="152" spans="1:16">
      <c r="A152" s="298">
        <v>10830</v>
      </c>
      <c r="B152" s="189">
        <v>38</v>
      </c>
      <c r="C152" s="177">
        <v>147</v>
      </c>
      <c r="D152" s="177" t="s">
        <v>524</v>
      </c>
      <c r="E152" s="327">
        <v>2077453.1704210001</v>
      </c>
      <c r="F152" s="328">
        <v>94.02</v>
      </c>
      <c r="G152" s="328">
        <v>2.6</v>
      </c>
      <c r="H152" s="328">
        <v>2.21</v>
      </c>
      <c r="I152" s="328">
        <v>0.1</v>
      </c>
      <c r="J152" s="328">
        <v>1.07</v>
      </c>
      <c r="K152" s="178">
        <f t="shared" si="31"/>
        <v>0.31076133666798628</v>
      </c>
      <c r="L152" s="178">
        <f t="shared" si="32"/>
        <v>8.5936978870108961E-3</v>
      </c>
      <c r="M152" s="178">
        <f t="shared" si="33"/>
        <v>7.3046432039592614E-3</v>
      </c>
      <c r="N152" s="178">
        <f t="shared" si="34"/>
        <v>3.3052684180811138E-4</v>
      </c>
      <c r="O152" s="178">
        <f t="shared" si="35"/>
        <v>3.5366372073467917E-3</v>
      </c>
      <c r="P152" s="203">
        <f t="shared" si="36"/>
        <v>99.999999999999972</v>
      </c>
    </row>
    <row r="153" spans="1:16">
      <c r="A153" s="298">
        <v>11334</v>
      </c>
      <c r="B153" s="189">
        <v>194</v>
      </c>
      <c r="C153" s="179">
        <v>148</v>
      </c>
      <c r="D153" s="179" t="s">
        <v>561</v>
      </c>
      <c r="E153" s="325">
        <v>1832193</v>
      </c>
      <c r="F153" s="326">
        <v>94.005897083619985</v>
      </c>
      <c r="G153" s="326">
        <v>0</v>
      </c>
      <c r="H153" s="326">
        <v>4.0679708539735522</v>
      </c>
      <c r="I153" s="326">
        <v>5.8496862877377225E-4</v>
      </c>
      <c r="J153" s="326">
        <v>1.9255470937776835</v>
      </c>
      <c r="K153" s="178">
        <f t="shared" si="31"/>
        <v>0.27403233349076961</v>
      </c>
      <c r="L153" s="178">
        <f t="shared" si="32"/>
        <v>0</v>
      </c>
      <c r="M153" s="178">
        <f t="shared" si="33"/>
        <v>1.1858357616599475E-2</v>
      </c>
      <c r="N153" s="178">
        <f t="shared" si="34"/>
        <v>1.70521555918117E-6</v>
      </c>
      <c r="O153" s="178">
        <f t="shared" si="35"/>
        <v>5.6130751338387122E-3</v>
      </c>
      <c r="P153" s="203">
        <f t="shared" si="36"/>
        <v>99.999999999999986</v>
      </c>
    </row>
    <row r="154" spans="1:16">
      <c r="A154" s="298">
        <v>10719</v>
      </c>
      <c r="B154" s="189">
        <v>22</v>
      </c>
      <c r="C154" s="177">
        <v>149</v>
      </c>
      <c r="D154" s="177" t="s">
        <v>513</v>
      </c>
      <c r="E154" s="327">
        <v>15623480</v>
      </c>
      <c r="F154" s="328">
        <v>93.401029677470021</v>
      </c>
      <c r="G154" s="328">
        <v>0</v>
      </c>
      <c r="H154" s="328">
        <v>0</v>
      </c>
      <c r="I154" s="328">
        <v>4.1141523067067379E-2</v>
      </c>
      <c r="J154" s="328">
        <v>6.5578287994629134</v>
      </c>
      <c r="K154" s="178">
        <f t="shared" si="31"/>
        <v>2.3216937432319629</v>
      </c>
      <c r="L154" s="178">
        <f t="shared" si="32"/>
        <v>0</v>
      </c>
      <c r="M154" s="178">
        <f t="shared" si="33"/>
        <v>0</v>
      </c>
      <c r="N154" s="178">
        <f t="shared" si="34"/>
        <v>1.0226655639845096E-3</v>
      </c>
      <c r="O154" s="178">
        <f t="shared" si="35"/>
        <v>0.16300966001632874</v>
      </c>
      <c r="P154" s="203">
        <f t="shared" si="36"/>
        <v>100</v>
      </c>
    </row>
    <row r="155" spans="1:16">
      <c r="A155" s="298">
        <v>10616</v>
      </c>
      <c r="B155" s="189">
        <v>25</v>
      </c>
      <c r="C155" s="179">
        <v>150</v>
      </c>
      <c r="D155" s="179" t="s">
        <v>510</v>
      </c>
      <c r="E155" s="325">
        <v>12321686</v>
      </c>
      <c r="F155" s="326">
        <v>93.142493303857165</v>
      </c>
      <c r="G155" s="326">
        <v>6.073715250949295E-2</v>
      </c>
      <c r="H155" s="326">
        <v>5.2588082212372553</v>
      </c>
      <c r="I155" s="326">
        <v>3.9645353665840094E-5</v>
      </c>
      <c r="J155" s="326">
        <v>1.5379216770424196</v>
      </c>
      <c r="K155" s="178">
        <f t="shared" si="31"/>
        <v>1.8259693680801594</v>
      </c>
      <c r="L155" s="178">
        <f t="shared" si="32"/>
        <v>1.1906937000810821E-3</v>
      </c>
      <c r="M155" s="178">
        <f t="shared" si="33"/>
        <v>0.10309389821959691</v>
      </c>
      <c r="N155" s="178">
        <f t="shared" si="34"/>
        <v>7.7720918576194734E-7</v>
      </c>
      <c r="O155" s="178">
        <f t="shared" si="35"/>
        <v>3.014948143619894E-2</v>
      </c>
      <c r="P155" s="203">
        <f t="shared" si="36"/>
        <v>100</v>
      </c>
    </row>
    <row r="156" spans="1:16">
      <c r="A156" s="298">
        <v>10630</v>
      </c>
      <c r="B156" s="189">
        <v>19</v>
      </c>
      <c r="C156" s="177">
        <v>151</v>
      </c>
      <c r="D156" s="177" t="s">
        <v>511</v>
      </c>
      <c r="E156" s="327">
        <v>668216</v>
      </c>
      <c r="F156" s="328">
        <v>93.108493195683479</v>
      </c>
      <c r="G156" s="328">
        <v>0</v>
      </c>
      <c r="H156" s="328">
        <v>0.25200254390120785</v>
      </c>
      <c r="I156" s="328">
        <v>3.9032651318399482E-2</v>
      </c>
      <c r="J156" s="328">
        <v>6.6004716090969149</v>
      </c>
      <c r="K156" s="178">
        <f t="shared" si="31"/>
        <v>9.8987797194781693E-2</v>
      </c>
      <c r="L156" s="178">
        <f t="shared" si="32"/>
        <v>0</v>
      </c>
      <c r="M156" s="178">
        <f t="shared" si="33"/>
        <v>2.6791515845751325E-4</v>
      </c>
      <c r="N156" s="178">
        <f t="shared" si="34"/>
        <v>4.1497354753234051E-5</v>
      </c>
      <c r="O156" s="178">
        <f t="shared" si="35"/>
        <v>7.0172561342823868E-3</v>
      </c>
      <c r="P156" s="203">
        <f t="shared" si="36"/>
        <v>100</v>
      </c>
    </row>
    <row r="157" spans="1:16">
      <c r="A157" s="298">
        <v>11341</v>
      </c>
      <c r="B157" s="189">
        <v>211</v>
      </c>
      <c r="C157" s="179">
        <v>152</v>
      </c>
      <c r="D157" s="179" t="s">
        <v>563</v>
      </c>
      <c r="E157" s="325">
        <v>11326160</v>
      </c>
      <c r="F157" s="326">
        <v>92.971374457213258</v>
      </c>
      <c r="G157" s="326">
        <v>0.47519647074290444</v>
      </c>
      <c r="H157" s="326">
        <v>2.4736473740907798</v>
      </c>
      <c r="I157" s="326">
        <v>8.2229205991597753E-6</v>
      </c>
      <c r="J157" s="326">
        <v>4.0797734750324546</v>
      </c>
      <c r="K157" s="178">
        <f t="shared" si="31"/>
        <v>1.6753572719502028</v>
      </c>
      <c r="L157" s="178">
        <f t="shared" si="32"/>
        <v>8.5631073813002972E-3</v>
      </c>
      <c r="M157" s="178">
        <f t="shared" si="33"/>
        <v>4.4575474339478012E-2</v>
      </c>
      <c r="N157" s="178">
        <f t="shared" si="34"/>
        <v>1.4817818821008729E-7</v>
      </c>
      <c r="O157" s="178">
        <f t="shared" si="35"/>
        <v>7.3518093060469608E-2</v>
      </c>
      <c r="P157" s="203">
        <f t="shared" si="36"/>
        <v>99.999999999999986</v>
      </c>
    </row>
    <row r="158" spans="1:16">
      <c r="A158" s="298">
        <v>11384</v>
      </c>
      <c r="B158" s="189">
        <v>209</v>
      </c>
      <c r="C158" s="177">
        <v>153</v>
      </c>
      <c r="D158" s="177" t="s">
        <v>562</v>
      </c>
      <c r="E158" s="327">
        <v>1171030</v>
      </c>
      <c r="F158" s="328">
        <v>92.831599562802836</v>
      </c>
      <c r="G158" s="328">
        <v>1.593733179918592E-10</v>
      </c>
      <c r="H158" s="328">
        <v>5.0742850620046385</v>
      </c>
      <c r="I158" s="328">
        <v>0.22357710402198278</v>
      </c>
      <c r="J158" s="328">
        <v>1.8705382710111758</v>
      </c>
      <c r="K158" s="178">
        <f t="shared" si="31"/>
        <v>0.17295747886189988</v>
      </c>
      <c r="L158" s="178">
        <f t="shared" si="32"/>
        <v>2.9693345162149852E-13</v>
      </c>
      <c r="M158" s="178">
        <f t="shared" si="33"/>
        <v>9.4540604221429996E-3</v>
      </c>
      <c r="N158" s="178">
        <f t="shared" si="34"/>
        <v>4.1655354884546756E-4</v>
      </c>
      <c r="O158" s="178">
        <f t="shared" si="35"/>
        <v>3.4850588053254284E-3</v>
      </c>
      <c r="P158" s="203">
        <f t="shared" si="36"/>
        <v>100</v>
      </c>
    </row>
    <row r="159" spans="1:16">
      <c r="A159" s="298">
        <v>11297</v>
      </c>
      <c r="B159" s="189">
        <v>177</v>
      </c>
      <c r="C159" s="179">
        <v>154</v>
      </c>
      <c r="D159" s="179" t="s">
        <v>556</v>
      </c>
      <c r="E159" s="325">
        <v>5658372</v>
      </c>
      <c r="F159" s="326">
        <v>92.746712310828286</v>
      </c>
      <c r="G159" s="326">
        <v>0</v>
      </c>
      <c r="H159" s="326">
        <v>0.11891915267448797</v>
      </c>
      <c r="I159" s="326">
        <v>0.21473423208111656</v>
      </c>
      <c r="J159" s="326">
        <v>6.9196343044161113</v>
      </c>
      <c r="K159" s="178">
        <f t="shared" si="31"/>
        <v>0.83495969313586305</v>
      </c>
      <c r="L159" s="178">
        <f t="shared" si="32"/>
        <v>0</v>
      </c>
      <c r="M159" s="178">
        <f t="shared" si="33"/>
        <v>1.0705791801255556E-3</v>
      </c>
      <c r="N159" s="178">
        <f t="shared" si="34"/>
        <v>1.9331620933724619E-3</v>
      </c>
      <c r="O159" s="178">
        <f t="shared" si="35"/>
        <v>6.2294561084437754E-2</v>
      </c>
      <c r="P159" s="203">
        <f t="shared" si="36"/>
        <v>100</v>
      </c>
    </row>
    <row r="160" spans="1:16">
      <c r="A160" s="298">
        <v>11235</v>
      </c>
      <c r="B160" s="189">
        <v>155</v>
      </c>
      <c r="C160" s="177">
        <v>155</v>
      </c>
      <c r="D160" s="177" t="s">
        <v>548</v>
      </c>
      <c r="E160" s="327">
        <v>7631163</v>
      </c>
      <c r="F160" s="328">
        <v>92.699910092532491</v>
      </c>
      <c r="G160" s="328">
        <v>4.777440036037131</v>
      </c>
      <c r="H160" s="328">
        <v>2.0791773898438013</v>
      </c>
      <c r="I160" s="328">
        <v>2.4987957333528371E-4</v>
      </c>
      <c r="J160" s="328">
        <v>0.44322260201323421</v>
      </c>
      <c r="K160" s="178">
        <f t="shared" si="31"/>
        <v>1.1255000903255981</v>
      </c>
      <c r="L160" s="178">
        <f t="shared" si="32"/>
        <v>5.8004470411218527E-2</v>
      </c>
      <c r="M160" s="178">
        <f t="shared" si="33"/>
        <v>2.5243976372104907E-2</v>
      </c>
      <c r="N160" s="178">
        <f t="shared" si="34"/>
        <v>3.0338700660944775E-6</v>
      </c>
      <c r="O160" s="178">
        <f t="shared" si="35"/>
        <v>5.3813113529699811E-3</v>
      </c>
      <c r="P160" s="203">
        <f t="shared" si="36"/>
        <v>100</v>
      </c>
    </row>
    <row r="161" spans="1:16">
      <c r="A161" s="298">
        <v>11099</v>
      </c>
      <c r="B161" s="189">
        <v>124</v>
      </c>
      <c r="C161" s="179">
        <v>156</v>
      </c>
      <c r="D161" s="179" t="s">
        <v>536</v>
      </c>
      <c r="E161" s="325">
        <v>14974854</v>
      </c>
      <c r="F161" s="326">
        <v>92.345640514630546</v>
      </c>
      <c r="G161" s="326">
        <v>0.14778001946574976</v>
      </c>
      <c r="H161" s="326">
        <v>1.6558207383462016</v>
      </c>
      <c r="I161" s="326">
        <v>1.3151272400089846E-3</v>
      </c>
      <c r="J161" s="326">
        <v>5.8494436003174899</v>
      </c>
      <c r="K161" s="178">
        <f t="shared" si="31"/>
        <v>2.2001611207397596</v>
      </c>
      <c r="L161" s="178">
        <f t="shared" si="32"/>
        <v>3.5209009482065892E-3</v>
      </c>
      <c r="M161" s="178">
        <f t="shared" si="33"/>
        <v>3.9450399511244218E-2</v>
      </c>
      <c r="N161" s="178">
        <f t="shared" si="34"/>
        <v>3.1333280122033825E-5</v>
      </c>
      <c r="O161" s="178">
        <f t="shared" si="35"/>
        <v>0.13936465560969891</v>
      </c>
      <c r="P161" s="203">
        <f t="shared" si="36"/>
        <v>100</v>
      </c>
    </row>
    <row r="162" spans="1:16">
      <c r="A162" s="298">
        <v>11312</v>
      </c>
      <c r="B162" s="189">
        <v>184</v>
      </c>
      <c r="C162" s="177">
        <v>157</v>
      </c>
      <c r="D162" s="177" t="s">
        <v>559</v>
      </c>
      <c r="E162" s="327">
        <v>4683894</v>
      </c>
      <c r="F162" s="328">
        <v>91.322885720405267</v>
      </c>
      <c r="G162" s="328">
        <v>0</v>
      </c>
      <c r="H162" s="328">
        <v>7.4541301791270778</v>
      </c>
      <c r="I162" s="328">
        <v>1.0778892899275352E-5</v>
      </c>
      <c r="J162" s="328">
        <v>1.2229733215747518</v>
      </c>
      <c r="K162" s="178">
        <f t="shared" si="31"/>
        <v>0.68055334920536148</v>
      </c>
      <c r="L162" s="178">
        <f t="shared" si="32"/>
        <v>0</v>
      </c>
      <c r="M162" s="178">
        <f t="shared" si="33"/>
        <v>5.5549419171323812E-2</v>
      </c>
      <c r="N162" s="178">
        <f t="shared" si="34"/>
        <v>8.0326104518712714E-8</v>
      </c>
      <c r="O162" s="178">
        <f t="shared" si="35"/>
        <v>9.1138008114929007E-3</v>
      </c>
      <c r="P162" s="203">
        <f t="shared" si="36"/>
        <v>100</v>
      </c>
    </row>
    <row r="163" spans="1:16">
      <c r="A163" s="298">
        <v>11195</v>
      </c>
      <c r="B163" s="189">
        <v>148</v>
      </c>
      <c r="C163" s="179">
        <v>158</v>
      </c>
      <c r="D163" s="179" t="s">
        <v>545</v>
      </c>
      <c r="E163" s="325">
        <v>3264118</v>
      </c>
      <c r="F163" s="326">
        <v>91.287384148737317</v>
      </c>
      <c r="G163" s="326">
        <v>3.5536603703589438</v>
      </c>
      <c r="H163" s="326">
        <v>3.2894070377695037</v>
      </c>
      <c r="I163" s="326">
        <v>9.245013079888459E-4</v>
      </c>
      <c r="J163" s="326">
        <v>1.868623941826252</v>
      </c>
      <c r="K163" s="178">
        <f t="shared" si="31"/>
        <v>0.47408051297015358</v>
      </c>
      <c r="L163" s="178">
        <f t="shared" si="32"/>
        <v>1.845513645737188E-2</v>
      </c>
      <c r="M163" s="178">
        <f t="shared" si="33"/>
        <v>1.7082796164829855E-2</v>
      </c>
      <c r="N163" s="178">
        <f t="shared" si="34"/>
        <v>4.8011897637335501E-6</v>
      </c>
      <c r="O163" s="178">
        <f t="shared" si="35"/>
        <v>9.7042784734187541E-3</v>
      </c>
      <c r="P163" s="203">
        <f t="shared" si="36"/>
        <v>100.00000000000001</v>
      </c>
    </row>
    <row r="164" spans="1:16">
      <c r="A164" s="298">
        <v>11149</v>
      </c>
      <c r="B164" s="189">
        <v>133</v>
      </c>
      <c r="C164" s="177">
        <v>159</v>
      </c>
      <c r="D164" s="177" t="s">
        <v>539</v>
      </c>
      <c r="E164" s="327">
        <v>1404552</v>
      </c>
      <c r="F164" s="328">
        <v>90.857305550157136</v>
      </c>
      <c r="G164" s="328">
        <v>0</v>
      </c>
      <c r="H164" s="328">
        <v>0.13643990600197892</v>
      </c>
      <c r="I164" s="328">
        <v>9.8757623391200651E-3</v>
      </c>
      <c r="J164" s="328">
        <v>8.9963787815017646</v>
      </c>
      <c r="K164" s="178">
        <f t="shared" si="31"/>
        <v>0.20303605523030374</v>
      </c>
      <c r="L164" s="178">
        <f t="shared" si="32"/>
        <v>0</v>
      </c>
      <c r="M164" s="178">
        <f t="shared" si="33"/>
        <v>3.0489810503286859E-4</v>
      </c>
      <c r="N164" s="178">
        <f t="shared" si="34"/>
        <v>2.2069065504259469E-5</v>
      </c>
      <c r="O164" s="178">
        <f t="shared" si="35"/>
        <v>2.0103933834416533E-2</v>
      </c>
      <c r="P164" s="203">
        <f t="shared" si="36"/>
        <v>100</v>
      </c>
    </row>
    <row r="165" spans="1:16">
      <c r="A165" s="298">
        <v>11454</v>
      </c>
      <c r="B165" s="189">
        <v>244</v>
      </c>
      <c r="C165" s="179">
        <v>160</v>
      </c>
      <c r="D165" s="179" t="s">
        <v>655</v>
      </c>
      <c r="E165" s="325">
        <v>2727491</v>
      </c>
      <c r="F165" s="326">
        <v>89.341187369213685</v>
      </c>
      <c r="G165" s="326">
        <v>0</v>
      </c>
      <c r="H165" s="326">
        <v>9.3369608702023008</v>
      </c>
      <c r="I165" s="326">
        <v>0</v>
      </c>
      <c r="J165" s="326">
        <v>1.3218517605840161</v>
      </c>
      <c r="K165" s="178">
        <f t="shared" si="31"/>
        <v>0.38769530117902506</v>
      </c>
      <c r="L165" s="178">
        <f t="shared" si="32"/>
        <v>0</v>
      </c>
      <c r="M165" s="178">
        <f t="shared" si="33"/>
        <v>4.051766003187509E-2</v>
      </c>
      <c r="N165" s="178">
        <f t="shared" si="34"/>
        <v>0</v>
      </c>
      <c r="O165" s="178">
        <f t="shared" si="35"/>
        <v>5.7361641536705166E-3</v>
      </c>
      <c r="P165" s="203">
        <f t="shared" si="36"/>
        <v>100</v>
      </c>
    </row>
    <row r="166" spans="1:16">
      <c r="A166" s="298">
        <v>10864</v>
      </c>
      <c r="B166" s="189">
        <v>64</v>
      </c>
      <c r="C166" s="177">
        <v>161</v>
      </c>
      <c r="D166" s="177" t="s">
        <v>529</v>
      </c>
      <c r="E166" s="327">
        <v>1419422</v>
      </c>
      <c r="F166" s="328">
        <v>88.999771159001682</v>
      </c>
      <c r="G166" s="328">
        <v>6.9458893168928837</v>
      </c>
      <c r="H166" s="328">
        <v>2.5658547739012207</v>
      </c>
      <c r="I166" s="328">
        <v>1.3894296975112507E-2</v>
      </c>
      <c r="J166" s="328">
        <v>1.4745904532291016</v>
      </c>
      <c r="K166" s="178">
        <f t="shared" si="31"/>
        <v>0.2009906771331873</v>
      </c>
      <c r="L166" s="178">
        <f t="shared" si="32"/>
        <v>1.568609647996012E-2</v>
      </c>
      <c r="M166" s="178">
        <f t="shared" si="33"/>
        <v>5.7945417355117204E-3</v>
      </c>
      <c r="N166" s="178">
        <f t="shared" si="34"/>
        <v>3.1377880200706614E-5</v>
      </c>
      <c r="O166" s="178">
        <f t="shared" si="35"/>
        <v>3.3301089410573623E-3</v>
      </c>
      <c r="P166" s="203">
        <f t="shared" si="36"/>
        <v>100</v>
      </c>
    </row>
    <row r="167" spans="1:16">
      <c r="A167" s="298">
        <v>11308</v>
      </c>
      <c r="B167" s="189">
        <v>181</v>
      </c>
      <c r="C167" s="179">
        <v>162</v>
      </c>
      <c r="D167" s="179" t="s">
        <v>557</v>
      </c>
      <c r="E167" s="325">
        <v>3186829</v>
      </c>
      <c r="F167" s="326">
        <v>88.399316943064775</v>
      </c>
      <c r="G167" s="326">
        <v>8.342806653030868</v>
      </c>
      <c r="H167" s="326">
        <v>1.0446891017882025</v>
      </c>
      <c r="I167" s="326">
        <v>1.5427520183568374E-3</v>
      </c>
      <c r="J167" s="326">
        <v>2.2116445500977902</v>
      </c>
      <c r="K167" s="178">
        <f t="shared" si="31"/>
        <v>0.44821167103932991</v>
      </c>
      <c r="L167" s="178">
        <f t="shared" si="32"/>
        <v>4.2300590552316122E-2</v>
      </c>
      <c r="M167" s="178">
        <f t="shared" si="33"/>
        <v>5.2968944130037422E-3</v>
      </c>
      <c r="N167" s="178">
        <f t="shared" si="34"/>
        <v>7.8222262802367278E-6</v>
      </c>
      <c r="O167" s="178">
        <f t="shared" si="35"/>
        <v>1.1213716732481236E-2</v>
      </c>
      <c r="P167" s="203">
        <f t="shared" si="36"/>
        <v>99.999999999999986</v>
      </c>
    </row>
    <row r="168" spans="1:16">
      <c r="A168" s="298">
        <v>11087</v>
      </c>
      <c r="B168" s="189">
        <v>119</v>
      </c>
      <c r="C168" s="177">
        <v>163</v>
      </c>
      <c r="D168" s="177" t="s">
        <v>534</v>
      </c>
      <c r="E168" s="327">
        <v>1087378</v>
      </c>
      <c r="F168" s="328">
        <v>88.060053598376356</v>
      </c>
      <c r="G168" s="328">
        <v>0</v>
      </c>
      <c r="H168" s="328">
        <v>11.183736266851263</v>
      </c>
      <c r="I168" s="328">
        <v>7.1723053496445957E-3</v>
      </c>
      <c r="J168" s="328">
        <v>0.74903782942273889</v>
      </c>
      <c r="K168" s="178">
        <f t="shared" si="31"/>
        <v>0.15234737608590693</v>
      </c>
      <c r="L168" s="178">
        <f t="shared" si="32"/>
        <v>0</v>
      </c>
      <c r="M168" s="178">
        <f t="shared" si="33"/>
        <v>1.9348306132793459E-2</v>
      </c>
      <c r="N168" s="178">
        <f t="shared" si="34"/>
        <v>1.2408371967257287E-5</v>
      </c>
      <c r="O168" s="178">
        <f t="shared" si="35"/>
        <v>1.295865074328565E-3</v>
      </c>
      <c r="P168" s="203">
        <f t="shared" si="36"/>
        <v>100</v>
      </c>
    </row>
    <row r="169" spans="1:16">
      <c r="A169" s="298">
        <v>11223</v>
      </c>
      <c r="B169" s="189">
        <v>160</v>
      </c>
      <c r="C169" s="179">
        <v>164</v>
      </c>
      <c r="D169" s="179" t="s">
        <v>550</v>
      </c>
      <c r="E169" s="325">
        <v>6406609</v>
      </c>
      <c r="F169" s="326">
        <v>87.770733956258908</v>
      </c>
      <c r="G169" s="326">
        <v>0.37518321228804935</v>
      </c>
      <c r="H169" s="326">
        <v>9.8837415485398914</v>
      </c>
      <c r="I169" s="326">
        <v>7.3315880122400579E-4</v>
      </c>
      <c r="J169" s="326">
        <v>1.9696081241119254</v>
      </c>
      <c r="K169" s="178">
        <f t="shared" si="31"/>
        <v>0.89465056530839626</v>
      </c>
      <c r="L169" s="178">
        <f t="shared" si="32"/>
        <v>3.824257333144788E-3</v>
      </c>
      <c r="M169" s="178">
        <f t="shared" si="33"/>
        <v>0.10074536881701376</v>
      </c>
      <c r="N169" s="178">
        <f t="shared" si="34"/>
        <v>7.4731166803591403E-6</v>
      </c>
      <c r="O169" s="178">
        <f t="shared" si="35"/>
        <v>2.007629356900334E-2</v>
      </c>
      <c r="P169" s="203">
        <f t="shared" si="36"/>
        <v>100</v>
      </c>
    </row>
    <row r="170" spans="1:16">
      <c r="A170" s="298">
        <v>11706</v>
      </c>
      <c r="B170" s="189">
        <v>296</v>
      </c>
      <c r="C170" s="177">
        <v>165</v>
      </c>
      <c r="D170" s="177" t="s">
        <v>656</v>
      </c>
      <c r="E170" s="327">
        <v>1156697</v>
      </c>
      <c r="F170" s="328">
        <v>87.763929119359304</v>
      </c>
      <c r="G170" s="328">
        <v>0</v>
      </c>
      <c r="H170" s="328">
        <v>5.6459372168528281</v>
      </c>
      <c r="I170" s="328">
        <v>0</v>
      </c>
      <c r="J170" s="328">
        <v>6.5901336637878707</v>
      </c>
      <c r="K170" s="178">
        <f t="shared" si="31"/>
        <v>0.16151436651678883</v>
      </c>
      <c r="L170" s="178">
        <f t="shared" si="32"/>
        <v>0</v>
      </c>
      <c r="M170" s="178">
        <f t="shared" si="33"/>
        <v>1.0390373153569259E-2</v>
      </c>
      <c r="N170" s="178">
        <f t="shared" si="34"/>
        <v>0</v>
      </c>
      <c r="O170" s="178">
        <f t="shared" si="35"/>
        <v>1.2128003778409606E-2</v>
      </c>
      <c r="P170" s="203">
        <f t="shared" si="36"/>
        <v>100</v>
      </c>
    </row>
    <row r="171" spans="1:16">
      <c r="A171" s="298">
        <v>11215</v>
      </c>
      <c r="B171" s="189">
        <v>149</v>
      </c>
      <c r="C171" s="179">
        <v>166</v>
      </c>
      <c r="D171" s="179" t="s">
        <v>546</v>
      </c>
      <c r="E171" s="325">
        <v>7619519</v>
      </c>
      <c r="F171" s="326">
        <v>87.200935328500407</v>
      </c>
      <c r="G171" s="326">
        <v>6.2591864769148655</v>
      </c>
      <c r="H171" s="326">
        <v>4.6953398649534899</v>
      </c>
      <c r="I171" s="326">
        <v>6.4423994865691693E-6</v>
      </c>
      <c r="J171" s="326">
        <v>1.8445318872317455</v>
      </c>
      <c r="K171" s="178">
        <f t="shared" si="31"/>
        <v>1.0571197597705793</v>
      </c>
      <c r="L171" s="178">
        <f t="shared" si="32"/>
        <v>7.5878884554497691E-2</v>
      </c>
      <c r="M171" s="178">
        <f t="shared" si="33"/>
        <v>5.6920680166816916E-2</v>
      </c>
      <c r="N171" s="178">
        <f t="shared" si="34"/>
        <v>7.809993977624485E-8</v>
      </c>
      <c r="O171" s="178">
        <f t="shared" si="35"/>
        <v>2.2360896682748096E-2</v>
      </c>
      <c r="P171" s="203">
        <f t="shared" si="36"/>
        <v>99.999999999999986</v>
      </c>
    </row>
    <row r="172" spans="1:16">
      <c r="A172" s="298">
        <v>10764</v>
      </c>
      <c r="B172" s="189">
        <v>33</v>
      </c>
      <c r="C172" s="177">
        <v>167</v>
      </c>
      <c r="D172" s="177" t="s">
        <v>517</v>
      </c>
      <c r="E172" s="327">
        <v>1412249</v>
      </c>
      <c r="F172" s="328">
        <v>86.980801264076831</v>
      </c>
      <c r="G172" s="328">
        <v>7.5965985182950462</v>
      </c>
      <c r="H172" s="328">
        <v>2.0534574833496446</v>
      </c>
      <c r="I172" s="328">
        <v>0</v>
      </c>
      <c r="J172" s="328">
        <v>3.3691427342784843</v>
      </c>
      <c r="K172" s="178">
        <f t="shared" si="31"/>
        <v>0.19543852266378883</v>
      </c>
      <c r="L172" s="178">
        <f t="shared" si="32"/>
        <v>1.7068916014903172E-2</v>
      </c>
      <c r="M172" s="178">
        <f t="shared" si="33"/>
        <v>4.6139457336144803E-3</v>
      </c>
      <c r="N172" s="178">
        <f t="shared" si="34"/>
        <v>0</v>
      </c>
      <c r="O172" s="178">
        <f t="shared" si="35"/>
        <v>7.5701795000912451E-3</v>
      </c>
      <c r="P172" s="203">
        <f t="shared" si="36"/>
        <v>100.00000000000001</v>
      </c>
    </row>
    <row r="173" spans="1:16">
      <c r="A173" s="298">
        <v>11463</v>
      </c>
      <c r="B173" s="189">
        <v>239</v>
      </c>
      <c r="C173" s="179">
        <v>168</v>
      </c>
      <c r="D173" s="179" t="s">
        <v>565</v>
      </c>
      <c r="E173" s="325">
        <v>312205</v>
      </c>
      <c r="F173" s="326">
        <v>86.609887036457479</v>
      </c>
      <c r="G173" s="326">
        <v>0</v>
      </c>
      <c r="H173" s="326">
        <v>1.0257648363765226</v>
      </c>
      <c r="I173" s="326">
        <v>6.3405465462521978E-3</v>
      </c>
      <c r="J173" s="326">
        <v>12.358007580619741</v>
      </c>
      <c r="K173" s="178">
        <f t="shared" si="31"/>
        <v>4.3021229449763006E-2</v>
      </c>
      <c r="L173" s="178">
        <f t="shared" si="32"/>
        <v>0</v>
      </c>
      <c r="M173" s="178">
        <f t="shared" si="33"/>
        <v>5.0952224852431787E-4</v>
      </c>
      <c r="N173" s="178">
        <f t="shared" si="34"/>
        <v>3.149503101053523E-6</v>
      </c>
      <c r="O173" s="178">
        <f t="shared" si="35"/>
        <v>6.1385217999875398E-3</v>
      </c>
      <c r="P173" s="203">
        <f t="shared" si="36"/>
        <v>100</v>
      </c>
    </row>
    <row r="174" spans="1:16">
      <c r="A174" s="298">
        <v>11736</v>
      </c>
      <c r="B174" s="189">
        <v>284</v>
      </c>
      <c r="C174" s="177">
        <v>169</v>
      </c>
      <c r="D174" s="177" t="s">
        <v>658</v>
      </c>
      <c r="E174" s="327">
        <v>4690143</v>
      </c>
      <c r="F174" s="328">
        <v>86.196496489428</v>
      </c>
      <c r="G174" s="328">
        <v>1.9305700446727792</v>
      </c>
      <c r="H174" s="328">
        <v>11.620335251952376</v>
      </c>
      <c r="I174" s="328">
        <v>2.4500173415557713E-2</v>
      </c>
      <c r="J174" s="328">
        <v>0.22809804053128707</v>
      </c>
      <c r="K174" s="178">
        <f t="shared" si="31"/>
        <v>0.64320763289166905</v>
      </c>
      <c r="L174" s="178">
        <f t="shared" si="32"/>
        <v>1.4406123672530514E-2</v>
      </c>
      <c r="M174" s="178">
        <f t="shared" si="33"/>
        <v>8.6712205660616687E-2</v>
      </c>
      <c r="N174" s="178">
        <f t="shared" si="34"/>
        <v>1.8282295905134707E-4</v>
      </c>
      <c r="O174" s="178">
        <f t="shared" si="35"/>
        <v>1.7020923899772615E-3</v>
      </c>
      <c r="P174" s="203">
        <f t="shared" si="36"/>
        <v>100.00000000000001</v>
      </c>
    </row>
    <row r="175" spans="1:16">
      <c r="A175" s="298">
        <v>11280</v>
      </c>
      <c r="B175" s="189">
        <v>170</v>
      </c>
      <c r="C175" s="179">
        <v>170</v>
      </c>
      <c r="D175" s="179" t="s">
        <v>554</v>
      </c>
      <c r="E175" s="325">
        <v>2205280</v>
      </c>
      <c r="F175" s="326">
        <v>84.45566027400784</v>
      </c>
      <c r="G175" s="326">
        <v>0</v>
      </c>
      <c r="H175" s="326">
        <v>10.386651942453794</v>
      </c>
      <c r="I175" s="326">
        <v>0.19345460404747694</v>
      </c>
      <c r="J175" s="326">
        <v>4.9642331794908818</v>
      </c>
      <c r="K175" s="178">
        <f t="shared" ref="K175:K183" si="37">E175/$E$184*F175</f>
        <v>0.29632479427392738</v>
      </c>
      <c r="L175" s="178">
        <f t="shared" ref="L175:L183" si="38">E175/$E$184*G175</f>
        <v>0</v>
      </c>
      <c r="M175" s="178">
        <f t="shared" ref="M175:M183" si="39">E175/$E$184*H175</f>
        <v>3.6443057695089057E-2</v>
      </c>
      <c r="N175" s="178">
        <f t="shared" ref="N175:N183" si="40">E175/$E$184*I175</f>
        <v>6.7876321799777823E-4</v>
      </c>
      <c r="O175" s="178">
        <f t="shared" ref="O175:O183" si="41">E175/$E$184*J175</f>
        <v>1.7417723937837287E-2</v>
      </c>
      <c r="P175" s="203">
        <f t="shared" ref="P175:P183" si="42">SUM(F175:J175)</f>
        <v>99.999999999999986</v>
      </c>
    </row>
    <row r="176" spans="1:16">
      <c r="A176" s="298">
        <v>10851</v>
      </c>
      <c r="B176" s="189">
        <v>9</v>
      </c>
      <c r="C176" s="177">
        <v>171</v>
      </c>
      <c r="D176" s="177" t="s">
        <v>527</v>
      </c>
      <c r="E176" s="327">
        <v>28054279</v>
      </c>
      <c r="F176" s="328">
        <v>82.344195856600763</v>
      </c>
      <c r="G176" s="328">
        <v>9.2970062877953694</v>
      </c>
      <c r="H176" s="328">
        <v>6.2920070170227378</v>
      </c>
      <c r="I176" s="328">
        <v>1.7724814677777107E-3</v>
      </c>
      <c r="J176" s="328">
        <v>2.0650183571133454</v>
      </c>
      <c r="K176" s="178">
        <f t="shared" si="37"/>
        <v>3.6754252589618481</v>
      </c>
      <c r="L176" s="178">
        <f t="shared" si="38"/>
        <v>0.41497098110468827</v>
      </c>
      <c r="M176" s="178">
        <f t="shared" si="39"/>
        <v>0.28084312779255566</v>
      </c>
      <c r="N176" s="178">
        <f t="shared" si="40"/>
        <v>7.9114539767404291E-5</v>
      </c>
      <c r="O176" s="178">
        <f t="shared" si="41"/>
        <v>9.2171895675217566E-2</v>
      </c>
      <c r="P176" s="203">
        <f t="shared" si="42"/>
        <v>100</v>
      </c>
    </row>
    <row r="177" spans="1:16">
      <c r="A177" s="298">
        <v>11141</v>
      </c>
      <c r="B177" s="189">
        <v>129</v>
      </c>
      <c r="C177" s="179">
        <v>172</v>
      </c>
      <c r="D177" s="179" t="s">
        <v>538</v>
      </c>
      <c r="E177" s="325">
        <v>841551</v>
      </c>
      <c r="F177" s="326">
        <v>80.608984433315442</v>
      </c>
      <c r="G177" s="326">
        <v>8.8923587992717845</v>
      </c>
      <c r="H177" s="326">
        <v>9.0576592039506334</v>
      </c>
      <c r="I177" s="326">
        <v>4.0752677941080517E-5</v>
      </c>
      <c r="J177" s="326">
        <v>1.4409568107841937</v>
      </c>
      <c r="K177" s="178">
        <f t="shared" si="37"/>
        <v>0.10792930518302452</v>
      </c>
      <c r="L177" s="178">
        <f t="shared" si="38"/>
        <v>1.1906192757427889E-2</v>
      </c>
      <c r="M177" s="178">
        <f t="shared" si="39"/>
        <v>1.2127517439147703E-2</v>
      </c>
      <c r="N177" s="178">
        <f t="shared" si="40"/>
        <v>5.4564739221680876E-8</v>
      </c>
      <c r="O177" s="178">
        <f t="shared" si="41"/>
        <v>1.929331680333246E-3</v>
      </c>
      <c r="P177" s="203">
        <f t="shared" si="42"/>
        <v>100.00000000000001</v>
      </c>
    </row>
    <row r="178" spans="1:16">
      <c r="A178" s="298">
        <v>10706</v>
      </c>
      <c r="B178" s="189">
        <v>27</v>
      </c>
      <c r="C178" s="177">
        <v>173</v>
      </c>
      <c r="D178" s="177" t="s">
        <v>512</v>
      </c>
      <c r="E178" s="327">
        <v>22405769</v>
      </c>
      <c r="F178" s="328">
        <v>79.549556463442684</v>
      </c>
      <c r="G178" s="328">
        <v>0</v>
      </c>
      <c r="H178" s="328">
        <v>19.117391453997481</v>
      </c>
      <c r="I178" s="328">
        <v>2.681454269729994E-2</v>
      </c>
      <c r="J178" s="328">
        <v>1.3062375398625339</v>
      </c>
      <c r="K178" s="178">
        <f t="shared" si="37"/>
        <v>2.8357837390716578</v>
      </c>
      <c r="L178" s="178">
        <f t="shared" si="38"/>
        <v>0</v>
      </c>
      <c r="M178" s="178">
        <f t="shared" si="39"/>
        <v>0.68149704698387892</v>
      </c>
      <c r="N178" s="178">
        <f t="shared" si="40"/>
        <v>9.5588520580363559E-4</v>
      </c>
      <c r="O178" s="178">
        <f t="shared" si="41"/>
        <v>4.6564774708824717E-2</v>
      </c>
      <c r="P178" s="203">
        <f t="shared" si="42"/>
        <v>100</v>
      </c>
    </row>
    <row r="179" spans="1:16">
      <c r="A179" s="298">
        <v>11268</v>
      </c>
      <c r="B179" s="189">
        <v>167</v>
      </c>
      <c r="C179" s="179">
        <v>174</v>
      </c>
      <c r="D179" s="179" t="s">
        <v>551</v>
      </c>
      <c r="E179" s="325">
        <v>2576326</v>
      </c>
      <c r="F179" s="326">
        <v>78.732733328235881</v>
      </c>
      <c r="G179" s="326">
        <v>0</v>
      </c>
      <c r="H179" s="326">
        <v>0.61917129938737492</v>
      </c>
      <c r="I179" s="326">
        <v>5.5360973981908651E-3</v>
      </c>
      <c r="J179" s="326">
        <v>20.642559274978549</v>
      </c>
      <c r="K179" s="178">
        <f t="shared" si="37"/>
        <v>0.32272427695560119</v>
      </c>
      <c r="L179" s="178">
        <f t="shared" si="38"/>
        <v>0</v>
      </c>
      <c r="M179" s="178">
        <f t="shared" si="39"/>
        <v>2.5379737430605465E-3</v>
      </c>
      <c r="N179" s="178">
        <f t="shared" si="40"/>
        <v>2.2692379071084434E-5</v>
      </c>
      <c r="O179" s="178">
        <f t="shared" si="41"/>
        <v>8.4613536643741202E-2</v>
      </c>
      <c r="P179" s="203">
        <f t="shared" si="42"/>
        <v>100</v>
      </c>
    </row>
    <row r="180" spans="1:16">
      <c r="A180" s="298">
        <v>10600</v>
      </c>
      <c r="B180" s="189">
        <v>20</v>
      </c>
      <c r="C180" s="177">
        <v>175</v>
      </c>
      <c r="D180" s="177" t="s">
        <v>509</v>
      </c>
      <c r="E180" s="327">
        <v>19204144</v>
      </c>
      <c r="F180" s="328">
        <v>75.745680805739298</v>
      </c>
      <c r="G180" s="328">
        <v>15.873522359481536</v>
      </c>
      <c r="H180" s="328">
        <v>6.3128358257659922</v>
      </c>
      <c r="I180" s="328">
        <v>2.526691216621675E-6</v>
      </c>
      <c r="J180" s="328">
        <v>2.0679584823219597</v>
      </c>
      <c r="K180" s="178">
        <f t="shared" si="37"/>
        <v>2.3143461646698622</v>
      </c>
      <c r="L180" s="178">
        <f t="shared" si="38"/>
        <v>0.48500224965545252</v>
      </c>
      <c r="M180" s="178">
        <f t="shared" si="39"/>
        <v>0.19288343871410565</v>
      </c>
      <c r="N180" s="178">
        <f t="shared" si="40"/>
        <v>7.720094484978636E-8</v>
      </c>
      <c r="O180" s="178">
        <f t="shared" si="41"/>
        <v>6.3184748375721245E-2</v>
      </c>
      <c r="P180" s="203">
        <f t="shared" si="42"/>
        <v>100</v>
      </c>
    </row>
    <row r="181" spans="1:16">
      <c r="A181" s="298">
        <v>11132</v>
      </c>
      <c r="B181" s="189">
        <v>126</v>
      </c>
      <c r="C181" s="179">
        <v>176</v>
      </c>
      <c r="D181" s="179" t="s">
        <v>537</v>
      </c>
      <c r="E181" s="325">
        <v>19758781</v>
      </c>
      <c r="F181" s="326">
        <v>75.564073551418858</v>
      </c>
      <c r="G181" s="326">
        <v>7.4678852558301569</v>
      </c>
      <c r="H181" s="326">
        <v>15.164885550042746</v>
      </c>
      <c r="I181" s="326">
        <v>6.224410795130068E-4</v>
      </c>
      <c r="J181" s="326">
        <v>1.8025332016287228</v>
      </c>
      <c r="K181" s="178">
        <f t="shared" si="37"/>
        <v>2.3754779358663178</v>
      </c>
      <c r="L181" s="178">
        <f t="shared" si="38"/>
        <v>0.23476495931276894</v>
      </c>
      <c r="M181" s="178">
        <f t="shared" si="39"/>
        <v>0.47673251759715479</v>
      </c>
      <c r="N181" s="178">
        <f t="shared" si="40"/>
        <v>1.9567434380755355E-5</v>
      </c>
      <c r="O181" s="178">
        <f t="shared" si="41"/>
        <v>5.6665524341032607E-2</v>
      </c>
      <c r="P181" s="203">
        <f t="shared" si="42"/>
        <v>99.999999999999986</v>
      </c>
    </row>
    <row r="182" spans="1:16">
      <c r="A182" s="298">
        <v>10789</v>
      </c>
      <c r="B182" s="189">
        <v>43</v>
      </c>
      <c r="C182" s="177">
        <v>177</v>
      </c>
      <c r="D182" s="177" t="s">
        <v>520</v>
      </c>
      <c r="E182" s="327">
        <v>1400226</v>
      </c>
      <c r="F182" s="328">
        <v>72.069606881877732</v>
      </c>
      <c r="G182" s="328">
        <v>21.870692691954122</v>
      </c>
      <c r="H182" s="328">
        <v>2.7869904902410929</v>
      </c>
      <c r="I182" s="328">
        <v>0</v>
      </c>
      <c r="J182" s="328">
        <v>3.2727099359270442</v>
      </c>
      <c r="K182" s="178">
        <f t="shared" si="37"/>
        <v>0.16055571977011848</v>
      </c>
      <c r="L182" s="178">
        <f t="shared" si="38"/>
        <v>4.872324075227806E-2</v>
      </c>
      <c r="M182" s="178">
        <f t="shared" si="39"/>
        <v>6.2088206598175846E-3</v>
      </c>
      <c r="N182" s="178">
        <f t="shared" si="40"/>
        <v>0</v>
      </c>
      <c r="O182" s="178">
        <f t="shared" si="41"/>
        <v>7.2909000353339314E-3</v>
      </c>
      <c r="P182" s="203">
        <f t="shared" si="42"/>
        <v>99.999999999999986</v>
      </c>
    </row>
    <row r="183" spans="1:16">
      <c r="A183" s="298">
        <v>11327</v>
      </c>
      <c r="B183" s="189">
        <v>204</v>
      </c>
      <c r="C183" s="179">
        <v>178</v>
      </c>
      <c r="D183" s="179" t="s">
        <v>504</v>
      </c>
      <c r="E183" s="325">
        <v>3477042</v>
      </c>
      <c r="F183" s="326">
        <v>51.352468745929947</v>
      </c>
      <c r="G183" s="326">
        <v>31.375199343335293</v>
      </c>
      <c r="H183" s="326">
        <v>14.88871963468274</v>
      </c>
      <c r="I183" s="326">
        <v>5.6551199812702535E-4</v>
      </c>
      <c r="J183" s="326">
        <v>2.3830467640538928</v>
      </c>
      <c r="K183" s="178">
        <f t="shared" si="37"/>
        <v>0.2840839871884302</v>
      </c>
      <c r="L183" s="178">
        <f t="shared" si="38"/>
        <v>0.17356890420176618</v>
      </c>
      <c r="M183" s="178">
        <f t="shared" si="39"/>
        <v>8.2365014598963573E-2</v>
      </c>
      <c r="N183" s="178">
        <f t="shared" si="40"/>
        <v>3.1284358309171712E-6</v>
      </c>
      <c r="O183" s="178">
        <f t="shared" si="41"/>
        <v>1.3183113546854981E-2</v>
      </c>
      <c r="P183" s="203">
        <f t="shared" si="42"/>
        <v>100</v>
      </c>
    </row>
    <row r="184" spans="1:16" ht="19.5">
      <c r="B184" s="191"/>
      <c r="C184" s="119"/>
      <c r="D184" s="363" t="s">
        <v>401</v>
      </c>
      <c r="E184" s="92">
        <f>SUM(E111:E183)</f>
        <v>628527825.170421</v>
      </c>
      <c r="F184" s="330">
        <f>K184</f>
        <v>94.06553689638443</v>
      </c>
      <c r="G184" s="330">
        <f>L184</f>
        <v>1.6501453116079059</v>
      </c>
      <c r="H184" s="330">
        <f>M184</f>
        <v>2.7863076353222023</v>
      </c>
      <c r="I184" s="330">
        <f>N184</f>
        <v>8.728413688286997E-2</v>
      </c>
      <c r="J184" s="330">
        <f>O184</f>
        <v>1.4107260198025835</v>
      </c>
      <c r="K184" s="187">
        <f>SUM(K111:K183)</f>
        <v>94.06553689638443</v>
      </c>
      <c r="L184" s="187">
        <f t="shared" ref="L184:O184" si="43">SUM(L111:L183)</f>
        <v>1.6501453116079059</v>
      </c>
      <c r="M184" s="187">
        <f t="shared" si="43"/>
        <v>2.7863076353222023</v>
      </c>
      <c r="N184" s="187">
        <f t="shared" si="43"/>
        <v>8.728413688286997E-2</v>
      </c>
      <c r="O184" s="187">
        <f t="shared" si="43"/>
        <v>1.4107260198025835</v>
      </c>
      <c r="P184" s="186">
        <f>K184+L184+M184+N184+O184</f>
        <v>99.999999999999986</v>
      </c>
    </row>
    <row r="185" spans="1:16" ht="21.75">
      <c r="B185" s="191"/>
      <c r="C185" s="405" t="s">
        <v>55</v>
      </c>
      <c r="D185" s="405"/>
      <c r="E185" s="90">
        <f>E89+E110+E184</f>
        <v>3352935482.7398133</v>
      </c>
      <c r="F185" s="331">
        <f t="shared" ref="F185:I185" si="44">K185</f>
        <v>26.332752592191689</v>
      </c>
      <c r="G185" s="331">
        <f t="shared" si="44"/>
        <v>35.122595482894077</v>
      </c>
      <c r="H185" s="331">
        <f t="shared" si="44"/>
        <v>36.764137411348393</v>
      </c>
      <c r="I185" s="332">
        <f t="shared" si="44"/>
        <v>9.6506981897960323E-2</v>
      </c>
      <c r="J185" s="330">
        <f>O185</f>
        <v>1.6840075316678584</v>
      </c>
      <c r="K185" s="187">
        <f>(K89*($E$89/$E$185))+(K110*($E$110/$E$185))+(K184*($E$184/$E$185))</f>
        <v>26.332752592191689</v>
      </c>
      <c r="L185" s="187">
        <f>(L89*($E$89/$E$185))+(L110*($E$110/$E$185))+(L184*($E$184/$E$185))</f>
        <v>35.122595482894077</v>
      </c>
      <c r="M185" s="187">
        <f>(M89*($E$89/$E$185))+(M110*($E$110/$E$185))+(M184*($E$184/$E$185))</f>
        <v>36.764137411348393</v>
      </c>
      <c r="N185" s="187">
        <f>(N89*($E$89/$E$185))+(N110*($E$110/$E$185))+(N184*($E$184/$E$185))</f>
        <v>9.6506981897960323E-2</v>
      </c>
      <c r="O185" s="187">
        <f>(O89*($E$89/$E$185))+(O110*($E$110/$E$185))+(O184*($E$184/$E$185))</f>
        <v>1.6840075316678584</v>
      </c>
      <c r="P185" s="186">
        <f>K185+L185+M185+N185+O185</f>
        <v>99.999999999999986</v>
      </c>
    </row>
    <row r="186" spans="1:16" s="230" customFormat="1" ht="21">
      <c r="A186" s="298"/>
      <c r="B186" s="192"/>
      <c r="C186" s="61"/>
      <c r="D186" s="406" t="s">
        <v>56</v>
      </c>
      <c r="E186" s="406"/>
      <c r="F186" s="406"/>
      <c r="G186" s="406"/>
      <c r="H186" s="406"/>
      <c r="I186" s="406"/>
      <c r="J186" s="406"/>
      <c r="K186" s="88"/>
      <c r="L186" s="88"/>
      <c r="M186" s="88"/>
      <c r="N186" s="88"/>
      <c r="O186" s="88"/>
      <c r="P186" s="204"/>
    </row>
    <row r="187" spans="1:16" s="230" customFormat="1" ht="42" customHeight="1">
      <c r="A187" s="298"/>
      <c r="B187" s="192"/>
      <c r="C187" s="61"/>
      <c r="D187" s="404" t="s">
        <v>57</v>
      </c>
      <c r="E187" s="404"/>
      <c r="F187" s="404"/>
      <c r="G187" s="404"/>
      <c r="H187" s="404"/>
      <c r="I187" s="404"/>
      <c r="J187" s="404"/>
      <c r="K187" s="88"/>
      <c r="L187" s="88"/>
      <c r="M187" s="88"/>
      <c r="N187" s="88"/>
      <c r="O187" s="88"/>
      <c r="P187" s="204"/>
    </row>
    <row r="189" spans="1:16">
      <c r="F189" s="45"/>
      <c r="G189" s="47"/>
      <c r="H189" s="47"/>
      <c r="I189" s="49"/>
      <c r="J189" s="49"/>
    </row>
    <row r="194" spans="5:16">
      <c r="E194" s="389"/>
      <c r="F194"/>
      <c r="G194"/>
      <c r="H194"/>
      <c r="I194"/>
      <c r="J194"/>
    </row>
    <row r="195" spans="5:16">
      <c r="F195"/>
      <c r="G195"/>
      <c r="H195"/>
      <c r="I195"/>
      <c r="J195"/>
      <c r="K195" t="e">
        <f t="shared" ref="K195:P195" si="45">((K185*$E$185)+($E$194*K194))/$E$195</f>
        <v>#DIV/0!</v>
      </c>
      <c r="L195" t="e">
        <f t="shared" si="45"/>
        <v>#DIV/0!</v>
      </c>
      <c r="M195" t="e">
        <f t="shared" si="45"/>
        <v>#DIV/0!</v>
      </c>
      <c r="N195" t="e">
        <f t="shared" si="45"/>
        <v>#DIV/0!</v>
      </c>
      <c r="O195" t="e">
        <f t="shared" si="45"/>
        <v>#DIV/0!</v>
      </c>
      <c r="P195" t="e">
        <f t="shared" si="45"/>
        <v>#DIV/0!</v>
      </c>
    </row>
  </sheetData>
  <sortState ref="A111:P183">
    <sortCondition descending="1" ref="F111:F183"/>
  </sortState>
  <mergeCells count="11">
    <mergeCell ref="G1:J1"/>
    <mergeCell ref="C1:E1"/>
    <mergeCell ref="A2:A3"/>
    <mergeCell ref="B2:B3"/>
    <mergeCell ref="C2:C3"/>
    <mergeCell ref="E2:E3"/>
    <mergeCell ref="D187:J187"/>
    <mergeCell ref="C185:D185"/>
    <mergeCell ref="D186:J186"/>
    <mergeCell ref="D2:D3"/>
    <mergeCell ref="F2:J2"/>
  </mergeCells>
  <printOptions horizontalCentered="1" verticalCentered="1"/>
  <pageMargins left="0.7" right="0.7" top="0.75" bottom="0.75" header="0.3" footer="0.3"/>
  <pageSetup paperSize="9" scale="72" fitToHeight="0" orientation="portrait" r:id="rId1"/>
  <rowBreaks count="3" manualBreakCount="3">
    <brk id="43" min="2" max="9" man="1"/>
    <brk id="89" min="2" max="9" man="1"/>
    <brk id="135" min="2" max="9" man="1"/>
  </rowBreaks>
  <colBreaks count="1" manualBreakCount="1">
    <brk id="10" max="185" man="1"/>
  </colBreaks>
  <ignoredErrors>
    <ignoredError sqref="F89:J8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89"/>
  <sheetViews>
    <sheetView rightToLeft="1" view="pageBreakPreview" zoomScaleNormal="100" zoomScaleSheetLayoutView="100" workbookViewId="0">
      <pane ySplit="4" topLeftCell="A170" activePane="bottomLeft" state="frozen"/>
      <selection activeCell="B1" sqref="B1"/>
      <selection pane="bottomLeft" activeCell="H185" sqref="H185"/>
    </sheetView>
  </sheetViews>
  <sheetFormatPr defaultColWidth="9.140625" defaultRowHeight="15.75"/>
  <cols>
    <col min="1" max="1" width="3.5703125" style="240" hidden="1" customWidth="1"/>
    <col min="2" max="2" width="5.28515625" style="240" hidden="1" customWidth="1"/>
    <col min="3" max="3" width="4" style="13" bestFit="1" customWidth="1"/>
    <col min="4" max="4" width="26" style="66" bestFit="1" customWidth="1"/>
    <col min="5" max="5" width="11.42578125" style="14" bestFit="1" customWidth="1"/>
    <col min="6" max="6" width="12" style="14" bestFit="1" customWidth="1"/>
    <col min="7" max="7" width="12.28515625" style="24" customWidth="1"/>
    <col min="8" max="8" width="12.5703125" style="14" bestFit="1" customWidth="1"/>
    <col min="9" max="9" width="11" style="14" bestFit="1" customWidth="1"/>
    <col min="10" max="10" width="11.28515625" style="14" bestFit="1" customWidth="1"/>
    <col min="11" max="11" width="12.28515625" style="14" bestFit="1" customWidth="1"/>
    <col min="12" max="12" width="11.28515625" style="14" customWidth="1"/>
    <col min="13" max="13" width="14.42578125" style="66" customWidth="1"/>
    <col min="14" max="14" width="12.140625" style="66" bestFit="1" customWidth="1"/>
    <col min="15" max="15" width="13.5703125" style="66" bestFit="1" customWidth="1"/>
    <col min="16" max="16" width="11.42578125" style="66" bestFit="1" customWidth="1"/>
    <col min="17" max="17" width="11.5703125" style="66" bestFit="1" customWidth="1"/>
    <col min="18" max="18" width="12.28515625" style="66" bestFit="1" customWidth="1"/>
    <col min="19" max="16384" width="9.140625" style="12"/>
  </cols>
  <sheetData>
    <row r="1" spans="1:18" ht="21">
      <c r="A1" s="236"/>
      <c r="B1" s="386"/>
      <c r="C1" s="427" t="s">
        <v>242</v>
      </c>
      <c r="D1" s="427"/>
      <c r="E1" s="427"/>
      <c r="F1" s="427"/>
      <c r="G1" s="427"/>
      <c r="H1" s="427"/>
      <c r="I1" s="427"/>
      <c r="J1" s="427"/>
      <c r="K1" s="427"/>
      <c r="L1" s="145" t="s">
        <v>717</v>
      </c>
      <c r="M1" s="145" t="s">
        <v>311</v>
      </c>
      <c r="N1" s="144"/>
      <c r="O1" s="144"/>
      <c r="P1" s="144"/>
      <c r="Q1" s="144"/>
      <c r="R1" s="144"/>
    </row>
    <row r="2" spans="1:18">
      <c r="A2" s="419" t="s">
        <v>161</v>
      </c>
      <c r="B2" s="385"/>
      <c r="C2" s="425" t="s">
        <v>48</v>
      </c>
      <c r="D2" s="426" t="s">
        <v>58</v>
      </c>
      <c r="E2" s="426" t="s">
        <v>708</v>
      </c>
      <c r="F2" s="426"/>
      <c r="G2" s="426"/>
      <c r="H2" s="426"/>
      <c r="I2" s="426"/>
      <c r="J2" s="426"/>
      <c r="K2" s="426"/>
      <c r="L2" s="426"/>
      <c r="M2" s="426" t="s">
        <v>59</v>
      </c>
      <c r="N2" s="426"/>
      <c r="O2" s="426"/>
      <c r="P2" s="426"/>
      <c r="Q2" s="426"/>
      <c r="R2" s="426"/>
    </row>
    <row r="3" spans="1:18">
      <c r="A3" s="419"/>
      <c r="B3" s="385"/>
      <c r="C3" s="425"/>
      <c r="D3" s="426"/>
      <c r="E3" s="428" t="s">
        <v>253</v>
      </c>
      <c r="F3" s="428"/>
      <c r="G3" s="428"/>
      <c r="H3" s="147" t="s">
        <v>717</v>
      </c>
      <c r="I3" s="428" t="s">
        <v>252</v>
      </c>
      <c r="J3" s="428"/>
      <c r="K3" s="142" t="s">
        <v>717</v>
      </c>
      <c r="L3" s="146"/>
      <c r="M3" s="428" t="s">
        <v>253</v>
      </c>
      <c r="N3" s="428"/>
      <c r="O3" s="147" t="s">
        <v>717</v>
      </c>
      <c r="P3" s="140" t="s">
        <v>252</v>
      </c>
      <c r="Q3" s="142" t="s">
        <v>717</v>
      </c>
      <c r="R3" s="143"/>
    </row>
    <row r="4" spans="1:18" s="172" customFormat="1" ht="31.5">
      <c r="A4" s="419"/>
      <c r="B4" s="385"/>
      <c r="C4" s="425"/>
      <c r="D4" s="426"/>
      <c r="E4" s="141" t="s">
        <v>60</v>
      </c>
      <c r="F4" s="171" t="s">
        <v>61</v>
      </c>
      <c r="G4" s="269" t="s">
        <v>62</v>
      </c>
      <c r="H4" s="171" t="s">
        <v>63</v>
      </c>
      <c r="I4" s="171" t="s">
        <v>572</v>
      </c>
      <c r="J4" s="171" t="s">
        <v>61</v>
      </c>
      <c r="K4" s="128" t="s">
        <v>62</v>
      </c>
      <c r="L4" s="171" t="s">
        <v>63</v>
      </c>
      <c r="M4" s="171" t="s">
        <v>64</v>
      </c>
      <c r="N4" s="171" t="s">
        <v>65</v>
      </c>
      <c r="O4" s="128" t="s">
        <v>62</v>
      </c>
      <c r="P4" s="171" t="s">
        <v>64</v>
      </c>
      <c r="Q4" s="171" t="s">
        <v>65</v>
      </c>
      <c r="R4" s="128" t="s">
        <v>62</v>
      </c>
    </row>
    <row r="5" spans="1:18" s="172" customFormat="1">
      <c r="A5" s="237">
        <v>183</v>
      </c>
      <c r="B5" s="237">
        <v>11310</v>
      </c>
      <c r="C5" s="106">
        <v>1</v>
      </c>
      <c r="D5" s="106" t="s">
        <v>446</v>
      </c>
      <c r="E5" s="149">
        <v>21302174.366439998</v>
      </c>
      <c r="F5" s="149">
        <v>28952227.830550998</v>
      </c>
      <c r="G5" s="270">
        <f t="shared" ref="G5:G36" si="0">E5-F5</f>
        <v>-7650053.4641110003</v>
      </c>
      <c r="H5" s="107">
        <f t="shared" ref="H5:H36" si="1">E5+F5</f>
        <v>50254402.196990997</v>
      </c>
      <c r="I5" s="107">
        <v>4403803.4854690004</v>
      </c>
      <c r="J5" s="107">
        <v>1322269.6810270001</v>
      </c>
      <c r="K5" s="107">
        <f t="shared" ref="K5:K36" si="2">I5-J5</f>
        <v>3081533.8044420006</v>
      </c>
      <c r="L5" s="107">
        <f t="shared" ref="L5:L36" si="3">I5+J5</f>
        <v>5726073.1664960003</v>
      </c>
      <c r="M5" s="108">
        <v>141946813</v>
      </c>
      <c r="N5" s="108">
        <v>57467785</v>
      </c>
      <c r="O5" s="108">
        <f t="shared" ref="O5:O36" si="4">M5-N5</f>
        <v>84479028</v>
      </c>
      <c r="P5" s="108">
        <v>37471821</v>
      </c>
      <c r="Q5" s="108">
        <v>4184953</v>
      </c>
      <c r="R5" s="108">
        <f t="shared" ref="R5:R36" si="5">P5-Q5</f>
        <v>33286868</v>
      </c>
    </row>
    <row r="6" spans="1:18" s="172" customFormat="1">
      <c r="A6" s="237">
        <v>123</v>
      </c>
      <c r="B6" s="237">
        <v>11098</v>
      </c>
      <c r="C6" s="155">
        <v>2</v>
      </c>
      <c r="D6" s="70" t="s">
        <v>433</v>
      </c>
      <c r="E6" s="156">
        <v>28614854.3851</v>
      </c>
      <c r="F6" s="156">
        <v>39582107.739239998</v>
      </c>
      <c r="G6" s="21">
        <f t="shared" si="0"/>
        <v>-10967253.354139999</v>
      </c>
      <c r="H6" s="21">
        <f t="shared" si="1"/>
        <v>68196962.124339998</v>
      </c>
      <c r="I6" s="21">
        <v>2714848.5563010001</v>
      </c>
      <c r="J6" s="21">
        <v>2706950.5985460002</v>
      </c>
      <c r="K6" s="21">
        <f t="shared" si="2"/>
        <v>7897.9577549998648</v>
      </c>
      <c r="L6" s="21">
        <f t="shared" si="3"/>
        <v>5421799.1548469998</v>
      </c>
      <c r="M6" s="65">
        <v>404829573</v>
      </c>
      <c r="N6" s="65">
        <v>306295846</v>
      </c>
      <c r="O6" s="65">
        <f t="shared" si="4"/>
        <v>98533727</v>
      </c>
      <c r="P6" s="65">
        <v>32309472</v>
      </c>
      <c r="Q6" s="65">
        <v>24829170</v>
      </c>
      <c r="R6" s="65">
        <f t="shared" si="5"/>
        <v>7480302</v>
      </c>
    </row>
    <row r="7" spans="1:18" s="172" customFormat="1">
      <c r="A7" s="237">
        <v>104</v>
      </c>
      <c r="B7" s="237">
        <v>10919</v>
      </c>
      <c r="C7" s="106">
        <v>3</v>
      </c>
      <c r="D7" s="106" t="s">
        <v>398</v>
      </c>
      <c r="E7" s="149">
        <v>57019125.866843998</v>
      </c>
      <c r="F7" s="149">
        <v>96660034.540249005</v>
      </c>
      <c r="G7" s="270">
        <f t="shared" si="0"/>
        <v>-39640908.673405007</v>
      </c>
      <c r="H7" s="107">
        <f t="shared" si="1"/>
        <v>153679160.40709299</v>
      </c>
      <c r="I7" s="107">
        <v>2658165.0441029998</v>
      </c>
      <c r="J7" s="107">
        <v>5988459.1340300003</v>
      </c>
      <c r="K7" s="107">
        <f t="shared" si="2"/>
        <v>-3330294.0899270005</v>
      </c>
      <c r="L7" s="107">
        <f t="shared" si="3"/>
        <v>8646624.1781329997</v>
      </c>
      <c r="M7" s="108">
        <v>452173246</v>
      </c>
      <c r="N7" s="108">
        <v>436211228</v>
      </c>
      <c r="O7" s="108">
        <f t="shared" si="4"/>
        <v>15962018</v>
      </c>
      <c r="P7" s="108">
        <v>23236236</v>
      </c>
      <c r="Q7" s="108">
        <v>23355090</v>
      </c>
      <c r="R7" s="108">
        <f t="shared" si="5"/>
        <v>-118854</v>
      </c>
    </row>
    <row r="8" spans="1:18" s="172" customFormat="1">
      <c r="A8" s="237">
        <v>250</v>
      </c>
      <c r="B8" s="237">
        <v>11517</v>
      </c>
      <c r="C8" s="155">
        <v>4</v>
      </c>
      <c r="D8" s="70" t="s">
        <v>473</v>
      </c>
      <c r="E8" s="156">
        <v>3628915.016946</v>
      </c>
      <c r="F8" s="156">
        <v>6130057.4996790001</v>
      </c>
      <c r="G8" s="21">
        <f t="shared" si="0"/>
        <v>-2501142.4827330001</v>
      </c>
      <c r="H8" s="21">
        <f t="shared" si="1"/>
        <v>9758972.5166250002</v>
      </c>
      <c r="I8" s="21">
        <v>1094591.750334</v>
      </c>
      <c r="J8" s="21">
        <v>288628.11775500001</v>
      </c>
      <c r="K8" s="21">
        <f t="shared" si="2"/>
        <v>805963.63257899997</v>
      </c>
      <c r="L8" s="21">
        <f t="shared" si="3"/>
        <v>1383219.868089</v>
      </c>
      <c r="M8" s="65">
        <v>82922023</v>
      </c>
      <c r="N8" s="65">
        <v>54270303</v>
      </c>
      <c r="O8" s="65">
        <f t="shared" si="4"/>
        <v>28651720</v>
      </c>
      <c r="P8" s="65">
        <v>11446222</v>
      </c>
      <c r="Q8" s="65">
        <v>6305456</v>
      </c>
      <c r="R8" s="65">
        <f t="shared" si="5"/>
        <v>5140766</v>
      </c>
    </row>
    <row r="9" spans="1:18" s="172" customFormat="1">
      <c r="A9" s="237">
        <v>132</v>
      </c>
      <c r="B9" s="237">
        <v>11145</v>
      </c>
      <c r="C9" s="106">
        <v>5</v>
      </c>
      <c r="D9" s="106" t="s">
        <v>435</v>
      </c>
      <c r="E9" s="149">
        <v>24676192.113697998</v>
      </c>
      <c r="F9" s="149">
        <v>33724795.123732999</v>
      </c>
      <c r="G9" s="270">
        <f t="shared" si="0"/>
        <v>-9048603.0100350007</v>
      </c>
      <c r="H9" s="107">
        <f t="shared" si="1"/>
        <v>58400987.237430997</v>
      </c>
      <c r="I9" s="107">
        <v>998281.42624099995</v>
      </c>
      <c r="J9" s="107">
        <v>1639360.7147669999</v>
      </c>
      <c r="K9" s="107">
        <f t="shared" si="2"/>
        <v>-641079.28852599999</v>
      </c>
      <c r="L9" s="107">
        <f t="shared" si="3"/>
        <v>2637642.1410079999</v>
      </c>
      <c r="M9" s="108">
        <v>123978531</v>
      </c>
      <c r="N9" s="108">
        <v>90026985</v>
      </c>
      <c r="O9" s="108">
        <f t="shared" si="4"/>
        <v>33951546</v>
      </c>
      <c r="P9" s="108">
        <v>10132466</v>
      </c>
      <c r="Q9" s="108">
        <v>3528679</v>
      </c>
      <c r="R9" s="108">
        <f t="shared" si="5"/>
        <v>6603787</v>
      </c>
    </row>
    <row r="10" spans="1:18" s="172" customFormat="1">
      <c r="A10" s="237">
        <v>195</v>
      </c>
      <c r="B10" s="237">
        <v>11338</v>
      </c>
      <c r="C10" s="155">
        <v>6</v>
      </c>
      <c r="D10" s="70" t="s">
        <v>448</v>
      </c>
      <c r="E10" s="156">
        <v>7076565.7975859996</v>
      </c>
      <c r="F10" s="156">
        <v>13033693.872172</v>
      </c>
      <c r="G10" s="21">
        <f t="shared" si="0"/>
        <v>-5957128.0745860003</v>
      </c>
      <c r="H10" s="21">
        <f t="shared" si="1"/>
        <v>20110259.669757999</v>
      </c>
      <c r="I10" s="21">
        <v>921998.15284500003</v>
      </c>
      <c r="J10" s="21">
        <v>268763.94130000001</v>
      </c>
      <c r="K10" s="21">
        <f t="shared" si="2"/>
        <v>653234.21154500009</v>
      </c>
      <c r="L10" s="21">
        <f t="shared" si="3"/>
        <v>1190762.094145</v>
      </c>
      <c r="M10" s="65">
        <v>31980725</v>
      </c>
      <c r="N10" s="65">
        <v>19519940</v>
      </c>
      <c r="O10" s="65">
        <f t="shared" si="4"/>
        <v>12460785</v>
      </c>
      <c r="P10" s="65">
        <v>2195050</v>
      </c>
      <c r="Q10" s="65">
        <v>1908884</v>
      </c>
      <c r="R10" s="65">
        <f t="shared" si="5"/>
        <v>286166</v>
      </c>
    </row>
    <row r="11" spans="1:18" s="172" customFormat="1">
      <c r="A11" s="237">
        <v>295</v>
      </c>
      <c r="B11" s="237">
        <v>11698</v>
      </c>
      <c r="C11" s="106">
        <v>7</v>
      </c>
      <c r="D11" s="106" t="s">
        <v>651</v>
      </c>
      <c r="E11" s="149">
        <v>4947910.1229659999</v>
      </c>
      <c r="F11" s="149">
        <v>3538125.7751890002</v>
      </c>
      <c r="G11" s="270">
        <f t="shared" si="0"/>
        <v>1409784.3477769997</v>
      </c>
      <c r="H11" s="107">
        <f t="shared" si="1"/>
        <v>8486035.8981550001</v>
      </c>
      <c r="I11" s="107">
        <v>907648.59317000001</v>
      </c>
      <c r="J11" s="107">
        <v>1160985.2022909999</v>
      </c>
      <c r="K11" s="107">
        <f t="shared" si="2"/>
        <v>-253336.60912099993</v>
      </c>
      <c r="L11" s="107">
        <f t="shared" si="3"/>
        <v>2068633.7954609999</v>
      </c>
      <c r="M11" s="108">
        <v>24574364</v>
      </c>
      <c r="N11" s="108">
        <v>1619614</v>
      </c>
      <c r="O11" s="108">
        <f t="shared" si="4"/>
        <v>22954750</v>
      </c>
      <c r="P11" s="108">
        <v>4725675</v>
      </c>
      <c r="Q11" s="108">
        <v>0</v>
      </c>
      <c r="R11" s="108">
        <f t="shared" si="5"/>
        <v>4725675</v>
      </c>
    </row>
    <row r="12" spans="1:18" s="172" customFormat="1">
      <c r="A12" s="237">
        <v>107</v>
      </c>
      <c r="B12" s="237">
        <v>10911</v>
      </c>
      <c r="C12" s="155">
        <v>8</v>
      </c>
      <c r="D12" s="70" t="s">
        <v>426</v>
      </c>
      <c r="E12" s="156">
        <v>9622504.1527549997</v>
      </c>
      <c r="F12" s="156">
        <v>15913658.911465</v>
      </c>
      <c r="G12" s="21">
        <f t="shared" si="0"/>
        <v>-6291154.7587100007</v>
      </c>
      <c r="H12" s="21">
        <f t="shared" si="1"/>
        <v>25536163.06422</v>
      </c>
      <c r="I12" s="21">
        <v>881148.96375200001</v>
      </c>
      <c r="J12" s="21">
        <v>521190.807462</v>
      </c>
      <c r="K12" s="21">
        <f t="shared" si="2"/>
        <v>359958.15629000001</v>
      </c>
      <c r="L12" s="21">
        <f t="shared" si="3"/>
        <v>1402339.7712139999</v>
      </c>
      <c r="M12" s="65">
        <v>65391854</v>
      </c>
      <c r="N12" s="65">
        <v>60079362</v>
      </c>
      <c r="O12" s="65">
        <f t="shared" si="4"/>
        <v>5312492</v>
      </c>
      <c r="P12" s="65">
        <v>9206526</v>
      </c>
      <c r="Q12" s="65">
        <v>2399485</v>
      </c>
      <c r="R12" s="65">
        <f t="shared" si="5"/>
        <v>6807041</v>
      </c>
    </row>
    <row r="13" spans="1:18" s="172" customFormat="1">
      <c r="A13" s="237">
        <v>16</v>
      </c>
      <c r="B13" s="237">
        <v>10883</v>
      </c>
      <c r="C13" s="106">
        <v>9</v>
      </c>
      <c r="D13" s="106" t="s">
        <v>421</v>
      </c>
      <c r="E13" s="149">
        <v>4846380.6890040003</v>
      </c>
      <c r="F13" s="149">
        <v>11207465.630475</v>
      </c>
      <c r="G13" s="270">
        <f t="shared" si="0"/>
        <v>-6361084.9414709993</v>
      </c>
      <c r="H13" s="107">
        <f t="shared" si="1"/>
        <v>16053846.319479</v>
      </c>
      <c r="I13" s="107">
        <v>855062.65970199998</v>
      </c>
      <c r="J13" s="107">
        <v>50014.589145999998</v>
      </c>
      <c r="K13" s="107">
        <f t="shared" si="2"/>
        <v>805048.07055599999</v>
      </c>
      <c r="L13" s="107">
        <f t="shared" si="3"/>
        <v>905077.24884799996</v>
      </c>
      <c r="M13" s="108">
        <v>91417316</v>
      </c>
      <c r="N13" s="108">
        <v>41505928</v>
      </c>
      <c r="O13" s="108">
        <f t="shared" si="4"/>
        <v>49911388</v>
      </c>
      <c r="P13" s="108">
        <v>22537162</v>
      </c>
      <c r="Q13" s="108">
        <v>3686068</v>
      </c>
      <c r="R13" s="108">
        <f t="shared" si="5"/>
        <v>18851094</v>
      </c>
    </row>
    <row r="14" spans="1:18" s="172" customFormat="1">
      <c r="A14" s="237">
        <v>191</v>
      </c>
      <c r="B14" s="237">
        <v>11315</v>
      </c>
      <c r="C14" s="155">
        <v>10</v>
      </c>
      <c r="D14" s="70" t="s">
        <v>447</v>
      </c>
      <c r="E14" s="156">
        <v>2843219.6486030002</v>
      </c>
      <c r="F14" s="156">
        <v>449820.662113</v>
      </c>
      <c r="G14" s="21">
        <f t="shared" si="0"/>
        <v>2393398.98649</v>
      </c>
      <c r="H14" s="21">
        <f t="shared" si="1"/>
        <v>3293040.3107160004</v>
      </c>
      <c r="I14" s="21">
        <v>773443.70246599999</v>
      </c>
      <c r="J14" s="21">
        <v>72042.223480000001</v>
      </c>
      <c r="K14" s="21">
        <f t="shared" si="2"/>
        <v>701401.47898599994</v>
      </c>
      <c r="L14" s="21">
        <f t="shared" si="3"/>
        <v>845485.92594600003</v>
      </c>
      <c r="M14" s="65">
        <v>68433621</v>
      </c>
      <c r="N14" s="65">
        <v>23087713</v>
      </c>
      <c r="O14" s="65">
        <f t="shared" si="4"/>
        <v>45345908</v>
      </c>
      <c r="P14" s="65">
        <v>1631188</v>
      </c>
      <c r="Q14" s="65">
        <v>5063651</v>
      </c>
      <c r="R14" s="65">
        <f t="shared" si="5"/>
        <v>-3432463</v>
      </c>
    </row>
    <row r="15" spans="1:18" s="172" customFormat="1">
      <c r="A15" s="237">
        <v>243</v>
      </c>
      <c r="B15" s="237">
        <v>11460</v>
      </c>
      <c r="C15" s="106">
        <v>11</v>
      </c>
      <c r="D15" s="106" t="s">
        <v>469</v>
      </c>
      <c r="E15" s="149">
        <v>2667656.130682</v>
      </c>
      <c r="F15" s="149">
        <v>4591194.7078210004</v>
      </c>
      <c r="G15" s="270">
        <f t="shared" si="0"/>
        <v>-1923538.5771390004</v>
      </c>
      <c r="H15" s="107">
        <f t="shared" si="1"/>
        <v>7258850.8385030003</v>
      </c>
      <c r="I15" s="107">
        <v>737431.14857800002</v>
      </c>
      <c r="J15" s="107">
        <v>374794.87482600001</v>
      </c>
      <c r="K15" s="107">
        <f t="shared" si="2"/>
        <v>362636.27375200001</v>
      </c>
      <c r="L15" s="107">
        <f t="shared" si="3"/>
        <v>1112226.0234040001</v>
      </c>
      <c r="M15" s="108">
        <v>30085292</v>
      </c>
      <c r="N15" s="108">
        <v>2413762</v>
      </c>
      <c r="O15" s="108">
        <f t="shared" si="4"/>
        <v>27671530</v>
      </c>
      <c r="P15" s="108">
        <v>0</v>
      </c>
      <c r="Q15" s="108">
        <v>793666</v>
      </c>
      <c r="R15" s="108">
        <f t="shared" si="5"/>
        <v>-793666</v>
      </c>
    </row>
    <row r="16" spans="1:18" s="172" customFormat="1">
      <c r="A16" s="237">
        <v>262</v>
      </c>
      <c r="B16" s="237">
        <v>11551</v>
      </c>
      <c r="C16" s="155">
        <v>12</v>
      </c>
      <c r="D16" s="70" t="s">
        <v>477</v>
      </c>
      <c r="E16" s="156">
        <v>6224043.2440919997</v>
      </c>
      <c r="F16" s="156">
        <v>6386419.6928120004</v>
      </c>
      <c r="G16" s="21">
        <f t="shared" si="0"/>
        <v>-162376.44872000068</v>
      </c>
      <c r="H16" s="21">
        <f t="shared" si="1"/>
        <v>12610462.936904</v>
      </c>
      <c r="I16" s="21">
        <v>694263.58097799995</v>
      </c>
      <c r="J16" s="21">
        <v>469195.063609</v>
      </c>
      <c r="K16" s="21">
        <f t="shared" si="2"/>
        <v>225068.51736899995</v>
      </c>
      <c r="L16" s="21">
        <f t="shared" si="3"/>
        <v>1163458.6445869999</v>
      </c>
      <c r="M16" s="65">
        <v>49014043</v>
      </c>
      <c r="N16" s="65">
        <v>39125523</v>
      </c>
      <c r="O16" s="65">
        <f t="shared" si="4"/>
        <v>9888520</v>
      </c>
      <c r="P16" s="65">
        <v>5614678</v>
      </c>
      <c r="Q16" s="65">
        <v>4844210</v>
      </c>
      <c r="R16" s="65">
        <f t="shared" si="5"/>
        <v>770468</v>
      </c>
    </row>
    <row r="17" spans="1:18" s="172" customFormat="1">
      <c r="A17" s="237">
        <v>210</v>
      </c>
      <c r="B17" s="237">
        <v>11385</v>
      </c>
      <c r="C17" s="106">
        <v>13</v>
      </c>
      <c r="D17" s="106" t="s">
        <v>454</v>
      </c>
      <c r="E17" s="149">
        <v>6876595.1045740005</v>
      </c>
      <c r="F17" s="149">
        <v>14888864.273693999</v>
      </c>
      <c r="G17" s="270">
        <f t="shared" si="0"/>
        <v>-8012269.1691199988</v>
      </c>
      <c r="H17" s="107">
        <f t="shared" si="1"/>
        <v>21765459.378268</v>
      </c>
      <c r="I17" s="107">
        <v>576250.19336999999</v>
      </c>
      <c r="J17" s="107">
        <v>2487858.4933079998</v>
      </c>
      <c r="K17" s="107">
        <f t="shared" si="2"/>
        <v>-1911608.2999379998</v>
      </c>
      <c r="L17" s="107">
        <f t="shared" si="3"/>
        <v>3064108.6866779998</v>
      </c>
      <c r="M17" s="108">
        <v>119153940</v>
      </c>
      <c r="N17" s="108">
        <v>67787190</v>
      </c>
      <c r="O17" s="108">
        <f t="shared" si="4"/>
        <v>51366750</v>
      </c>
      <c r="P17" s="108">
        <v>20261858</v>
      </c>
      <c r="Q17" s="108">
        <v>5073231</v>
      </c>
      <c r="R17" s="108">
        <f t="shared" si="5"/>
        <v>15188627</v>
      </c>
    </row>
    <row r="18" spans="1:18" s="172" customFormat="1">
      <c r="A18" s="237">
        <v>105</v>
      </c>
      <c r="B18" s="237">
        <v>10915</v>
      </c>
      <c r="C18" s="155">
        <v>14</v>
      </c>
      <c r="D18" s="70" t="s">
        <v>423</v>
      </c>
      <c r="E18" s="156">
        <v>6954489.1912240004</v>
      </c>
      <c r="F18" s="156">
        <v>19667052.586831</v>
      </c>
      <c r="G18" s="21">
        <f t="shared" si="0"/>
        <v>-12712563.395606998</v>
      </c>
      <c r="H18" s="21">
        <f t="shared" si="1"/>
        <v>26621541.778055001</v>
      </c>
      <c r="I18" s="21">
        <v>568392.23662800004</v>
      </c>
      <c r="J18" s="21">
        <v>1152338.7404499999</v>
      </c>
      <c r="K18" s="21">
        <f t="shared" si="2"/>
        <v>-583946.50382199988</v>
      </c>
      <c r="L18" s="21">
        <f t="shared" si="3"/>
        <v>1720730.9770780001</v>
      </c>
      <c r="M18" s="65">
        <v>45820681</v>
      </c>
      <c r="N18" s="65">
        <v>57314172</v>
      </c>
      <c r="O18" s="65">
        <f t="shared" si="4"/>
        <v>-11493491</v>
      </c>
      <c r="P18" s="65">
        <v>539348</v>
      </c>
      <c r="Q18" s="65">
        <v>2453276</v>
      </c>
      <c r="R18" s="65">
        <f t="shared" si="5"/>
        <v>-1913928</v>
      </c>
    </row>
    <row r="19" spans="1:18" s="172" customFormat="1">
      <c r="A19" s="237">
        <v>253</v>
      </c>
      <c r="B19" s="237">
        <v>11588</v>
      </c>
      <c r="C19" s="106">
        <v>15</v>
      </c>
      <c r="D19" s="106" t="s">
        <v>480</v>
      </c>
      <c r="E19" s="149">
        <v>2683945.3779859999</v>
      </c>
      <c r="F19" s="149">
        <v>3117686.0345299998</v>
      </c>
      <c r="G19" s="270">
        <f t="shared" si="0"/>
        <v>-433740.65654399991</v>
      </c>
      <c r="H19" s="107">
        <f t="shared" si="1"/>
        <v>5801631.4125159997</v>
      </c>
      <c r="I19" s="107">
        <v>485454.228481</v>
      </c>
      <c r="J19" s="107">
        <v>380809.50350200001</v>
      </c>
      <c r="K19" s="107">
        <f t="shared" si="2"/>
        <v>104644.72497899999</v>
      </c>
      <c r="L19" s="107">
        <f t="shared" si="3"/>
        <v>866263.73198299995</v>
      </c>
      <c r="M19" s="108">
        <v>14528453</v>
      </c>
      <c r="N19" s="108">
        <v>7087869</v>
      </c>
      <c r="O19" s="108">
        <f t="shared" si="4"/>
        <v>7440584</v>
      </c>
      <c r="P19" s="108">
        <v>0</v>
      </c>
      <c r="Q19" s="108">
        <v>395083</v>
      </c>
      <c r="R19" s="108">
        <f t="shared" si="5"/>
        <v>-395083</v>
      </c>
    </row>
    <row r="20" spans="1:18" s="172" customFormat="1">
      <c r="A20" s="237">
        <v>56</v>
      </c>
      <c r="B20" s="237">
        <v>10766</v>
      </c>
      <c r="C20" s="155">
        <v>16</v>
      </c>
      <c r="D20" s="70" t="s">
        <v>415</v>
      </c>
      <c r="E20" s="156">
        <v>5302416.8425150001</v>
      </c>
      <c r="F20" s="156">
        <v>4576532.4706150005</v>
      </c>
      <c r="G20" s="21">
        <f t="shared" si="0"/>
        <v>725884.37189999968</v>
      </c>
      <c r="H20" s="21">
        <f t="shared" si="1"/>
        <v>9878949.3131300006</v>
      </c>
      <c r="I20" s="21">
        <v>449553.490597</v>
      </c>
      <c r="J20" s="21">
        <v>122921.685831</v>
      </c>
      <c r="K20" s="21">
        <f t="shared" si="2"/>
        <v>326631.80476600002</v>
      </c>
      <c r="L20" s="21">
        <f t="shared" si="3"/>
        <v>572475.17642799998</v>
      </c>
      <c r="M20" s="65">
        <v>49853762</v>
      </c>
      <c r="N20" s="65">
        <v>18186340</v>
      </c>
      <c r="O20" s="65">
        <f t="shared" si="4"/>
        <v>31667422</v>
      </c>
      <c r="P20" s="65">
        <v>6936271</v>
      </c>
      <c r="Q20" s="65">
        <v>2023383</v>
      </c>
      <c r="R20" s="65">
        <f t="shared" si="5"/>
        <v>4912888</v>
      </c>
    </row>
    <row r="21" spans="1:18" s="172" customFormat="1">
      <c r="A21" s="237">
        <v>248</v>
      </c>
      <c r="B21" s="237">
        <v>11495</v>
      </c>
      <c r="C21" s="106">
        <v>17</v>
      </c>
      <c r="D21" s="106" t="s">
        <v>399</v>
      </c>
      <c r="E21" s="149">
        <v>3874024.845123</v>
      </c>
      <c r="F21" s="149">
        <v>3952563.6285680002</v>
      </c>
      <c r="G21" s="270">
        <f t="shared" si="0"/>
        <v>-78538.783445000183</v>
      </c>
      <c r="H21" s="107">
        <f t="shared" si="1"/>
        <v>7826588.4736909997</v>
      </c>
      <c r="I21" s="107">
        <v>394672.317935</v>
      </c>
      <c r="J21" s="107">
        <v>0</v>
      </c>
      <c r="K21" s="107">
        <f t="shared" si="2"/>
        <v>394672.317935</v>
      </c>
      <c r="L21" s="107">
        <f t="shared" si="3"/>
        <v>394672.317935</v>
      </c>
      <c r="M21" s="108">
        <v>75516725</v>
      </c>
      <c r="N21" s="108">
        <v>50567674</v>
      </c>
      <c r="O21" s="108">
        <f t="shared" si="4"/>
        <v>24949051</v>
      </c>
      <c r="P21" s="108">
        <v>5070872</v>
      </c>
      <c r="Q21" s="108">
        <v>3475200</v>
      </c>
      <c r="R21" s="108">
        <f t="shared" si="5"/>
        <v>1595672</v>
      </c>
    </row>
    <row r="22" spans="1:18" s="172" customFormat="1">
      <c r="A22" s="237">
        <v>219</v>
      </c>
      <c r="B22" s="237">
        <v>11409</v>
      </c>
      <c r="C22" s="155">
        <v>18</v>
      </c>
      <c r="D22" s="70" t="s">
        <v>460</v>
      </c>
      <c r="E22" s="156">
        <v>2157410.2150889998</v>
      </c>
      <c r="F22" s="156">
        <v>3701813.0916490001</v>
      </c>
      <c r="G22" s="21">
        <f t="shared" si="0"/>
        <v>-1544402.8765600002</v>
      </c>
      <c r="H22" s="21">
        <f t="shared" si="1"/>
        <v>5859223.3067380004</v>
      </c>
      <c r="I22" s="21">
        <v>369616.50380000001</v>
      </c>
      <c r="J22" s="21">
        <v>394867.105843</v>
      </c>
      <c r="K22" s="21">
        <f t="shared" si="2"/>
        <v>-25250.602042999992</v>
      </c>
      <c r="L22" s="21">
        <f t="shared" si="3"/>
        <v>764483.60964299995</v>
      </c>
      <c r="M22" s="65">
        <v>13392923</v>
      </c>
      <c r="N22" s="65">
        <v>11360961</v>
      </c>
      <c r="O22" s="65">
        <f t="shared" si="4"/>
        <v>2031962</v>
      </c>
      <c r="P22" s="65">
        <v>737306</v>
      </c>
      <c r="Q22" s="65">
        <v>1597840</v>
      </c>
      <c r="R22" s="65">
        <f t="shared" si="5"/>
        <v>-860534</v>
      </c>
    </row>
    <row r="23" spans="1:18" s="172" customFormat="1">
      <c r="A23" s="237">
        <v>136</v>
      </c>
      <c r="B23" s="237">
        <v>11158</v>
      </c>
      <c r="C23" s="106">
        <v>19</v>
      </c>
      <c r="D23" s="106" t="s">
        <v>437</v>
      </c>
      <c r="E23" s="149">
        <v>3829830.790182</v>
      </c>
      <c r="F23" s="149">
        <v>5851290.5031359997</v>
      </c>
      <c r="G23" s="270">
        <f t="shared" si="0"/>
        <v>-2021459.7129539996</v>
      </c>
      <c r="H23" s="107">
        <f t="shared" si="1"/>
        <v>9681121.2933179997</v>
      </c>
      <c r="I23" s="107">
        <v>300856.23488599999</v>
      </c>
      <c r="J23" s="107">
        <v>143749.38164000001</v>
      </c>
      <c r="K23" s="107">
        <f t="shared" si="2"/>
        <v>157106.85324599998</v>
      </c>
      <c r="L23" s="107">
        <f t="shared" si="3"/>
        <v>444605.61652599997</v>
      </c>
      <c r="M23" s="108">
        <v>15509800</v>
      </c>
      <c r="N23" s="108">
        <v>13282880</v>
      </c>
      <c r="O23" s="108">
        <f t="shared" si="4"/>
        <v>2226920</v>
      </c>
      <c r="P23" s="108">
        <v>1491235</v>
      </c>
      <c r="Q23" s="108">
        <v>992085</v>
      </c>
      <c r="R23" s="108">
        <f t="shared" si="5"/>
        <v>499150</v>
      </c>
    </row>
    <row r="24" spans="1:18" s="172" customFormat="1">
      <c r="A24" s="237">
        <v>121</v>
      </c>
      <c r="B24" s="237">
        <v>11090</v>
      </c>
      <c r="C24" s="155">
        <v>20</v>
      </c>
      <c r="D24" s="70" t="s">
        <v>432</v>
      </c>
      <c r="E24" s="156">
        <v>3878194.6096199998</v>
      </c>
      <c r="F24" s="156">
        <v>12796695.697656</v>
      </c>
      <c r="G24" s="21">
        <f t="shared" si="0"/>
        <v>-8918501.0880360007</v>
      </c>
      <c r="H24" s="21">
        <f t="shared" si="1"/>
        <v>16674890.307275999</v>
      </c>
      <c r="I24" s="21">
        <v>298865.07457599998</v>
      </c>
      <c r="J24" s="21">
        <v>593986.82599100005</v>
      </c>
      <c r="K24" s="21">
        <f t="shared" si="2"/>
        <v>-295121.75141500006</v>
      </c>
      <c r="L24" s="21">
        <f t="shared" si="3"/>
        <v>892851.90056700003</v>
      </c>
      <c r="M24" s="65">
        <v>69218429</v>
      </c>
      <c r="N24" s="65">
        <v>70971980</v>
      </c>
      <c r="O24" s="65">
        <f t="shared" si="4"/>
        <v>-1753551</v>
      </c>
      <c r="P24" s="65">
        <v>1618695</v>
      </c>
      <c r="Q24" s="65">
        <v>1791929</v>
      </c>
      <c r="R24" s="65">
        <f t="shared" si="5"/>
        <v>-173234</v>
      </c>
    </row>
    <row r="25" spans="1:18" s="172" customFormat="1">
      <c r="A25" s="237">
        <v>138</v>
      </c>
      <c r="B25" s="237">
        <v>11161</v>
      </c>
      <c r="C25" s="106">
        <v>21</v>
      </c>
      <c r="D25" s="106" t="s">
        <v>438</v>
      </c>
      <c r="E25" s="149">
        <v>2702128.8782060002</v>
      </c>
      <c r="F25" s="149">
        <v>5708930.1105749998</v>
      </c>
      <c r="G25" s="270">
        <f t="shared" si="0"/>
        <v>-3006801.2323689996</v>
      </c>
      <c r="H25" s="107">
        <f t="shared" si="1"/>
        <v>8411058.9887809996</v>
      </c>
      <c r="I25" s="107">
        <v>298649.75925</v>
      </c>
      <c r="J25" s="107">
        <v>531201.26432199997</v>
      </c>
      <c r="K25" s="107">
        <f t="shared" si="2"/>
        <v>-232551.50507199997</v>
      </c>
      <c r="L25" s="107">
        <f t="shared" si="3"/>
        <v>829851.02357199998</v>
      </c>
      <c r="M25" s="108">
        <v>22389129</v>
      </c>
      <c r="N25" s="108">
        <v>22562485</v>
      </c>
      <c r="O25" s="108">
        <f t="shared" si="4"/>
        <v>-173356</v>
      </c>
      <c r="P25" s="108">
        <v>817952</v>
      </c>
      <c r="Q25" s="108">
        <v>1062598</v>
      </c>
      <c r="R25" s="108">
        <f t="shared" si="5"/>
        <v>-244646</v>
      </c>
    </row>
    <row r="26" spans="1:18" s="172" customFormat="1">
      <c r="A26" s="237">
        <v>254</v>
      </c>
      <c r="B26" s="237">
        <v>11513</v>
      </c>
      <c r="C26" s="155">
        <v>22</v>
      </c>
      <c r="D26" s="70" t="s">
        <v>474</v>
      </c>
      <c r="E26" s="156">
        <v>5150177.7717770003</v>
      </c>
      <c r="F26" s="156">
        <v>2506579.8999680001</v>
      </c>
      <c r="G26" s="21">
        <f t="shared" si="0"/>
        <v>2643597.8718090001</v>
      </c>
      <c r="H26" s="21">
        <f t="shared" si="1"/>
        <v>7656757.6717450004</v>
      </c>
      <c r="I26" s="21">
        <v>296267.44041400001</v>
      </c>
      <c r="J26" s="21">
        <v>234937.48083399999</v>
      </c>
      <c r="K26" s="21">
        <f t="shared" si="2"/>
        <v>61329.959580000024</v>
      </c>
      <c r="L26" s="21">
        <f t="shared" si="3"/>
        <v>531204.921248</v>
      </c>
      <c r="M26" s="65">
        <v>75004166</v>
      </c>
      <c r="N26" s="65">
        <v>13414137</v>
      </c>
      <c r="O26" s="65">
        <f t="shared" si="4"/>
        <v>61590029</v>
      </c>
      <c r="P26" s="65">
        <v>5652875</v>
      </c>
      <c r="Q26" s="65">
        <v>3755721</v>
      </c>
      <c r="R26" s="65">
        <f t="shared" si="5"/>
        <v>1897154</v>
      </c>
    </row>
    <row r="27" spans="1:18" s="172" customFormat="1">
      <c r="A27" s="237">
        <v>118</v>
      </c>
      <c r="B27" s="237">
        <v>11075</v>
      </c>
      <c r="C27" s="106">
        <v>23</v>
      </c>
      <c r="D27" s="106" t="s">
        <v>431</v>
      </c>
      <c r="E27" s="149">
        <v>3311107.6025999999</v>
      </c>
      <c r="F27" s="149">
        <v>7842359.2491229996</v>
      </c>
      <c r="G27" s="270">
        <f t="shared" si="0"/>
        <v>-4531251.6465229997</v>
      </c>
      <c r="H27" s="107">
        <f t="shared" si="1"/>
        <v>11153466.851723</v>
      </c>
      <c r="I27" s="107">
        <v>294920.99595299998</v>
      </c>
      <c r="J27" s="107">
        <v>154459.44734099999</v>
      </c>
      <c r="K27" s="107">
        <f t="shared" si="2"/>
        <v>140461.54861199998</v>
      </c>
      <c r="L27" s="107">
        <f t="shared" si="3"/>
        <v>449380.443294</v>
      </c>
      <c r="M27" s="108">
        <v>70512008</v>
      </c>
      <c r="N27" s="108">
        <v>52280467</v>
      </c>
      <c r="O27" s="108">
        <f t="shared" si="4"/>
        <v>18231541</v>
      </c>
      <c r="P27" s="108">
        <v>3018834</v>
      </c>
      <c r="Q27" s="108">
        <v>1919253</v>
      </c>
      <c r="R27" s="108">
        <f t="shared" si="5"/>
        <v>1099581</v>
      </c>
    </row>
    <row r="28" spans="1:18" s="172" customFormat="1">
      <c r="A28" s="237">
        <v>230</v>
      </c>
      <c r="B28" s="237">
        <v>11442</v>
      </c>
      <c r="C28" s="155">
        <v>24</v>
      </c>
      <c r="D28" s="70" t="s">
        <v>465</v>
      </c>
      <c r="E28" s="156">
        <v>1639252.6072199999</v>
      </c>
      <c r="F28" s="156">
        <v>2022344.066236</v>
      </c>
      <c r="G28" s="21">
        <f t="shared" si="0"/>
        <v>-383091.45901600015</v>
      </c>
      <c r="H28" s="21">
        <f t="shared" si="1"/>
        <v>3661596.6734560002</v>
      </c>
      <c r="I28" s="21">
        <v>283728.53645900002</v>
      </c>
      <c r="J28" s="21">
        <v>522632.430559</v>
      </c>
      <c r="K28" s="21">
        <f t="shared" si="2"/>
        <v>-238903.89409999998</v>
      </c>
      <c r="L28" s="21">
        <f t="shared" si="3"/>
        <v>806360.96701800008</v>
      </c>
      <c r="M28" s="65">
        <v>5754718</v>
      </c>
      <c r="N28" s="65">
        <v>5122598</v>
      </c>
      <c r="O28" s="65">
        <f t="shared" si="4"/>
        <v>632120</v>
      </c>
      <c r="P28" s="65">
        <v>60101</v>
      </c>
      <c r="Q28" s="65">
        <v>417700</v>
      </c>
      <c r="R28" s="65">
        <f t="shared" si="5"/>
        <v>-357599</v>
      </c>
    </row>
    <row r="29" spans="1:18" s="172" customFormat="1">
      <c r="A29" s="237">
        <v>225</v>
      </c>
      <c r="B29" s="237">
        <v>11421</v>
      </c>
      <c r="C29" s="106">
        <v>25</v>
      </c>
      <c r="D29" s="106" t="s">
        <v>463</v>
      </c>
      <c r="E29" s="149">
        <v>898753.46360899997</v>
      </c>
      <c r="F29" s="149">
        <v>1297485.4150950001</v>
      </c>
      <c r="G29" s="270">
        <f t="shared" si="0"/>
        <v>-398731.95148600009</v>
      </c>
      <c r="H29" s="107">
        <f t="shared" si="1"/>
        <v>2196238.8787040003</v>
      </c>
      <c r="I29" s="107">
        <v>279715.51576500002</v>
      </c>
      <c r="J29" s="107">
        <v>145221.78335000001</v>
      </c>
      <c r="K29" s="107">
        <f t="shared" si="2"/>
        <v>134493.73241500001</v>
      </c>
      <c r="L29" s="107">
        <f t="shared" si="3"/>
        <v>424937.29911500006</v>
      </c>
      <c r="M29" s="108">
        <v>2162000</v>
      </c>
      <c r="N29" s="108">
        <v>2141087</v>
      </c>
      <c r="O29" s="108">
        <f t="shared" si="4"/>
        <v>20913</v>
      </c>
      <c r="P29" s="108">
        <v>92045</v>
      </c>
      <c r="Q29" s="108">
        <v>56362</v>
      </c>
      <c r="R29" s="108">
        <f t="shared" si="5"/>
        <v>35683</v>
      </c>
    </row>
    <row r="30" spans="1:18" s="172" customFormat="1">
      <c r="A30" s="237">
        <v>271</v>
      </c>
      <c r="B30" s="237">
        <v>11621</v>
      </c>
      <c r="C30" s="155">
        <v>26</v>
      </c>
      <c r="D30" s="70" t="s">
        <v>481</v>
      </c>
      <c r="E30" s="156">
        <v>2265034.624609</v>
      </c>
      <c r="F30" s="156">
        <v>2702164.7578679998</v>
      </c>
      <c r="G30" s="21">
        <f t="shared" si="0"/>
        <v>-437130.13325899979</v>
      </c>
      <c r="H30" s="21">
        <f t="shared" si="1"/>
        <v>4967199.3824770004</v>
      </c>
      <c r="I30" s="21">
        <v>245422.23133000001</v>
      </c>
      <c r="J30" s="21">
        <v>308332.27500999998</v>
      </c>
      <c r="K30" s="21">
        <f t="shared" si="2"/>
        <v>-62910.043679999973</v>
      </c>
      <c r="L30" s="21">
        <f t="shared" si="3"/>
        <v>553754.50633999996</v>
      </c>
      <c r="M30" s="65">
        <v>2909467</v>
      </c>
      <c r="N30" s="65">
        <v>2420915</v>
      </c>
      <c r="O30" s="65">
        <f t="shared" si="4"/>
        <v>488552</v>
      </c>
      <c r="P30" s="65">
        <v>188355</v>
      </c>
      <c r="Q30" s="65">
        <v>147209</v>
      </c>
      <c r="R30" s="65">
        <f t="shared" si="5"/>
        <v>41146</v>
      </c>
    </row>
    <row r="31" spans="1:18" s="172" customFormat="1">
      <c r="A31" s="237">
        <v>247</v>
      </c>
      <c r="B31" s="237">
        <v>11500</v>
      </c>
      <c r="C31" s="106">
        <v>27</v>
      </c>
      <c r="D31" s="106" t="s">
        <v>471</v>
      </c>
      <c r="E31" s="149">
        <v>1512529.69817</v>
      </c>
      <c r="F31" s="149">
        <v>2289120.9197180001</v>
      </c>
      <c r="G31" s="270">
        <f t="shared" si="0"/>
        <v>-776591.22154800012</v>
      </c>
      <c r="H31" s="107">
        <f t="shared" si="1"/>
        <v>3801650.6178879999</v>
      </c>
      <c r="I31" s="107">
        <v>228192.81604999999</v>
      </c>
      <c r="J31" s="107">
        <v>217167.07858500001</v>
      </c>
      <c r="K31" s="107">
        <f t="shared" si="2"/>
        <v>11025.737464999984</v>
      </c>
      <c r="L31" s="107">
        <f t="shared" si="3"/>
        <v>445359.89463500003</v>
      </c>
      <c r="M31" s="108">
        <v>6516952</v>
      </c>
      <c r="N31" s="108">
        <v>3735442</v>
      </c>
      <c r="O31" s="108">
        <f t="shared" si="4"/>
        <v>2781510</v>
      </c>
      <c r="P31" s="108">
        <v>375972</v>
      </c>
      <c r="Q31" s="108">
        <v>559299</v>
      </c>
      <c r="R31" s="108">
        <f t="shared" si="5"/>
        <v>-183327</v>
      </c>
    </row>
    <row r="32" spans="1:18" s="172" customFormat="1">
      <c r="A32" s="237">
        <v>115</v>
      </c>
      <c r="B32" s="237">
        <v>11049</v>
      </c>
      <c r="C32" s="155">
        <v>28</v>
      </c>
      <c r="D32" s="70" t="s">
        <v>430</v>
      </c>
      <c r="E32" s="156">
        <v>2507226.5805939999</v>
      </c>
      <c r="F32" s="156">
        <v>7511587.8900610004</v>
      </c>
      <c r="G32" s="21">
        <f t="shared" si="0"/>
        <v>-5004361.3094670009</v>
      </c>
      <c r="H32" s="21">
        <f t="shared" si="1"/>
        <v>10018814.470655</v>
      </c>
      <c r="I32" s="21">
        <v>226243.70401300001</v>
      </c>
      <c r="J32" s="21">
        <v>848914.60227999999</v>
      </c>
      <c r="K32" s="21">
        <f t="shared" si="2"/>
        <v>-622670.89826699998</v>
      </c>
      <c r="L32" s="21">
        <f t="shared" si="3"/>
        <v>1075158.306293</v>
      </c>
      <c r="M32" s="65">
        <v>69679384</v>
      </c>
      <c r="N32" s="65">
        <v>53408428</v>
      </c>
      <c r="O32" s="65">
        <f t="shared" si="4"/>
        <v>16270956</v>
      </c>
      <c r="P32" s="65">
        <v>3302234</v>
      </c>
      <c r="Q32" s="65">
        <v>2415269</v>
      </c>
      <c r="R32" s="65">
        <f t="shared" si="5"/>
        <v>886965</v>
      </c>
    </row>
    <row r="33" spans="1:18" s="172" customFormat="1">
      <c r="A33" s="237">
        <v>220</v>
      </c>
      <c r="B33" s="237">
        <v>11411</v>
      </c>
      <c r="C33" s="106">
        <v>29</v>
      </c>
      <c r="D33" s="106" t="s">
        <v>459</v>
      </c>
      <c r="E33" s="149">
        <v>1247021.802841</v>
      </c>
      <c r="F33" s="149">
        <v>1548371.9143729999</v>
      </c>
      <c r="G33" s="270">
        <f t="shared" si="0"/>
        <v>-301350.11153199989</v>
      </c>
      <c r="H33" s="107">
        <f t="shared" si="1"/>
        <v>2795393.7172139999</v>
      </c>
      <c r="I33" s="107">
        <v>208884.47706500001</v>
      </c>
      <c r="J33" s="107">
        <v>189944.29712</v>
      </c>
      <c r="K33" s="107">
        <f t="shared" si="2"/>
        <v>18940.179945000011</v>
      </c>
      <c r="L33" s="107">
        <f t="shared" si="3"/>
        <v>398828.77418499999</v>
      </c>
      <c r="M33" s="108">
        <v>1210379</v>
      </c>
      <c r="N33" s="108">
        <v>872243</v>
      </c>
      <c r="O33" s="108">
        <f t="shared" si="4"/>
        <v>338136</v>
      </c>
      <c r="P33" s="108">
        <v>132140</v>
      </c>
      <c r="Q33" s="108">
        <v>134332</v>
      </c>
      <c r="R33" s="108">
        <f t="shared" si="5"/>
        <v>-2192</v>
      </c>
    </row>
    <row r="34" spans="1:18" s="172" customFormat="1">
      <c r="A34" s="237">
        <v>218</v>
      </c>
      <c r="B34" s="237">
        <v>11405</v>
      </c>
      <c r="C34" s="155">
        <v>30</v>
      </c>
      <c r="D34" s="70" t="s">
        <v>409</v>
      </c>
      <c r="E34" s="156">
        <v>4391290.1867340002</v>
      </c>
      <c r="F34" s="156">
        <v>2452573.6930240002</v>
      </c>
      <c r="G34" s="21">
        <f t="shared" si="0"/>
        <v>1938716.4937100001</v>
      </c>
      <c r="H34" s="21">
        <f t="shared" si="1"/>
        <v>6843863.8797580004</v>
      </c>
      <c r="I34" s="21">
        <v>183712.521867</v>
      </c>
      <c r="J34" s="21">
        <v>2264.0571319999999</v>
      </c>
      <c r="K34" s="21">
        <f t="shared" si="2"/>
        <v>181448.46473500002</v>
      </c>
      <c r="L34" s="21">
        <f t="shared" si="3"/>
        <v>185976.57899899999</v>
      </c>
      <c r="M34" s="65">
        <v>61819186</v>
      </c>
      <c r="N34" s="65">
        <v>36615714</v>
      </c>
      <c r="O34" s="65">
        <f t="shared" si="4"/>
        <v>25203472</v>
      </c>
      <c r="P34" s="65">
        <v>12134020</v>
      </c>
      <c r="Q34" s="65">
        <v>5903343</v>
      </c>
      <c r="R34" s="65">
        <f t="shared" si="5"/>
        <v>6230677</v>
      </c>
    </row>
    <row r="35" spans="1:18" s="172" customFormat="1">
      <c r="A35" s="237">
        <v>139</v>
      </c>
      <c r="B35" s="237">
        <v>11168</v>
      </c>
      <c r="C35" s="106">
        <v>31</v>
      </c>
      <c r="D35" s="106" t="s">
        <v>439</v>
      </c>
      <c r="E35" s="149">
        <v>1134830.2782709999</v>
      </c>
      <c r="F35" s="149">
        <v>1167304.0729129999</v>
      </c>
      <c r="G35" s="270">
        <f t="shared" si="0"/>
        <v>-32473.794641999993</v>
      </c>
      <c r="H35" s="107">
        <f t="shared" si="1"/>
        <v>2302134.3511839998</v>
      </c>
      <c r="I35" s="107">
        <v>179363.974965</v>
      </c>
      <c r="J35" s="107">
        <v>133017.39793000001</v>
      </c>
      <c r="K35" s="107">
        <f t="shared" si="2"/>
        <v>46346.577034999995</v>
      </c>
      <c r="L35" s="107">
        <f t="shared" si="3"/>
        <v>312381.37289500004</v>
      </c>
      <c r="M35" s="108">
        <v>16991807</v>
      </c>
      <c r="N35" s="108">
        <v>6418206</v>
      </c>
      <c r="O35" s="108">
        <f t="shared" si="4"/>
        <v>10573601</v>
      </c>
      <c r="P35" s="108">
        <v>2318016</v>
      </c>
      <c r="Q35" s="108">
        <v>1776624</v>
      </c>
      <c r="R35" s="108">
        <f t="shared" si="5"/>
        <v>541392</v>
      </c>
    </row>
    <row r="36" spans="1:18" s="172" customFormat="1">
      <c r="A36" s="237">
        <v>172</v>
      </c>
      <c r="B36" s="237">
        <v>11277</v>
      </c>
      <c r="C36" s="155">
        <v>32</v>
      </c>
      <c r="D36" s="70" t="s">
        <v>443</v>
      </c>
      <c r="E36" s="156">
        <v>2836987.5525190001</v>
      </c>
      <c r="F36" s="156">
        <v>7673758.3670800002</v>
      </c>
      <c r="G36" s="21">
        <f t="shared" si="0"/>
        <v>-4836770.8145610001</v>
      </c>
      <c r="H36" s="21">
        <f t="shared" si="1"/>
        <v>10510745.919599</v>
      </c>
      <c r="I36" s="21">
        <v>165609.13181799999</v>
      </c>
      <c r="J36" s="21">
        <v>642756.82287200005</v>
      </c>
      <c r="K36" s="21">
        <f t="shared" si="2"/>
        <v>-477147.69105400005</v>
      </c>
      <c r="L36" s="21">
        <f t="shared" si="3"/>
        <v>808365.95469000004</v>
      </c>
      <c r="M36" s="65">
        <v>525703292</v>
      </c>
      <c r="N36" s="65">
        <v>470748101</v>
      </c>
      <c r="O36" s="65">
        <f t="shared" si="4"/>
        <v>54955191</v>
      </c>
      <c r="P36" s="65">
        <v>0</v>
      </c>
      <c r="Q36" s="65">
        <v>0</v>
      </c>
      <c r="R36" s="65">
        <f t="shared" si="5"/>
        <v>0</v>
      </c>
    </row>
    <row r="37" spans="1:18" s="172" customFormat="1">
      <c r="A37" s="237">
        <v>207</v>
      </c>
      <c r="B37" s="237">
        <v>11367</v>
      </c>
      <c r="C37" s="106">
        <v>33</v>
      </c>
      <c r="D37" s="106" t="s">
        <v>452</v>
      </c>
      <c r="E37" s="149">
        <v>774908.34432799998</v>
      </c>
      <c r="F37" s="149">
        <v>989222.31049900001</v>
      </c>
      <c r="G37" s="270">
        <f t="shared" ref="G37:G68" si="6">E37-F37</f>
        <v>-214313.96617100004</v>
      </c>
      <c r="H37" s="107">
        <f t="shared" ref="H37:H68" si="7">E37+F37</f>
        <v>1764130.6548270001</v>
      </c>
      <c r="I37" s="107">
        <v>155565.46049</v>
      </c>
      <c r="J37" s="107">
        <v>13517.158229999999</v>
      </c>
      <c r="K37" s="107">
        <f t="shared" ref="K37:K68" si="8">I37-J37</f>
        <v>142048.30226</v>
      </c>
      <c r="L37" s="107">
        <f t="shared" ref="L37:L68" si="9">I37+J37</f>
        <v>169082.61872</v>
      </c>
      <c r="M37" s="108">
        <v>1305607</v>
      </c>
      <c r="N37" s="108">
        <v>0</v>
      </c>
      <c r="O37" s="108">
        <f t="shared" ref="O37:O68" si="10">M37-N37</f>
        <v>1305607</v>
      </c>
      <c r="P37" s="108">
        <v>300207</v>
      </c>
      <c r="Q37" s="108">
        <v>0</v>
      </c>
      <c r="R37" s="108">
        <f t="shared" ref="R37:R68" si="11">P37-Q37</f>
        <v>300207</v>
      </c>
    </row>
    <row r="38" spans="1:18" s="172" customFormat="1">
      <c r="A38" s="237">
        <v>196</v>
      </c>
      <c r="B38" s="237">
        <v>11343</v>
      </c>
      <c r="C38" s="155">
        <v>34</v>
      </c>
      <c r="D38" s="70" t="s">
        <v>449</v>
      </c>
      <c r="E38" s="156">
        <v>2106883.8094899999</v>
      </c>
      <c r="F38" s="156">
        <v>6538563.6269920003</v>
      </c>
      <c r="G38" s="21">
        <f t="shared" si="6"/>
        <v>-4431679.8175020004</v>
      </c>
      <c r="H38" s="21">
        <f t="shared" si="7"/>
        <v>8645447.4364820011</v>
      </c>
      <c r="I38" s="21">
        <v>152538.86867200001</v>
      </c>
      <c r="J38" s="21">
        <v>113950.7536</v>
      </c>
      <c r="K38" s="21">
        <f t="shared" si="8"/>
        <v>38588.115072000015</v>
      </c>
      <c r="L38" s="21">
        <f t="shared" si="9"/>
        <v>266489.62227200001</v>
      </c>
      <c r="M38" s="65">
        <v>34760987</v>
      </c>
      <c r="N38" s="65">
        <v>32619085</v>
      </c>
      <c r="O38" s="65">
        <f t="shared" si="10"/>
        <v>2141902</v>
      </c>
      <c r="P38" s="65">
        <v>3320004</v>
      </c>
      <c r="Q38" s="65">
        <v>1948774</v>
      </c>
      <c r="R38" s="65">
        <f t="shared" si="11"/>
        <v>1371230</v>
      </c>
    </row>
    <row r="39" spans="1:18" s="172" customFormat="1">
      <c r="A39" s="237">
        <v>7</v>
      </c>
      <c r="B39" s="237">
        <v>10581</v>
      </c>
      <c r="C39" s="106">
        <v>35</v>
      </c>
      <c r="D39" s="106" t="s">
        <v>411</v>
      </c>
      <c r="E39" s="149">
        <v>1984826.781093</v>
      </c>
      <c r="F39" s="149">
        <v>5200478.1058590002</v>
      </c>
      <c r="G39" s="270">
        <f t="shared" si="6"/>
        <v>-3215651.3247660003</v>
      </c>
      <c r="H39" s="107">
        <f t="shared" si="7"/>
        <v>7185304.8869519997</v>
      </c>
      <c r="I39" s="107">
        <v>144700.14211399999</v>
      </c>
      <c r="J39" s="107">
        <v>9298.301367</v>
      </c>
      <c r="K39" s="107">
        <f t="shared" si="8"/>
        <v>135401.84074699998</v>
      </c>
      <c r="L39" s="107">
        <f t="shared" si="9"/>
        <v>153998.44348099999</v>
      </c>
      <c r="M39" s="108">
        <v>26914432</v>
      </c>
      <c r="N39" s="108">
        <v>12473799</v>
      </c>
      <c r="O39" s="108">
        <f t="shared" si="10"/>
        <v>14440633</v>
      </c>
      <c r="P39" s="108">
        <v>1959024</v>
      </c>
      <c r="Q39" s="108">
        <v>1138003</v>
      </c>
      <c r="R39" s="108">
        <f t="shared" si="11"/>
        <v>821021</v>
      </c>
    </row>
    <row r="40" spans="1:18" s="172" customFormat="1">
      <c r="A40" s="237">
        <v>42</v>
      </c>
      <c r="B40" s="237">
        <v>10784</v>
      </c>
      <c r="C40" s="155">
        <v>36</v>
      </c>
      <c r="D40" s="70" t="s">
        <v>418</v>
      </c>
      <c r="E40" s="156">
        <v>3153738.320572</v>
      </c>
      <c r="F40" s="156">
        <v>5697668.4146609996</v>
      </c>
      <c r="G40" s="21">
        <f t="shared" si="6"/>
        <v>-2543930.0940889996</v>
      </c>
      <c r="H40" s="21">
        <f t="shared" si="7"/>
        <v>8851406.7352329995</v>
      </c>
      <c r="I40" s="21">
        <v>138136.10347100001</v>
      </c>
      <c r="J40" s="21">
        <v>211770.68124999999</v>
      </c>
      <c r="K40" s="21">
        <f t="shared" si="8"/>
        <v>-73634.577778999985</v>
      </c>
      <c r="L40" s="21">
        <f t="shared" si="9"/>
        <v>349906.784721</v>
      </c>
      <c r="M40" s="65">
        <v>20915042</v>
      </c>
      <c r="N40" s="65">
        <v>16560880</v>
      </c>
      <c r="O40" s="65">
        <f t="shared" si="10"/>
        <v>4354162</v>
      </c>
      <c r="P40" s="65">
        <v>747578</v>
      </c>
      <c r="Q40" s="65">
        <v>1056102</v>
      </c>
      <c r="R40" s="65">
        <f t="shared" si="11"/>
        <v>-308524</v>
      </c>
    </row>
    <row r="41" spans="1:18" s="172" customFormat="1">
      <c r="A41" s="237">
        <v>279</v>
      </c>
      <c r="B41" s="237">
        <v>11660</v>
      </c>
      <c r="C41" s="106">
        <v>37</v>
      </c>
      <c r="D41" s="106" t="s">
        <v>484</v>
      </c>
      <c r="E41" s="149">
        <v>684832.47938699997</v>
      </c>
      <c r="F41" s="149">
        <v>673781.45785899996</v>
      </c>
      <c r="G41" s="270">
        <f t="shared" si="6"/>
        <v>11051.021528000012</v>
      </c>
      <c r="H41" s="107">
        <f t="shared" si="7"/>
        <v>1358613.9372459999</v>
      </c>
      <c r="I41" s="107">
        <v>137445.90696600001</v>
      </c>
      <c r="J41" s="107">
        <v>12367.552159999999</v>
      </c>
      <c r="K41" s="107">
        <f t="shared" si="8"/>
        <v>125078.35480600002</v>
      </c>
      <c r="L41" s="107">
        <f t="shared" si="9"/>
        <v>149813.459126</v>
      </c>
      <c r="M41" s="108">
        <v>5395903</v>
      </c>
      <c r="N41" s="108">
        <v>941663</v>
      </c>
      <c r="O41" s="108">
        <f t="shared" si="10"/>
        <v>4454240</v>
      </c>
      <c r="P41" s="108">
        <v>0</v>
      </c>
      <c r="Q41" s="108">
        <v>0</v>
      </c>
      <c r="R41" s="108">
        <f t="shared" si="11"/>
        <v>0</v>
      </c>
    </row>
    <row r="42" spans="1:18" s="172" customFormat="1">
      <c r="A42" s="237">
        <v>130</v>
      </c>
      <c r="B42" s="237">
        <v>11142</v>
      </c>
      <c r="C42" s="155">
        <v>38</v>
      </c>
      <c r="D42" s="70" t="s">
        <v>434</v>
      </c>
      <c r="E42" s="156">
        <v>12567740.659859</v>
      </c>
      <c r="F42" s="156">
        <v>33681258.753615998</v>
      </c>
      <c r="G42" s="21">
        <f t="shared" si="6"/>
        <v>-21113518.093756996</v>
      </c>
      <c r="H42" s="21">
        <f t="shared" si="7"/>
        <v>46248999.413474999</v>
      </c>
      <c r="I42" s="21">
        <v>134935.00496699999</v>
      </c>
      <c r="J42" s="21">
        <v>286268.889967</v>
      </c>
      <c r="K42" s="21">
        <f t="shared" si="8"/>
        <v>-151333.88500000001</v>
      </c>
      <c r="L42" s="21">
        <f t="shared" si="9"/>
        <v>421203.89493399998</v>
      </c>
      <c r="M42" s="65">
        <v>70892638</v>
      </c>
      <c r="N42" s="65">
        <v>70801496</v>
      </c>
      <c r="O42" s="65">
        <f t="shared" si="10"/>
        <v>91142</v>
      </c>
      <c r="P42" s="65">
        <v>1903973</v>
      </c>
      <c r="Q42" s="65">
        <v>2450720</v>
      </c>
      <c r="R42" s="65">
        <f t="shared" si="11"/>
        <v>-546747</v>
      </c>
    </row>
    <row r="43" spans="1:18" s="172" customFormat="1">
      <c r="A43" s="237">
        <v>3</v>
      </c>
      <c r="B43" s="237">
        <v>10845</v>
      </c>
      <c r="C43" s="106">
        <v>39</v>
      </c>
      <c r="D43" s="106" t="s">
        <v>420</v>
      </c>
      <c r="E43" s="149">
        <v>1807796.1444319999</v>
      </c>
      <c r="F43" s="149">
        <v>3881053.05222</v>
      </c>
      <c r="G43" s="270">
        <f t="shared" si="6"/>
        <v>-2073256.9077880001</v>
      </c>
      <c r="H43" s="107">
        <f t="shared" si="7"/>
        <v>5688849.1966519998</v>
      </c>
      <c r="I43" s="107">
        <v>125760.48615</v>
      </c>
      <c r="J43" s="107">
        <v>8630.2327399999995</v>
      </c>
      <c r="K43" s="107">
        <f t="shared" si="8"/>
        <v>117130.25341</v>
      </c>
      <c r="L43" s="107">
        <f t="shared" si="9"/>
        <v>134390.71888999999</v>
      </c>
      <c r="M43" s="108">
        <v>21791634</v>
      </c>
      <c r="N43" s="108">
        <v>11340025</v>
      </c>
      <c r="O43" s="108">
        <f t="shared" si="10"/>
        <v>10451609</v>
      </c>
      <c r="P43" s="108">
        <v>628008</v>
      </c>
      <c r="Q43" s="108">
        <v>253802</v>
      </c>
      <c r="R43" s="108">
        <f t="shared" si="11"/>
        <v>374206</v>
      </c>
    </row>
    <row r="44" spans="1:18" s="172" customFormat="1">
      <c r="A44" s="237">
        <v>113</v>
      </c>
      <c r="B44" s="237">
        <v>11008</v>
      </c>
      <c r="C44" s="155">
        <v>40</v>
      </c>
      <c r="D44" s="70" t="s">
        <v>428</v>
      </c>
      <c r="E44" s="156">
        <v>4923514.6020109998</v>
      </c>
      <c r="F44" s="156">
        <v>17332278.367151</v>
      </c>
      <c r="G44" s="21">
        <f t="shared" si="6"/>
        <v>-12408763.765140001</v>
      </c>
      <c r="H44" s="21">
        <f t="shared" si="7"/>
        <v>22255792.969161998</v>
      </c>
      <c r="I44" s="21">
        <v>110895.94968200001</v>
      </c>
      <c r="J44" s="21">
        <v>160527.03638000001</v>
      </c>
      <c r="K44" s="21">
        <f t="shared" si="8"/>
        <v>-49631.086697999999</v>
      </c>
      <c r="L44" s="21">
        <f t="shared" si="9"/>
        <v>271422.98606200004</v>
      </c>
      <c r="M44" s="65">
        <v>108520067</v>
      </c>
      <c r="N44" s="65">
        <v>66157900</v>
      </c>
      <c r="O44" s="65">
        <f t="shared" si="10"/>
        <v>42362167</v>
      </c>
      <c r="P44" s="65">
        <v>4526051</v>
      </c>
      <c r="Q44" s="65">
        <v>3561753</v>
      </c>
      <c r="R44" s="65">
        <f t="shared" si="11"/>
        <v>964298</v>
      </c>
    </row>
    <row r="45" spans="1:18" s="172" customFormat="1">
      <c r="A45" s="237">
        <v>53</v>
      </c>
      <c r="B45" s="237">
        <v>10720</v>
      </c>
      <c r="C45" s="106">
        <v>41</v>
      </c>
      <c r="D45" s="106" t="s">
        <v>413</v>
      </c>
      <c r="E45" s="149">
        <v>1207965.209236</v>
      </c>
      <c r="F45" s="149">
        <v>1668240.291555</v>
      </c>
      <c r="G45" s="270">
        <f t="shared" si="6"/>
        <v>-460275.08231900004</v>
      </c>
      <c r="H45" s="107">
        <f t="shared" si="7"/>
        <v>2876205.5007910002</v>
      </c>
      <c r="I45" s="107">
        <v>107357.27354900001</v>
      </c>
      <c r="J45" s="107">
        <v>115606.142897</v>
      </c>
      <c r="K45" s="107">
        <f t="shared" si="8"/>
        <v>-8248.8693479999929</v>
      </c>
      <c r="L45" s="107">
        <f t="shared" si="9"/>
        <v>222963.41644599999</v>
      </c>
      <c r="M45" s="108">
        <v>5633313</v>
      </c>
      <c r="N45" s="108">
        <v>4769450</v>
      </c>
      <c r="O45" s="108">
        <f t="shared" si="10"/>
        <v>863863</v>
      </c>
      <c r="P45" s="108">
        <v>18392</v>
      </c>
      <c r="Q45" s="108">
        <v>301611</v>
      </c>
      <c r="R45" s="108">
        <f t="shared" si="11"/>
        <v>-283219</v>
      </c>
    </row>
    <row r="46" spans="1:18" s="172" customFormat="1">
      <c r="A46" s="237">
        <v>231</v>
      </c>
      <c r="B46" s="237">
        <v>11416</v>
      </c>
      <c r="C46" s="155">
        <v>42</v>
      </c>
      <c r="D46" s="70" t="s">
        <v>466</v>
      </c>
      <c r="E46" s="156">
        <v>11609907.956266001</v>
      </c>
      <c r="F46" s="156">
        <v>18730011.201395001</v>
      </c>
      <c r="G46" s="21">
        <f t="shared" si="6"/>
        <v>-7120103.2451290004</v>
      </c>
      <c r="H46" s="21">
        <f t="shared" si="7"/>
        <v>30339919.157661002</v>
      </c>
      <c r="I46" s="21">
        <v>103135.6917</v>
      </c>
      <c r="J46" s="21">
        <v>1987768.7981209999</v>
      </c>
      <c r="K46" s="21">
        <f t="shared" si="8"/>
        <v>-1884633.1064209999</v>
      </c>
      <c r="L46" s="21">
        <f t="shared" si="9"/>
        <v>2090904.489821</v>
      </c>
      <c r="M46" s="65">
        <v>21553834</v>
      </c>
      <c r="N46" s="65">
        <v>15854924</v>
      </c>
      <c r="O46" s="65">
        <f t="shared" si="10"/>
        <v>5698910</v>
      </c>
      <c r="P46" s="65">
        <v>0</v>
      </c>
      <c r="Q46" s="65">
        <v>3096303</v>
      </c>
      <c r="R46" s="65">
        <f t="shared" si="11"/>
        <v>-3096303</v>
      </c>
    </row>
    <row r="47" spans="1:18" s="172" customFormat="1">
      <c r="A47" s="237">
        <v>255</v>
      </c>
      <c r="B47" s="237">
        <v>11521</v>
      </c>
      <c r="C47" s="106">
        <v>43</v>
      </c>
      <c r="D47" s="106" t="s">
        <v>475</v>
      </c>
      <c r="E47" s="149">
        <v>772246.00303000002</v>
      </c>
      <c r="F47" s="149">
        <v>1229767.77272</v>
      </c>
      <c r="G47" s="270">
        <f t="shared" si="6"/>
        <v>-457521.76968999999</v>
      </c>
      <c r="H47" s="107">
        <f t="shared" si="7"/>
        <v>2002013.77575</v>
      </c>
      <c r="I47" s="107">
        <v>87071.544143000006</v>
      </c>
      <c r="J47" s="107">
        <v>50853.922433</v>
      </c>
      <c r="K47" s="107">
        <f t="shared" si="8"/>
        <v>36217.621710000007</v>
      </c>
      <c r="L47" s="107">
        <f t="shared" si="9"/>
        <v>137925.46657600001</v>
      </c>
      <c r="M47" s="108">
        <v>2564541</v>
      </c>
      <c r="N47" s="108">
        <v>2581827</v>
      </c>
      <c r="O47" s="108">
        <f t="shared" si="10"/>
        <v>-17286</v>
      </c>
      <c r="P47" s="108">
        <v>133666</v>
      </c>
      <c r="Q47" s="108">
        <v>82488</v>
      </c>
      <c r="R47" s="108">
        <f t="shared" si="11"/>
        <v>51178</v>
      </c>
    </row>
    <row r="48" spans="1:18" s="172" customFormat="1">
      <c r="A48" s="237">
        <v>303</v>
      </c>
      <c r="B48" s="237">
        <v>11741</v>
      </c>
      <c r="C48" s="155">
        <v>44</v>
      </c>
      <c r="D48" s="70" t="s">
        <v>644</v>
      </c>
      <c r="E48" s="156">
        <v>205861.28649100001</v>
      </c>
      <c r="F48" s="156">
        <v>166801.24276200001</v>
      </c>
      <c r="G48" s="21">
        <f t="shared" si="6"/>
        <v>39060.043728999997</v>
      </c>
      <c r="H48" s="21">
        <f t="shared" si="7"/>
        <v>372662.52925300004</v>
      </c>
      <c r="I48" s="21">
        <v>75438.660417999999</v>
      </c>
      <c r="J48" s="21">
        <v>80402.668315000003</v>
      </c>
      <c r="K48" s="21">
        <f t="shared" si="8"/>
        <v>-4964.0078970000031</v>
      </c>
      <c r="L48" s="21">
        <f t="shared" si="9"/>
        <v>155841.328733</v>
      </c>
      <c r="M48" s="65">
        <v>1069587</v>
      </c>
      <c r="N48" s="65">
        <v>36286</v>
      </c>
      <c r="O48" s="65">
        <f t="shared" si="10"/>
        <v>1033301</v>
      </c>
      <c r="P48" s="65">
        <v>192096</v>
      </c>
      <c r="Q48" s="65">
        <v>7432</v>
      </c>
      <c r="R48" s="65">
        <f t="shared" si="11"/>
        <v>184664</v>
      </c>
    </row>
    <row r="49" spans="1:18" s="172" customFormat="1">
      <c r="A49" s="237">
        <v>289</v>
      </c>
      <c r="B49" s="237">
        <v>11725</v>
      </c>
      <c r="C49" s="106">
        <v>45</v>
      </c>
      <c r="D49" s="106" t="s">
        <v>614</v>
      </c>
      <c r="E49" s="149">
        <v>415452.07815399999</v>
      </c>
      <c r="F49" s="149">
        <v>252453.07227400001</v>
      </c>
      <c r="G49" s="270">
        <f t="shared" si="6"/>
        <v>162999.00587999998</v>
      </c>
      <c r="H49" s="107">
        <f t="shared" si="7"/>
        <v>667905.15042800002</v>
      </c>
      <c r="I49" s="107">
        <v>61086.572139999997</v>
      </c>
      <c r="J49" s="107">
        <v>100118.51871999999</v>
      </c>
      <c r="K49" s="107">
        <f t="shared" si="8"/>
        <v>-39031.946579999996</v>
      </c>
      <c r="L49" s="107">
        <f t="shared" si="9"/>
        <v>161205.09086</v>
      </c>
      <c r="M49" s="108">
        <v>0</v>
      </c>
      <c r="N49" s="108">
        <v>67003</v>
      </c>
      <c r="O49" s="108">
        <f t="shared" si="10"/>
        <v>-67003</v>
      </c>
      <c r="P49" s="108">
        <v>0</v>
      </c>
      <c r="Q49" s="108">
        <v>9349</v>
      </c>
      <c r="R49" s="108">
        <f t="shared" si="11"/>
        <v>-9349</v>
      </c>
    </row>
    <row r="50" spans="1:18" s="172" customFormat="1">
      <c r="A50" s="237">
        <v>2</v>
      </c>
      <c r="B50" s="237">
        <v>10778</v>
      </c>
      <c r="C50" s="155">
        <v>46</v>
      </c>
      <c r="D50" s="70" t="s">
        <v>417</v>
      </c>
      <c r="E50" s="156">
        <v>438111.22756500001</v>
      </c>
      <c r="F50" s="156">
        <v>695315.75487900001</v>
      </c>
      <c r="G50" s="21">
        <f t="shared" si="6"/>
        <v>-257204.52731400001</v>
      </c>
      <c r="H50" s="21">
        <f t="shared" si="7"/>
        <v>1133426.982444</v>
      </c>
      <c r="I50" s="21">
        <v>59997.189103999997</v>
      </c>
      <c r="J50" s="21">
        <v>0</v>
      </c>
      <c r="K50" s="21">
        <f t="shared" si="8"/>
        <v>59997.189103999997</v>
      </c>
      <c r="L50" s="21">
        <f t="shared" si="9"/>
        <v>59997.189103999997</v>
      </c>
      <c r="M50" s="65">
        <v>5854091</v>
      </c>
      <c r="N50" s="65">
        <v>4529524</v>
      </c>
      <c r="O50" s="65">
        <f t="shared" si="10"/>
        <v>1324567</v>
      </c>
      <c r="P50" s="65">
        <v>60234</v>
      </c>
      <c r="Q50" s="65">
        <v>134078</v>
      </c>
      <c r="R50" s="65">
        <f t="shared" si="11"/>
        <v>-73844</v>
      </c>
    </row>
    <row r="51" spans="1:18" s="172" customFormat="1">
      <c r="A51" s="237">
        <v>102</v>
      </c>
      <c r="B51" s="237">
        <v>10895</v>
      </c>
      <c r="C51" s="106">
        <v>47</v>
      </c>
      <c r="D51" s="106" t="s">
        <v>422</v>
      </c>
      <c r="E51" s="149">
        <v>837573.01259199996</v>
      </c>
      <c r="F51" s="149">
        <v>473969.16814600001</v>
      </c>
      <c r="G51" s="270">
        <f t="shared" si="6"/>
        <v>363603.84444599994</v>
      </c>
      <c r="H51" s="107">
        <f t="shared" si="7"/>
        <v>1311542.180738</v>
      </c>
      <c r="I51" s="107">
        <v>56202.765207999997</v>
      </c>
      <c r="J51" s="107">
        <v>32692</v>
      </c>
      <c r="K51" s="107">
        <f t="shared" si="8"/>
        <v>23510.765207999997</v>
      </c>
      <c r="L51" s="107">
        <f t="shared" si="9"/>
        <v>88894.765207999997</v>
      </c>
      <c r="M51" s="108">
        <v>5223311</v>
      </c>
      <c r="N51" s="108">
        <v>2050711</v>
      </c>
      <c r="O51" s="108">
        <f t="shared" si="10"/>
        <v>3172600</v>
      </c>
      <c r="P51" s="108">
        <v>167128</v>
      </c>
      <c r="Q51" s="108">
        <v>322368</v>
      </c>
      <c r="R51" s="108">
        <f t="shared" si="11"/>
        <v>-155240</v>
      </c>
    </row>
    <row r="52" spans="1:18" s="172" customFormat="1">
      <c r="A52" s="237">
        <v>301</v>
      </c>
      <c r="B52" s="237">
        <v>11722</v>
      </c>
      <c r="C52" s="155">
        <v>48</v>
      </c>
      <c r="D52" s="70" t="s">
        <v>652</v>
      </c>
      <c r="E52" s="156">
        <v>256907.74648100001</v>
      </c>
      <c r="F52" s="156">
        <v>254010.03745999999</v>
      </c>
      <c r="G52" s="21">
        <f t="shared" si="6"/>
        <v>2897.7090210000169</v>
      </c>
      <c r="H52" s="21">
        <f t="shared" si="7"/>
        <v>510917.783941</v>
      </c>
      <c r="I52" s="21">
        <v>52446.343264000003</v>
      </c>
      <c r="J52" s="21">
        <v>87064.716780000002</v>
      </c>
      <c r="K52" s="21">
        <f t="shared" si="8"/>
        <v>-34618.373516</v>
      </c>
      <c r="L52" s="21">
        <f t="shared" si="9"/>
        <v>139511.06004400001</v>
      </c>
      <c r="M52" s="65">
        <v>45455</v>
      </c>
      <c r="N52" s="65">
        <v>129102</v>
      </c>
      <c r="O52" s="65">
        <f t="shared" si="10"/>
        <v>-83647</v>
      </c>
      <c r="P52" s="65">
        <v>45455</v>
      </c>
      <c r="Q52" s="65">
        <v>98280</v>
      </c>
      <c r="R52" s="65">
        <f t="shared" si="11"/>
        <v>-52825</v>
      </c>
    </row>
    <row r="53" spans="1:18" s="172" customFormat="1">
      <c r="A53" s="237">
        <v>1</v>
      </c>
      <c r="B53" s="237">
        <v>10837</v>
      </c>
      <c r="C53" s="106">
        <v>49</v>
      </c>
      <c r="D53" s="106" t="s">
        <v>419</v>
      </c>
      <c r="E53" s="149">
        <v>2031710.4557459999</v>
      </c>
      <c r="F53" s="149">
        <v>15627986.465275001</v>
      </c>
      <c r="G53" s="270">
        <f t="shared" si="6"/>
        <v>-13596276.009529</v>
      </c>
      <c r="H53" s="107">
        <f t="shared" si="7"/>
        <v>17659696.921021</v>
      </c>
      <c r="I53" s="107">
        <v>51741.564912000002</v>
      </c>
      <c r="J53" s="107">
        <v>45096.673217000003</v>
      </c>
      <c r="K53" s="107">
        <f t="shared" si="8"/>
        <v>6644.8916949999984</v>
      </c>
      <c r="L53" s="107">
        <f t="shared" si="9"/>
        <v>96838.238129000005</v>
      </c>
      <c r="M53" s="108">
        <v>262006</v>
      </c>
      <c r="N53" s="108">
        <v>57958605</v>
      </c>
      <c r="O53" s="108">
        <f t="shared" si="10"/>
        <v>-57696599</v>
      </c>
      <c r="P53" s="108">
        <v>37976</v>
      </c>
      <c r="Q53" s="108">
        <v>972681</v>
      </c>
      <c r="R53" s="108">
        <f t="shared" si="11"/>
        <v>-934705</v>
      </c>
    </row>
    <row r="54" spans="1:18" s="172" customFormat="1">
      <c r="A54" s="237">
        <v>288</v>
      </c>
      <c r="B54" s="237">
        <v>11701</v>
      </c>
      <c r="C54" s="155">
        <v>50</v>
      </c>
      <c r="D54" s="70" t="s">
        <v>627</v>
      </c>
      <c r="E54" s="156">
        <v>126714.65811800001</v>
      </c>
      <c r="F54" s="156">
        <v>123622.364898</v>
      </c>
      <c r="G54" s="21">
        <f t="shared" si="6"/>
        <v>3092.2932200000068</v>
      </c>
      <c r="H54" s="21">
        <f t="shared" si="7"/>
        <v>250337.02301599999</v>
      </c>
      <c r="I54" s="21">
        <v>49468.724077999999</v>
      </c>
      <c r="J54" s="21">
        <v>58295.806920000003</v>
      </c>
      <c r="K54" s="21">
        <f t="shared" si="8"/>
        <v>-8827.0828420000034</v>
      </c>
      <c r="L54" s="21">
        <f t="shared" si="9"/>
        <v>107764.530998</v>
      </c>
      <c r="M54" s="65">
        <v>300280</v>
      </c>
      <c r="N54" s="65">
        <v>142555</v>
      </c>
      <c r="O54" s="65">
        <f t="shared" si="10"/>
        <v>157725</v>
      </c>
      <c r="P54" s="65">
        <v>31916</v>
      </c>
      <c r="Q54" s="65">
        <v>53015</v>
      </c>
      <c r="R54" s="65">
        <f t="shared" si="11"/>
        <v>-21099</v>
      </c>
    </row>
    <row r="55" spans="1:18" s="172" customFormat="1">
      <c r="A55" s="237">
        <v>131</v>
      </c>
      <c r="B55" s="237">
        <v>11148</v>
      </c>
      <c r="C55" s="106">
        <v>51</v>
      </c>
      <c r="D55" s="106" t="s">
        <v>436</v>
      </c>
      <c r="E55" s="149">
        <v>321659.38705000002</v>
      </c>
      <c r="F55" s="149">
        <v>475564.171974</v>
      </c>
      <c r="G55" s="270">
        <f t="shared" si="6"/>
        <v>-153904.78492399998</v>
      </c>
      <c r="H55" s="107">
        <f t="shared" si="7"/>
        <v>797223.55902400007</v>
      </c>
      <c r="I55" s="107">
        <v>47330.70334</v>
      </c>
      <c r="J55" s="107">
        <v>57055.912642000003</v>
      </c>
      <c r="K55" s="107">
        <f t="shared" si="8"/>
        <v>-9725.2093020000029</v>
      </c>
      <c r="L55" s="107">
        <f t="shared" si="9"/>
        <v>104386.615982</v>
      </c>
      <c r="M55" s="108">
        <v>1729397</v>
      </c>
      <c r="N55" s="108">
        <v>857927</v>
      </c>
      <c r="O55" s="108">
        <f t="shared" si="10"/>
        <v>871470</v>
      </c>
      <c r="P55" s="108">
        <v>208722</v>
      </c>
      <c r="Q55" s="108">
        <v>242998</v>
      </c>
      <c r="R55" s="108">
        <f t="shared" si="11"/>
        <v>-34276</v>
      </c>
    </row>
    <row r="56" spans="1:18" s="172" customFormat="1">
      <c r="A56" s="237">
        <v>259</v>
      </c>
      <c r="B56" s="237">
        <v>11518</v>
      </c>
      <c r="C56" s="155">
        <v>52</v>
      </c>
      <c r="D56" s="70" t="s">
        <v>476</v>
      </c>
      <c r="E56" s="156">
        <v>295394.47600600001</v>
      </c>
      <c r="F56" s="156">
        <v>459750.27403899998</v>
      </c>
      <c r="G56" s="21">
        <f t="shared" si="6"/>
        <v>-164355.79803299997</v>
      </c>
      <c r="H56" s="21">
        <f t="shared" si="7"/>
        <v>755144.75004499999</v>
      </c>
      <c r="I56" s="21">
        <v>46270.895874000002</v>
      </c>
      <c r="J56" s="21">
        <v>35732.205729000001</v>
      </c>
      <c r="K56" s="21">
        <f t="shared" si="8"/>
        <v>10538.690145</v>
      </c>
      <c r="L56" s="21">
        <f t="shared" si="9"/>
        <v>82003.101603000003</v>
      </c>
      <c r="M56" s="65">
        <v>0</v>
      </c>
      <c r="N56" s="65">
        <v>111393</v>
      </c>
      <c r="O56" s="65">
        <f t="shared" si="10"/>
        <v>-111393</v>
      </c>
      <c r="P56" s="65">
        <v>0</v>
      </c>
      <c r="Q56" s="65">
        <v>0</v>
      </c>
      <c r="R56" s="65">
        <f t="shared" si="11"/>
        <v>0</v>
      </c>
    </row>
    <row r="57" spans="1:18" s="172" customFormat="1">
      <c r="A57" s="237">
        <v>302</v>
      </c>
      <c r="B57" s="237">
        <v>11738</v>
      </c>
      <c r="C57" s="106">
        <v>53</v>
      </c>
      <c r="D57" s="106" t="s">
        <v>653</v>
      </c>
      <c r="E57" s="149">
        <v>136061.11720800001</v>
      </c>
      <c r="F57" s="149">
        <v>26616.515917000001</v>
      </c>
      <c r="G57" s="270">
        <f t="shared" si="6"/>
        <v>109444.60129100001</v>
      </c>
      <c r="H57" s="107">
        <f t="shared" si="7"/>
        <v>162677.63312500002</v>
      </c>
      <c r="I57" s="107">
        <v>46164.090421000001</v>
      </c>
      <c r="J57" s="107">
        <v>20377.203317</v>
      </c>
      <c r="K57" s="107">
        <f t="shared" si="8"/>
        <v>25786.887104000001</v>
      </c>
      <c r="L57" s="107">
        <f t="shared" si="9"/>
        <v>66541.293738000008</v>
      </c>
      <c r="M57" s="108">
        <v>2759217</v>
      </c>
      <c r="N57" s="108">
        <v>907823</v>
      </c>
      <c r="O57" s="108">
        <f t="shared" si="10"/>
        <v>1851394</v>
      </c>
      <c r="P57" s="108">
        <v>831374</v>
      </c>
      <c r="Q57" s="108">
        <v>57873</v>
      </c>
      <c r="R57" s="108">
        <f t="shared" si="11"/>
        <v>773501</v>
      </c>
    </row>
    <row r="58" spans="1:18" s="172" customFormat="1">
      <c r="A58" s="237">
        <v>214</v>
      </c>
      <c r="B58" s="237">
        <v>11383</v>
      </c>
      <c r="C58" s="155">
        <v>54</v>
      </c>
      <c r="D58" s="70" t="s">
        <v>455</v>
      </c>
      <c r="E58" s="156">
        <v>8708058.903407</v>
      </c>
      <c r="F58" s="156">
        <v>18017945.063448001</v>
      </c>
      <c r="G58" s="21">
        <f t="shared" si="6"/>
        <v>-9309886.1600410007</v>
      </c>
      <c r="H58" s="21">
        <f t="shared" si="7"/>
        <v>26726003.966855001</v>
      </c>
      <c r="I58" s="21">
        <v>44409.601040000001</v>
      </c>
      <c r="J58" s="21">
        <v>77810.314140000002</v>
      </c>
      <c r="K58" s="21">
        <f t="shared" si="8"/>
        <v>-33400.713100000001</v>
      </c>
      <c r="L58" s="21">
        <f t="shared" si="9"/>
        <v>122219.91518000001</v>
      </c>
      <c r="M58" s="65">
        <v>47095859</v>
      </c>
      <c r="N58" s="65">
        <v>47182702</v>
      </c>
      <c r="O58" s="65">
        <f t="shared" si="10"/>
        <v>-86843</v>
      </c>
      <c r="P58" s="65">
        <v>1447588</v>
      </c>
      <c r="Q58" s="65">
        <v>1512402</v>
      </c>
      <c r="R58" s="65">
        <f t="shared" si="11"/>
        <v>-64814</v>
      </c>
    </row>
    <row r="59" spans="1:18" s="172" customFormat="1">
      <c r="A59" s="237">
        <v>5</v>
      </c>
      <c r="B59" s="237">
        <v>10765</v>
      </c>
      <c r="C59" s="106">
        <v>55</v>
      </c>
      <c r="D59" s="106" t="s">
        <v>416</v>
      </c>
      <c r="E59" s="149">
        <v>13354784.501977</v>
      </c>
      <c r="F59" s="149">
        <v>31871329.032319002</v>
      </c>
      <c r="G59" s="270">
        <f t="shared" si="6"/>
        <v>-18516544.530342001</v>
      </c>
      <c r="H59" s="107">
        <f t="shared" si="7"/>
        <v>45226113.534296006</v>
      </c>
      <c r="I59" s="107">
        <v>34661.470097999998</v>
      </c>
      <c r="J59" s="107">
        <v>1339307.753057</v>
      </c>
      <c r="K59" s="107">
        <f t="shared" si="8"/>
        <v>-1304646.282959</v>
      </c>
      <c r="L59" s="107">
        <f t="shared" si="9"/>
        <v>1373969.223155</v>
      </c>
      <c r="M59" s="108">
        <v>113812439</v>
      </c>
      <c r="N59" s="108">
        <v>100789341</v>
      </c>
      <c r="O59" s="108">
        <f t="shared" si="10"/>
        <v>13023098</v>
      </c>
      <c r="P59" s="108">
        <v>11484179</v>
      </c>
      <c r="Q59" s="108">
        <v>5729310</v>
      </c>
      <c r="R59" s="108">
        <f t="shared" si="11"/>
        <v>5754869</v>
      </c>
    </row>
    <row r="60" spans="1:18" s="172" customFormat="1">
      <c r="A60" s="237">
        <v>114</v>
      </c>
      <c r="B60" s="237">
        <v>11014</v>
      </c>
      <c r="C60" s="155">
        <v>56</v>
      </c>
      <c r="D60" s="70" t="s">
        <v>429</v>
      </c>
      <c r="E60" s="156">
        <v>1234704.3135939999</v>
      </c>
      <c r="F60" s="156">
        <v>413725.47126700002</v>
      </c>
      <c r="G60" s="21">
        <f t="shared" si="6"/>
        <v>820978.84232699987</v>
      </c>
      <c r="H60" s="21">
        <f t="shared" si="7"/>
        <v>1648429.784861</v>
      </c>
      <c r="I60" s="21">
        <v>34072.759510000004</v>
      </c>
      <c r="J60" s="21">
        <v>31133</v>
      </c>
      <c r="K60" s="21">
        <f t="shared" si="8"/>
        <v>2939.7595100000035</v>
      </c>
      <c r="L60" s="21">
        <f t="shared" si="9"/>
        <v>65205.759510000004</v>
      </c>
      <c r="M60" s="65">
        <v>5349829</v>
      </c>
      <c r="N60" s="65">
        <v>3921695</v>
      </c>
      <c r="O60" s="65">
        <f t="shared" si="10"/>
        <v>1428134</v>
      </c>
      <c r="P60" s="65">
        <v>49808</v>
      </c>
      <c r="Q60" s="65">
        <v>70817</v>
      </c>
      <c r="R60" s="65">
        <f t="shared" si="11"/>
        <v>-21009</v>
      </c>
    </row>
    <row r="61" spans="1:18" s="172" customFormat="1">
      <c r="A61" s="237">
        <v>249</v>
      </c>
      <c r="B61" s="237">
        <v>11499</v>
      </c>
      <c r="C61" s="106">
        <v>57</v>
      </c>
      <c r="D61" s="106" t="s">
        <v>472</v>
      </c>
      <c r="E61" s="149">
        <v>114294.137074</v>
      </c>
      <c r="F61" s="149">
        <v>204573.82489799999</v>
      </c>
      <c r="G61" s="270">
        <f t="shared" si="6"/>
        <v>-90279.687823999993</v>
      </c>
      <c r="H61" s="107">
        <f t="shared" si="7"/>
        <v>318867.96197199996</v>
      </c>
      <c r="I61" s="107">
        <v>25279.587176000001</v>
      </c>
      <c r="J61" s="107">
        <v>0</v>
      </c>
      <c r="K61" s="107">
        <f t="shared" si="8"/>
        <v>25279.587176000001</v>
      </c>
      <c r="L61" s="107">
        <f t="shared" si="9"/>
        <v>25279.587176000001</v>
      </c>
      <c r="M61" s="108">
        <v>3955090</v>
      </c>
      <c r="N61" s="108">
        <v>515971</v>
      </c>
      <c r="O61" s="108">
        <f t="shared" si="10"/>
        <v>3439119</v>
      </c>
      <c r="P61" s="108">
        <v>0</v>
      </c>
      <c r="Q61" s="108">
        <v>0</v>
      </c>
      <c r="R61" s="108">
        <f t="shared" si="11"/>
        <v>0</v>
      </c>
    </row>
    <row r="62" spans="1:18" s="172" customFormat="1">
      <c r="A62" s="237">
        <v>110</v>
      </c>
      <c r="B62" s="237">
        <v>10929</v>
      </c>
      <c r="C62" s="155">
        <v>58</v>
      </c>
      <c r="D62" s="70" t="s">
        <v>425</v>
      </c>
      <c r="E62" s="156">
        <v>266877.69686099997</v>
      </c>
      <c r="F62" s="156">
        <v>489897.76817400003</v>
      </c>
      <c r="G62" s="21">
        <f t="shared" si="6"/>
        <v>-223020.07131300005</v>
      </c>
      <c r="H62" s="21">
        <f t="shared" si="7"/>
        <v>756775.465035</v>
      </c>
      <c r="I62" s="21">
        <v>21817.100515999999</v>
      </c>
      <c r="J62" s="21">
        <v>0</v>
      </c>
      <c r="K62" s="21">
        <f t="shared" si="8"/>
        <v>21817.100515999999</v>
      </c>
      <c r="L62" s="21">
        <f t="shared" si="9"/>
        <v>21817.100515999999</v>
      </c>
      <c r="M62" s="65">
        <v>8679104</v>
      </c>
      <c r="N62" s="65">
        <v>4737188</v>
      </c>
      <c r="O62" s="65">
        <f t="shared" si="10"/>
        <v>3941916</v>
      </c>
      <c r="P62" s="65">
        <v>480161</v>
      </c>
      <c r="Q62" s="65">
        <v>423584</v>
      </c>
      <c r="R62" s="65">
        <f t="shared" si="11"/>
        <v>56577</v>
      </c>
    </row>
    <row r="63" spans="1:18" s="172" customFormat="1">
      <c r="A63" s="237">
        <v>11</v>
      </c>
      <c r="B63" s="237">
        <v>10639</v>
      </c>
      <c r="C63" s="106">
        <v>59</v>
      </c>
      <c r="D63" s="106" t="s">
        <v>412</v>
      </c>
      <c r="E63" s="149">
        <v>5646541.0006630002</v>
      </c>
      <c r="F63" s="149">
        <v>9859209.6597579997</v>
      </c>
      <c r="G63" s="270">
        <f t="shared" si="6"/>
        <v>-4212668.6590949995</v>
      </c>
      <c r="H63" s="107">
        <f t="shared" si="7"/>
        <v>15505750.660420999</v>
      </c>
      <c r="I63" s="107">
        <v>14862.810324</v>
      </c>
      <c r="J63" s="107">
        <v>641796.80160699994</v>
      </c>
      <c r="K63" s="107">
        <f t="shared" si="8"/>
        <v>-626933.99128299998</v>
      </c>
      <c r="L63" s="107">
        <f t="shared" si="9"/>
        <v>656659.6119309999</v>
      </c>
      <c r="M63" s="108">
        <v>62653295</v>
      </c>
      <c r="N63" s="108">
        <v>36637513</v>
      </c>
      <c r="O63" s="108">
        <f t="shared" si="10"/>
        <v>26015782</v>
      </c>
      <c r="P63" s="108">
        <v>10502136</v>
      </c>
      <c r="Q63" s="108">
        <v>2252931</v>
      </c>
      <c r="R63" s="108">
        <f t="shared" si="11"/>
        <v>8249205</v>
      </c>
    </row>
    <row r="64" spans="1:18" s="172" customFormat="1">
      <c r="A64" s="237">
        <v>272</v>
      </c>
      <c r="B64" s="237">
        <v>11626</v>
      </c>
      <c r="C64" s="155">
        <v>60</v>
      </c>
      <c r="D64" s="70" t="s">
        <v>482</v>
      </c>
      <c r="E64" s="156">
        <v>1908957.7486169999</v>
      </c>
      <c r="F64" s="156">
        <v>618759.98342399998</v>
      </c>
      <c r="G64" s="21">
        <f t="shared" si="6"/>
        <v>1290197.765193</v>
      </c>
      <c r="H64" s="21">
        <f t="shared" si="7"/>
        <v>2527717.7320409999</v>
      </c>
      <c r="I64" s="21">
        <v>14515.920012</v>
      </c>
      <c r="J64" s="21">
        <v>62407.274581999998</v>
      </c>
      <c r="K64" s="21">
        <f t="shared" si="8"/>
        <v>-47891.354569999996</v>
      </c>
      <c r="L64" s="21">
        <f t="shared" si="9"/>
        <v>76923.194594000001</v>
      </c>
      <c r="M64" s="65">
        <v>7194784</v>
      </c>
      <c r="N64" s="65">
        <v>3915250</v>
      </c>
      <c r="O64" s="65">
        <f t="shared" si="10"/>
        <v>3279534</v>
      </c>
      <c r="P64" s="65">
        <v>128972</v>
      </c>
      <c r="Q64" s="65">
        <v>200178</v>
      </c>
      <c r="R64" s="65">
        <f t="shared" si="11"/>
        <v>-71206</v>
      </c>
    </row>
    <row r="65" spans="1:18" s="172" customFormat="1">
      <c r="A65" s="237">
        <v>277</v>
      </c>
      <c r="B65" s="237">
        <v>11661</v>
      </c>
      <c r="C65" s="106">
        <v>61</v>
      </c>
      <c r="D65" s="106" t="s">
        <v>649</v>
      </c>
      <c r="E65" s="149">
        <v>714020.714163</v>
      </c>
      <c r="F65" s="149">
        <v>872670.93298799999</v>
      </c>
      <c r="G65" s="270">
        <f t="shared" si="6"/>
        <v>-158650.21882499999</v>
      </c>
      <c r="H65" s="107">
        <f t="shared" si="7"/>
        <v>1586691.6471509999</v>
      </c>
      <c r="I65" s="107">
        <v>13535.252909000001</v>
      </c>
      <c r="J65" s="107">
        <v>36887.738135</v>
      </c>
      <c r="K65" s="107">
        <f t="shared" si="8"/>
        <v>-23352.485225999997</v>
      </c>
      <c r="L65" s="107">
        <f t="shared" si="9"/>
        <v>50422.991044000002</v>
      </c>
      <c r="M65" s="108">
        <v>1681313</v>
      </c>
      <c r="N65" s="108">
        <v>1169152</v>
      </c>
      <c r="O65" s="108">
        <f t="shared" si="10"/>
        <v>512161</v>
      </c>
      <c r="P65" s="108">
        <v>145457</v>
      </c>
      <c r="Q65" s="108">
        <v>154941</v>
      </c>
      <c r="R65" s="108">
        <f t="shared" si="11"/>
        <v>-9484</v>
      </c>
    </row>
    <row r="66" spans="1:18" s="172" customFormat="1">
      <c r="A66" s="237">
        <v>263</v>
      </c>
      <c r="B66" s="237">
        <v>11569</v>
      </c>
      <c r="C66" s="155">
        <v>62</v>
      </c>
      <c r="D66" s="70" t="s">
        <v>479</v>
      </c>
      <c r="E66" s="156">
        <v>1376065.338894</v>
      </c>
      <c r="F66" s="156">
        <v>2521800.8721850002</v>
      </c>
      <c r="G66" s="21">
        <f t="shared" si="6"/>
        <v>-1145735.5332910002</v>
      </c>
      <c r="H66" s="21">
        <f t="shared" si="7"/>
        <v>3897866.2110790005</v>
      </c>
      <c r="I66" s="21">
        <v>13413.33518</v>
      </c>
      <c r="J66" s="21">
        <v>28224.071932999999</v>
      </c>
      <c r="K66" s="21">
        <f t="shared" si="8"/>
        <v>-14810.736752999999</v>
      </c>
      <c r="L66" s="21">
        <f t="shared" si="9"/>
        <v>41637.407113000001</v>
      </c>
      <c r="M66" s="65">
        <v>1627008</v>
      </c>
      <c r="N66" s="65">
        <v>2742742</v>
      </c>
      <c r="O66" s="65">
        <f t="shared" si="10"/>
        <v>-1115734</v>
      </c>
      <c r="P66" s="65">
        <v>0</v>
      </c>
      <c r="Q66" s="65">
        <v>463805</v>
      </c>
      <c r="R66" s="65">
        <f t="shared" si="11"/>
        <v>-463805</v>
      </c>
    </row>
    <row r="67" spans="1:18" s="172" customFormat="1">
      <c r="A67" s="237">
        <v>280</v>
      </c>
      <c r="B67" s="237">
        <v>11665</v>
      </c>
      <c r="C67" s="106">
        <v>63</v>
      </c>
      <c r="D67" s="106" t="s">
        <v>650</v>
      </c>
      <c r="E67" s="149">
        <v>269970.13003</v>
      </c>
      <c r="F67" s="149">
        <v>324424.67806800001</v>
      </c>
      <c r="G67" s="270">
        <f t="shared" si="6"/>
        <v>-54454.548038000008</v>
      </c>
      <c r="H67" s="107">
        <f t="shared" si="7"/>
        <v>594394.80809800001</v>
      </c>
      <c r="I67" s="107">
        <v>12801.241980000001</v>
      </c>
      <c r="J67" s="107">
        <v>0</v>
      </c>
      <c r="K67" s="107">
        <f t="shared" si="8"/>
        <v>12801.241980000001</v>
      </c>
      <c r="L67" s="107">
        <f t="shared" si="9"/>
        <v>12801.241980000001</v>
      </c>
      <c r="M67" s="108">
        <v>2670147</v>
      </c>
      <c r="N67" s="108">
        <v>2095559</v>
      </c>
      <c r="O67" s="108">
        <f t="shared" si="10"/>
        <v>574588</v>
      </c>
      <c r="P67" s="108">
        <v>11339</v>
      </c>
      <c r="Q67" s="108">
        <v>92192</v>
      </c>
      <c r="R67" s="108">
        <f t="shared" si="11"/>
        <v>-80853</v>
      </c>
    </row>
    <row r="68" spans="1:18" s="172" customFormat="1">
      <c r="A68" s="237">
        <v>283</v>
      </c>
      <c r="B68" s="237">
        <v>11673</v>
      </c>
      <c r="C68" s="155">
        <v>64</v>
      </c>
      <c r="D68" s="70" t="s">
        <v>486</v>
      </c>
      <c r="E68" s="156">
        <v>518303.01927699998</v>
      </c>
      <c r="F68" s="156">
        <v>496517.33905499999</v>
      </c>
      <c r="G68" s="21">
        <f t="shared" si="6"/>
        <v>21785.680221999995</v>
      </c>
      <c r="H68" s="21">
        <f t="shared" si="7"/>
        <v>1014820.358332</v>
      </c>
      <c r="I68" s="21">
        <v>10023.40654</v>
      </c>
      <c r="J68" s="21">
        <v>18109.845000000001</v>
      </c>
      <c r="K68" s="21">
        <f t="shared" si="8"/>
        <v>-8086.4384600000012</v>
      </c>
      <c r="L68" s="21">
        <f t="shared" si="9"/>
        <v>28133.251540000001</v>
      </c>
      <c r="M68" s="65">
        <v>4933205</v>
      </c>
      <c r="N68" s="65">
        <v>2724764</v>
      </c>
      <c r="O68" s="65">
        <f t="shared" si="10"/>
        <v>2208441</v>
      </c>
      <c r="P68" s="65">
        <v>0</v>
      </c>
      <c r="Q68" s="65">
        <v>1109998</v>
      </c>
      <c r="R68" s="65">
        <f t="shared" si="11"/>
        <v>-1109998</v>
      </c>
    </row>
    <row r="69" spans="1:18" s="172" customFormat="1">
      <c r="A69" s="237">
        <v>235</v>
      </c>
      <c r="B69" s="237">
        <v>11449</v>
      </c>
      <c r="C69" s="106">
        <v>65</v>
      </c>
      <c r="D69" s="106" t="s">
        <v>467</v>
      </c>
      <c r="E69" s="149">
        <v>196600.60523399999</v>
      </c>
      <c r="F69" s="149">
        <v>353969.07518300001</v>
      </c>
      <c r="G69" s="270">
        <f t="shared" ref="G69:G89" si="12">E69-F69</f>
        <v>-157368.46994900002</v>
      </c>
      <c r="H69" s="107">
        <f t="shared" ref="H69:H89" si="13">E69+F69</f>
        <v>550569.68041699997</v>
      </c>
      <c r="I69" s="107">
        <v>9748.1711899999991</v>
      </c>
      <c r="J69" s="107">
        <v>16520.383699999998</v>
      </c>
      <c r="K69" s="107">
        <f t="shared" ref="K69:K89" si="14">I69-J69</f>
        <v>-6772.2125099999994</v>
      </c>
      <c r="L69" s="107">
        <f t="shared" ref="L69:L89" si="15">I69+J69</f>
        <v>26268.554889999999</v>
      </c>
      <c r="M69" s="108">
        <v>6366646</v>
      </c>
      <c r="N69" s="108">
        <v>3647181</v>
      </c>
      <c r="O69" s="108">
        <f t="shared" ref="O69:O89" si="16">M69-N69</f>
        <v>2719465</v>
      </c>
      <c r="P69" s="108">
        <v>494666</v>
      </c>
      <c r="Q69" s="108">
        <v>324623</v>
      </c>
      <c r="R69" s="108">
        <f t="shared" ref="R69:R89" si="17">P69-Q69</f>
        <v>170043</v>
      </c>
    </row>
    <row r="70" spans="1:18" s="172" customFormat="1">
      <c r="A70" s="237">
        <v>201</v>
      </c>
      <c r="B70" s="237">
        <v>11340</v>
      </c>
      <c r="C70" s="155">
        <v>66</v>
      </c>
      <c r="D70" s="70" t="s">
        <v>451</v>
      </c>
      <c r="E70" s="156">
        <v>159947.59364199999</v>
      </c>
      <c r="F70" s="156">
        <v>357819.75058200001</v>
      </c>
      <c r="G70" s="21">
        <f t="shared" si="12"/>
        <v>-197872.15694000002</v>
      </c>
      <c r="H70" s="21">
        <f t="shared" si="13"/>
        <v>517767.344224</v>
      </c>
      <c r="I70" s="21">
        <v>7406.7450939999999</v>
      </c>
      <c r="J70" s="21">
        <v>7187.8566170000004</v>
      </c>
      <c r="K70" s="21">
        <f t="shared" si="14"/>
        <v>218.88847699999951</v>
      </c>
      <c r="L70" s="21">
        <f t="shared" si="15"/>
        <v>14594.601710999999</v>
      </c>
      <c r="M70" s="65">
        <v>3867545</v>
      </c>
      <c r="N70" s="65">
        <v>1509444</v>
      </c>
      <c r="O70" s="65">
        <f t="shared" si="16"/>
        <v>2358101</v>
      </c>
      <c r="P70" s="65">
        <v>0</v>
      </c>
      <c r="Q70" s="65">
        <v>0</v>
      </c>
      <c r="R70" s="65">
        <f t="shared" si="17"/>
        <v>0</v>
      </c>
    </row>
    <row r="71" spans="1:18" s="172" customFormat="1">
      <c r="A71" s="237">
        <v>178</v>
      </c>
      <c r="B71" s="237">
        <v>11302</v>
      </c>
      <c r="C71" s="106">
        <v>67</v>
      </c>
      <c r="D71" s="106" t="s">
        <v>445</v>
      </c>
      <c r="E71" s="149">
        <v>395614.00591200002</v>
      </c>
      <c r="F71" s="149">
        <v>1488577.603684</v>
      </c>
      <c r="G71" s="270">
        <f t="shared" si="12"/>
        <v>-1092963.5977719999</v>
      </c>
      <c r="H71" s="107">
        <f t="shared" si="13"/>
        <v>1884191.6095960001</v>
      </c>
      <c r="I71" s="107">
        <v>7195.3138200000003</v>
      </c>
      <c r="J71" s="107">
        <v>0</v>
      </c>
      <c r="K71" s="107">
        <f t="shared" si="14"/>
        <v>7195.3138200000003</v>
      </c>
      <c r="L71" s="107">
        <f t="shared" si="15"/>
        <v>7195.3138200000003</v>
      </c>
      <c r="M71" s="108">
        <v>21430384</v>
      </c>
      <c r="N71" s="108">
        <v>14829706</v>
      </c>
      <c r="O71" s="108">
        <f t="shared" si="16"/>
        <v>6600678</v>
      </c>
      <c r="P71" s="108">
        <v>2718465</v>
      </c>
      <c r="Q71" s="108">
        <v>646878</v>
      </c>
      <c r="R71" s="108">
        <f t="shared" si="17"/>
        <v>2071587</v>
      </c>
    </row>
    <row r="72" spans="1:18" s="172" customFormat="1">
      <c r="A72" s="237">
        <v>212</v>
      </c>
      <c r="B72" s="237">
        <v>11380</v>
      </c>
      <c r="C72" s="155">
        <v>68</v>
      </c>
      <c r="D72" s="70" t="s">
        <v>456</v>
      </c>
      <c r="E72" s="156">
        <v>178350.25156599999</v>
      </c>
      <c r="F72" s="156">
        <v>248003.46092099999</v>
      </c>
      <c r="G72" s="21">
        <f t="shared" si="12"/>
        <v>-69653.209354999999</v>
      </c>
      <c r="H72" s="21">
        <f t="shared" si="13"/>
        <v>426353.71248699998</v>
      </c>
      <c r="I72" s="21">
        <v>5858.8563480000003</v>
      </c>
      <c r="J72" s="21">
        <v>3003.9332399999998</v>
      </c>
      <c r="K72" s="21">
        <f t="shared" si="14"/>
        <v>2854.9231080000004</v>
      </c>
      <c r="L72" s="21">
        <f t="shared" si="15"/>
        <v>8862.7895879999996</v>
      </c>
      <c r="M72" s="65">
        <v>206297</v>
      </c>
      <c r="N72" s="65">
        <v>158857</v>
      </c>
      <c r="O72" s="65">
        <f t="shared" si="16"/>
        <v>47440</v>
      </c>
      <c r="P72" s="65">
        <v>0</v>
      </c>
      <c r="Q72" s="65">
        <v>64</v>
      </c>
      <c r="R72" s="65">
        <f t="shared" si="17"/>
        <v>-64</v>
      </c>
    </row>
    <row r="73" spans="1:18" s="172" customFormat="1">
      <c r="A73" s="237">
        <v>241</v>
      </c>
      <c r="B73" s="237">
        <v>11459</v>
      </c>
      <c r="C73" s="106">
        <v>69</v>
      </c>
      <c r="D73" s="106" t="s">
        <v>468</v>
      </c>
      <c r="E73" s="149">
        <v>3400.8825900000002</v>
      </c>
      <c r="F73" s="149">
        <v>738738.27797199995</v>
      </c>
      <c r="G73" s="270">
        <f t="shared" si="12"/>
        <v>-735337.3953819999</v>
      </c>
      <c r="H73" s="107">
        <f t="shared" si="13"/>
        <v>742139.160562</v>
      </c>
      <c r="I73" s="107">
        <v>3400.8825900000002</v>
      </c>
      <c r="J73" s="107">
        <v>5015.9344300000002</v>
      </c>
      <c r="K73" s="107">
        <f t="shared" si="14"/>
        <v>-1615.0518400000001</v>
      </c>
      <c r="L73" s="107">
        <f t="shared" si="15"/>
        <v>8416.8170200000004</v>
      </c>
      <c r="M73" s="108">
        <v>22255603</v>
      </c>
      <c r="N73" s="108">
        <v>7437883</v>
      </c>
      <c r="O73" s="108">
        <f t="shared" si="16"/>
        <v>14817720</v>
      </c>
      <c r="P73" s="108">
        <v>3929055</v>
      </c>
      <c r="Q73" s="108">
        <v>3279104</v>
      </c>
      <c r="R73" s="108">
        <f t="shared" si="17"/>
        <v>649951</v>
      </c>
    </row>
    <row r="74" spans="1:18" s="172" customFormat="1">
      <c r="A74" s="237">
        <v>223</v>
      </c>
      <c r="B74" s="237">
        <v>11420</v>
      </c>
      <c r="C74" s="155">
        <v>70</v>
      </c>
      <c r="D74" s="70" t="s">
        <v>461</v>
      </c>
      <c r="E74" s="156">
        <v>94690.410166000001</v>
      </c>
      <c r="F74" s="156">
        <v>97834.655131000007</v>
      </c>
      <c r="G74" s="21">
        <f t="shared" si="12"/>
        <v>-3144.2449650000053</v>
      </c>
      <c r="H74" s="21">
        <f t="shared" si="13"/>
        <v>192525.06529699999</v>
      </c>
      <c r="I74" s="21">
        <v>3063.1052399999999</v>
      </c>
      <c r="J74" s="21">
        <v>0</v>
      </c>
      <c r="K74" s="21">
        <f t="shared" si="14"/>
        <v>3063.1052399999999</v>
      </c>
      <c r="L74" s="21">
        <f t="shared" si="15"/>
        <v>3063.1052399999999</v>
      </c>
      <c r="M74" s="65">
        <v>629177</v>
      </c>
      <c r="N74" s="65">
        <v>448647</v>
      </c>
      <c r="O74" s="65">
        <f t="shared" si="16"/>
        <v>180530</v>
      </c>
      <c r="P74" s="65">
        <v>9315</v>
      </c>
      <c r="Q74" s="65">
        <v>7667</v>
      </c>
      <c r="R74" s="65">
        <f t="shared" si="17"/>
        <v>1648</v>
      </c>
    </row>
    <row r="75" spans="1:18" s="172" customFormat="1">
      <c r="A75" s="237">
        <v>261</v>
      </c>
      <c r="B75" s="237">
        <v>11562</v>
      </c>
      <c r="C75" s="106">
        <v>71</v>
      </c>
      <c r="D75" s="106" t="s">
        <v>478</v>
      </c>
      <c r="E75" s="149">
        <v>19222.491434</v>
      </c>
      <c r="F75" s="149">
        <v>231300.36752299999</v>
      </c>
      <c r="G75" s="270">
        <f t="shared" si="12"/>
        <v>-212077.876089</v>
      </c>
      <c r="H75" s="107">
        <f t="shared" si="13"/>
        <v>250522.85895699999</v>
      </c>
      <c r="I75" s="107">
        <v>2760.7025880000001</v>
      </c>
      <c r="J75" s="107">
        <v>0</v>
      </c>
      <c r="K75" s="107">
        <f t="shared" si="14"/>
        <v>2760.7025880000001</v>
      </c>
      <c r="L75" s="107">
        <f t="shared" si="15"/>
        <v>2760.7025880000001</v>
      </c>
      <c r="M75" s="108">
        <v>6339408</v>
      </c>
      <c r="N75" s="108">
        <v>4943879</v>
      </c>
      <c r="O75" s="108">
        <f t="shared" si="16"/>
        <v>1395529</v>
      </c>
      <c r="P75" s="108">
        <v>639433</v>
      </c>
      <c r="Q75" s="108">
        <v>647794</v>
      </c>
      <c r="R75" s="108">
        <f t="shared" si="17"/>
        <v>-8361</v>
      </c>
    </row>
    <row r="76" spans="1:18" s="172" customFormat="1">
      <c r="A76" s="237">
        <v>154</v>
      </c>
      <c r="B76" s="237">
        <v>11217</v>
      </c>
      <c r="C76" s="155">
        <v>72</v>
      </c>
      <c r="D76" s="70" t="s">
        <v>441</v>
      </c>
      <c r="E76" s="156">
        <v>224372.45708600001</v>
      </c>
      <c r="F76" s="156">
        <v>575723.13149000006</v>
      </c>
      <c r="G76" s="21">
        <f t="shared" si="12"/>
        <v>-351350.67440400005</v>
      </c>
      <c r="H76" s="21">
        <f t="shared" si="13"/>
        <v>800095.58857600007</v>
      </c>
      <c r="I76" s="21">
        <v>1787.5736079999999</v>
      </c>
      <c r="J76" s="21">
        <v>0</v>
      </c>
      <c r="K76" s="21">
        <f t="shared" si="14"/>
        <v>1787.5736079999999</v>
      </c>
      <c r="L76" s="21">
        <f t="shared" si="15"/>
        <v>1787.5736079999999</v>
      </c>
      <c r="M76" s="65">
        <v>24492335</v>
      </c>
      <c r="N76" s="65">
        <v>14229110</v>
      </c>
      <c r="O76" s="65">
        <f t="shared" si="16"/>
        <v>10263225</v>
      </c>
      <c r="P76" s="65">
        <v>2267375</v>
      </c>
      <c r="Q76" s="65">
        <v>1283454</v>
      </c>
      <c r="R76" s="65">
        <f t="shared" si="17"/>
        <v>983921</v>
      </c>
    </row>
    <row r="77" spans="1:18" s="172" customFormat="1">
      <c r="A77" s="237">
        <v>215</v>
      </c>
      <c r="B77" s="237">
        <v>11391</v>
      </c>
      <c r="C77" s="106">
        <v>73</v>
      </c>
      <c r="D77" s="106" t="s">
        <v>457</v>
      </c>
      <c r="E77" s="149">
        <v>11126.963931</v>
      </c>
      <c r="F77" s="149">
        <v>36360.615263</v>
      </c>
      <c r="G77" s="270">
        <f t="shared" si="12"/>
        <v>-25233.651332000001</v>
      </c>
      <c r="H77" s="107">
        <f t="shared" si="13"/>
        <v>47487.579193999998</v>
      </c>
      <c r="I77" s="107">
        <v>1666.855906</v>
      </c>
      <c r="J77" s="107">
        <v>2129.7990799999998</v>
      </c>
      <c r="K77" s="107">
        <f t="shared" si="14"/>
        <v>-462.94317399999977</v>
      </c>
      <c r="L77" s="107">
        <f t="shared" si="15"/>
        <v>3796.6549859999996</v>
      </c>
      <c r="M77" s="108">
        <v>273840</v>
      </c>
      <c r="N77" s="108">
        <v>217467</v>
      </c>
      <c r="O77" s="108">
        <f t="shared" si="16"/>
        <v>56373</v>
      </c>
      <c r="P77" s="108">
        <v>91947</v>
      </c>
      <c r="Q77" s="108">
        <v>55717</v>
      </c>
      <c r="R77" s="108">
        <f t="shared" si="17"/>
        <v>36230</v>
      </c>
    </row>
    <row r="78" spans="1:18" s="172" customFormat="1">
      <c r="A78" s="237">
        <v>6</v>
      </c>
      <c r="B78" s="237">
        <v>10748</v>
      </c>
      <c r="C78" s="155">
        <v>74</v>
      </c>
      <c r="D78" s="70" t="s">
        <v>414</v>
      </c>
      <c r="E78" s="156">
        <v>349994.08471999998</v>
      </c>
      <c r="F78" s="156">
        <v>1426461.422576</v>
      </c>
      <c r="G78" s="21">
        <f t="shared" si="12"/>
        <v>-1076467.3378560001</v>
      </c>
      <c r="H78" s="21">
        <f t="shared" si="13"/>
        <v>1776455.5072959999</v>
      </c>
      <c r="I78" s="21">
        <v>1541.003166</v>
      </c>
      <c r="J78" s="21">
        <v>245334.17621800001</v>
      </c>
      <c r="K78" s="21">
        <f t="shared" si="14"/>
        <v>-243793.173052</v>
      </c>
      <c r="L78" s="21">
        <f t="shared" si="15"/>
        <v>246875.17938400002</v>
      </c>
      <c r="M78" s="65">
        <v>8384252</v>
      </c>
      <c r="N78" s="65">
        <v>7067305</v>
      </c>
      <c r="O78" s="65">
        <f t="shared" si="16"/>
        <v>1316947</v>
      </c>
      <c r="P78" s="65">
        <v>445956</v>
      </c>
      <c r="Q78" s="65">
        <v>347212</v>
      </c>
      <c r="R78" s="65">
        <f t="shared" si="17"/>
        <v>98744</v>
      </c>
    </row>
    <row r="79" spans="1:18" s="172" customFormat="1">
      <c r="A79" s="237">
        <v>217</v>
      </c>
      <c r="B79" s="237">
        <v>11394</v>
      </c>
      <c r="C79" s="106">
        <v>75</v>
      </c>
      <c r="D79" s="106" t="s">
        <v>458</v>
      </c>
      <c r="E79" s="149">
        <v>516660.47610600002</v>
      </c>
      <c r="F79" s="149">
        <v>1764957.630989</v>
      </c>
      <c r="G79" s="270">
        <f t="shared" si="12"/>
        <v>-1248297.1548830001</v>
      </c>
      <c r="H79" s="107">
        <f t="shared" si="13"/>
        <v>2281618.1070949999</v>
      </c>
      <c r="I79" s="107">
        <v>1380.9861900000001</v>
      </c>
      <c r="J79" s="107">
        <v>0</v>
      </c>
      <c r="K79" s="107">
        <f t="shared" si="14"/>
        <v>1380.9861900000001</v>
      </c>
      <c r="L79" s="107">
        <f t="shared" si="15"/>
        <v>1380.9861900000001</v>
      </c>
      <c r="M79" s="108">
        <v>3428220</v>
      </c>
      <c r="N79" s="108">
        <v>1895929</v>
      </c>
      <c r="O79" s="108">
        <f t="shared" si="16"/>
        <v>1532291</v>
      </c>
      <c r="P79" s="108">
        <v>1357231</v>
      </c>
      <c r="Q79" s="108">
        <v>83653</v>
      </c>
      <c r="R79" s="108">
        <f t="shared" si="17"/>
        <v>1273578</v>
      </c>
    </row>
    <row r="80" spans="1:18" s="172" customFormat="1">
      <c r="A80" s="237">
        <v>108</v>
      </c>
      <c r="B80" s="237">
        <v>10923</v>
      </c>
      <c r="C80" s="155">
        <v>76</v>
      </c>
      <c r="D80" s="70" t="s">
        <v>427</v>
      </c>
      <c r="E80" s="156">
        <v>268156.54031399998</v>
      </c>
      <c r="F80" s="156">
        <v>460001.95551599999</v>
      </c>
      <c r="G80" s="21">
        <f t="shared" si="12"/>
        <v>-191845.415202</v>
      </c>
      <c r="H80" s="21">
        <f t="shared" si="13"/>
        <v>728158.49582999991</v>
      </c>
      <c r="I80" s="21">
        <v>1341.2652720000001</v>
      </c>
      <c r="J80" s="21">
        <v>64597.708895000003</v>
      </c>
      <c r="K80" s="21">
        <f t="shared" si="14"/>
        <v>-63256.443623000006</v>
      </c>
      <c r="L80" s="21">
        <f t="shared" si="15"/>
        <v>65938.974167000008</v>
      </c>
      <c r="M80" s="65">
        <v>5057569</v>
      </c>
      <c r="N80" s="65">
        <v>3736795</v>
      </c>
      <c r="O80" s="65">
        <f t="shared" si="16"/>
        <v>1320774</v>
      </c>
      <c r="P80" s="65">
        <v>248539</v>
      </c>
      <c r="Q80" s="65">
        <v>496004</v>
      </c>
      <c r="R80" s="65">
        <f t="shared" si="17"/>
        <v>-247465</v>
      </c>
    </row>
    <row r="81" spans="1:18" s="172" customFormat="1">
      <c r="A81" s="237">
        <v>300</v>
      </c>
      <c r="B81" s="237">
        <v>11692</v>
      </c>
      <c r="C81" s="106">
        <v>77</v>
      </c>
      <c r="D81" s="106" t="s">
        <v>585</v>
      </c>
      <c r="E81" s="149">
        <v>121054.691265</v>
      </c>
      <c r="F81" s="149">
        <v>143369.18531100001</v>
      </c>
      <c r="G81" s="270">
        <f t="shared" si="12"/>
        <v>-22314.494046000007</v>
      </c>
      <c r="H81" s="107">
        <f t="shared" si="13"/>
        <v>264423.87657600001</v>
      </c>
      <c r="I81" s="107">
        <v>699.84059999999999</v>
      </c>
      <c r="J81" s="107">
        <v>6963.3264799999997</v>
      </c>
      <c r="K81" s="107">
        <f t="shared" si="14"/>
        <v>-6263.4858800000002</v>
      </c>
      <c r="L81" s="107">
        <f t="shared" si="15"/>
        <v>7663.1670799999993</v>
      </c>
      <c r="M81" s="108">
        <v>2473553</v>
      </c>
      <c r="N81" s="108">
        <v>1314304</v>
      </c>
      <c r="O81" s="108">
        <f t="shared" si="16"/>
        <v>1159249</v>
      </c>
      <c r="P81" s="108">
        <v>1070432</v>
      </c>
      <c r="Q81" s="108">
        <v>37974</v>
      </c>
      <c r="R81" s="108">
        <f t="shared" si="17"/>
        <v>1032458</v>
      </c>
    </row>
    <row r="82" spans="1:18" s="172" customFormat="1">
      <c r="A82" s="237">
        <v>197</v>
      </c>
      <c r="B82" s="237">
        <v>11323</v>
      </c>
      <c r="C82" s="155">
        <v>78</v>
      </c>
      <c r="D82" s="70" t="s">
        <v>450</v>
      </c>
      <c r="E82" s="156">
        <v>214437.83016000001</v>
      </c>
      <c r="F82" s="156">
        <v>378385.593161</v>
      </c>
      <c r="G82" s="21">
        <f t="shared" si="12"/>
        <v>-163947.76300099998</v>
      </c>
      <c r="H82" s="21">
        <f t="shared" si="13"/>
        <v>592823.42332100007</v>
      </c>
      <c r="I82" s="21">
        <v>674.84648400000003</v>
      </c>
      <c r="J82" s="21">
        <v>0</v>
      </c>
      <c r="K82" s="21">
        <f t="shared" si="14"/>
        <v>674.84648400000003</v>
      </c>
      <c r="L82" s="21">
        <f t="shared" si="15"/>
        <v>674.84648400000003</v>
      </c>
      <c r="M82" s="65">
        <v>3318295</v>
      </c>
      <c r="N82" s="65">
        <v>1241669</v>
      </c>
      <c r="O82" s="65">
        <f t="shared" si="16"/>
        <v>2076626</v>
      </c>
      <c r="P82" s="65">
        <v>0</v>
      </c>
      <c r="Q82" s="65">
        <v>98268</v>
      </c>
      <c r="R82" s="65">
        <f t="shared" si="17"/>
        <v>-98268</v>
      </c>
    </row>
    <row r="83" spans="1:18" s="172" customFormat="1">
      <c r="A83" s="237">
        <v>246</v>
      </c>
      <c r="B83" s="237">
        <v>11476</v>
      </c>
      <c r="C83" s="106">
        <v>79</v>
      </c>
      <c r="D83" s="106" t="s">
        <v>470</v>
      </c>
      <c r="E83" s="149">
        <v>4552.9316200000003</v>
      </c>
      <c r="F83" s="149">
        <v>52196.538059999999</v>
      </c>
      <c r="G83" s="270">
        <f t="shared" si="12"/>
        <v>-47643.606439999996</v>
      </c>
      <c r="H83" s="107">
        <f t="shared" si="13"/>
        <v>56749.469680000002</v>
      </c>
      <c r="I83" s="107">
        <v>620.81504199999995</v>
      </c>
      <c r="J83" s="107">
        <v>4.6079999999999997</v>
      </c>
      <c r="K83" s="107">
        <f t="shared" si="14"/>
        <v>616.207042</v>
      </c>
      <c r="L83" s="107">
        <f t="shared" si="15"/>
        <v>625.4230419999999</v>
      </c>
      <c r="M83" s="108">
        <v>270267</v>
      </c>
      <c r="N83" s="108">
        <v>96904</v>
      </c>
      <c r="O83" s="108">
        <f t="shared" si="16"/>
        <v>173363</v>
      </c>
      <c r="P83" s="108">
        <v>10060</v>
      </c>
      <c r="Q83" s="108">
        <v>12009</v>
      </c>
      <c r="R83" s="108">
        <f t="shared" si="17"/>
        <v>-1949</v>
      </c>
    </row>
    <row r="84" spans="1:18" s="172" customFormat="1">
      <c r="A84" s="237">
        <v>106</v>
      </c>
      <c r="B84" s="237">
        <v>10920</v>
      </c>
      <c r="C84" s="155">
        <v>80</v>
      </c>
      <c r="D84" s="70" t="s">
        <v>424</v>
      </c>
      <c r="E84" s="156">
        <v>110091.499098</v>
      </c>
      <c r="F84" s="156">
        <v>125468.733999</v>
      </c>
      <c r="G84" s="21">
        <f t="shared" si="12"/>
        <v>-15377.234901000003</v>
      </c>
      <c r="H84" s="21">
        <f t="shared" si="13"/>
        <v>235560.23309699999</v>
      </c>
      <c r="I84" s="21">
        <v>336.511752</v>
      </c>
      <c r="J84" s="21">
        <v>26714.297740000002</v>
      </c>
      <c r="K84" s="21">
        <f t="shared" si="14"/>
        <v>-26377.785988000003</v>
      </c>
      <c r="L84" s="21">
        <f t="shared" si="15"/>
        <v>27050.809492</v>
      </c>
      <c r="M84" s="65">
        <v>1725492</v>
      </c>
      <c r="N84" s="65">
        <v>0</v>
      </c>
      <c r="O84" s="65">
        <f t="shared" si="16"/>
        <v>1725492</v>
      </c>
      <c r="P84" s="65">
        <v>0</v>
      </c>
      <c r="Q84" s="65">
        <v>0</v>
      </c>
      <c r="R84" s="65">
        <f t="shared" si="17"/>
        <v>0</v>
      </c>
    </row>
    <row r="85" spans="1:18" s="172" customFormat="1">
      <c r="A85" s="237">
        <v>227</v>
      </c>
      <c r="B85" s="237">
        <v>11427</v>
      </c>
      <c r="C85" s="106">
        <v>81</v>
      </c>
      <c r="D85" s="106" t="s">
        <v>464</v>
      </c>
      <c r="E85" s="149">
        <v>4398.5082599999996</v>
      </c>
      <c r="F85" s="149">
        <v>38038.550865999998</v>
      </c>
      <c r="G85" s="270">
        <f t="shared" si="12"/>
        <v>-33640.042605999995</v>
      </c>
      <c r="H85" s="107">
        <f t="shared" si="13"/>
        <v>42437.059126</v>
      </c>
      <c r="I85" s="107">
        <v>76.686930000000004</v>
      </c>
      <c r="J85" s="107">
        <v>0</v>
      </c>
      <c r="K85" s="107">
        <f t="shared" si="14"/>
        <v>76.686930000000004</v>
      </c>
      <c r="L85" s="107">
        <f t="shared" si="15"/>
        <v>76.686930000000004</v>
      </c>
      <c r="M85" s="108">
        <v>61</v>
      </c>
      <c r="N85" s="108">
        <v>89056</v>
      </c>
      <c r="O85" s="108">
        <f t="shared" si="16"/>
        <v>-88995</v>
      </c>
      <c r="P85" s="108">
        <v>20</v>
      </c>
      <c r="Q85" s="108">
        <v>138</v>
      </c>
      <c r="R85" s="108">
        <f t="shared" si="17"/>
        <v>-118</v>
      </c>
    </row>
    <row r="86" spans="1:18" s="172" customFormat="1">
      <c r="A86" s="237">
        <v>164</v>
      </c>
      <c r="B86" s="237">
        <v>11256</v>
      </c>
      <c r="C86" s="155">
        <v>82</v>
      </c>
      <c r="D86" s="70" t="s">
        <v>442</v>
      </c>
      <c r="E86" s="156">
        <v>2793.7193339999999</v>
      </c>
      <c r="F86" s="156">
        <v>8378.5171989999999</v>
      </c>
      <c r="G86" s="21">
        <f t="shared" si="12"/>
        <v>-5584.7978650000005</v>
      </c>
      <c r="H86" s="21">
        <f t="shared" si="13"/>
        <v>11172.236532999999</v>
      </c>
      <c r="I86" s="21">
        <v>41.139989999999997</v>
      </c>
      <c r="J86" s="21">
        <v>0</v>
      </c>
      <c r="K86" s="21">
        <f t="shared" si="14"/>
        <v>41.139989999999997</v>
      </c>
      <c r="L86" s="21">
        <f t="shared" si="15"/>
        <v>41.139989999999997</v>
      </c>
      <c r="M86" s="65">
        <v>20196</v>
      </c>
      <c r="N86" s="65">
        <v>3</v>
      </c>
      <c r="O86" s="65">
        <f t="shared" si="16"/>
        <v>20193</v>
      </c>
      <c r="P86" s="65">
        <v>2</v>
      </c>
      <c r="Q86" s="65">
        <v>0</v>
      </c>
      <c r="R86" s="65">
        <f t="shared" si="17"/>
        <v>2</v>
      </c>
    </row>
    <row r="87" spans="1:18" s="172" customFormat="1">
      <c r="A87" s="237">
        <v>175</v>
      </c>
      <c r="B87" s="237">
        <v>11290</v>
      </c>
      <c r="C87" s="106">
        <v>83</v>
      </c>
      <c r="D87" s="106" t="s">
        <v>444</v>
      </c>
      <c r="E87" s="149">
        <v>824.63688500000001</v>
      </c>
      <c r="F87" s="149">
        <v>33724.674754</v>
      </c>
      <c r="G87" s="270">
        <f t="shared" si="12"/>
        <v>-32900.037869</v>
      </c>
      <c r="H87" s="107">
        <f t="shared" si="13"/>
        <v>34549.311639</v>
      </c>
      <c r="I87" s="107">
        <v>22.375091999999999</v>
      </c>
      <c r="J87" s="107">
        <v>0.216</v>
      </c>
      <c r="K87" s="107">
        <f t="shared" si="14"/>
        <v>22.159091999999998</v>
      </c>
      <c r="L87" s="107">
        <f t="shared" si="15"/>
        <v>22.591092</v>
      </c>
      <c r="M87" s="108">
        <v>0</v>
      </c>
      <c r="N87" s="108">
        <v>387</v>
      </c>
      <c r="O87" s="108">
        <f t="shared" si="16"/>
        <v>-387</v>
      </c>
      <c r="P87" s="108">
        <v>0</v>
      </c>
      <c r="Q87" s="108">
        <v>0</v>
      </c>
      <c r="R87" s="108">
        <f t="shared" si="17"/>
        <v>0</v>
      </c>
    </row>
    <row r="88" spans="1:18" s="172" customFormat="1">
      <c r="A88" s="237">
        <v>208</v>
      </c>
      <c r="B88" s="237">
        <v>11379</v>
      </c>
      <c r="C88" s="155">
        <v>84</v>
      </c>
      <c r="D88" s="70" t="s">
        <v>453</v>
      </c>
      <c r="E88" s="156">
        <v>1851460.8422979999</v>
      </c>
      <c r="F88" s="156">
        <v>43856220.328252003</v>
      </c>
      <c r="G88" s="21">
        <f t="shared" si="12"/>
        <v>-42004759.485954002</v>
      </c>
      <c r="H88" s="21">
        <f t="shared" si="13"/>
        <v>45707681.170550004</v>
      </c>
      <c r="I88" s="21">
        <v>0</v>
      </c>
      <c r="J88" s="21">
        <v>0</v>
      </c>
      <c r="K88" s="21">
        <f t="shared" si="14"/>
        <v>0</v>
      </c>
      <c r="L88" s="21">
        <f t="shared" si="15"/>
        <v>0</v>
      </c>
      <c r="M88" s="65">
        <v>26</v>
      </c>
      <c r="N88" s="65">
        <v>35903422</v>
      </c>
      <c r="O88" s="65">
        <f t="shared" si="16"/>
        <v>-35903396</v>
      </c>
      <c r="P88" s="65">
        <v>0</v>
      </c>
      <c r="Q88" s="65">
        <v>104137</v>
      </c>
      <c r="R88" s="65">
        <f t="shared" si="17"/>
        <v>-104137</v>
      </c>
    </row>
    <row r="89" spans="1:18" s="172" customFormat="1">
      <c r="A89" s="237">
        <v>150</v>
      </c>
      <c r="B89" s="237">
        <v>11198</v>
      </c>
      <c r="C89" s="106">
        <v>85</v>
      </c>
      <c r="D89" s="106" t="s">
        <v>440</v>
      </c>
      <c r="E89" s="149">
        <v>0</v>
      </c>
      <c r="F89" s="149">
        <v>0</v>
      </c>
      <c r="G89" s="270">
        <f t="shared" si="12"/>
        <v>0</v>
      </c>
      <c r="H89" s="107">
        <f t="shared" si="13"/>
        <v>0</v>
      </c>
      <c r="I89" s="107">
        <v>0</v>
      </c>
      <c r="J89" s="107">
        <v>0</v>
      </c>
      <c r="K89" s="107">
        <f t="shared" si="14"/>
        <v>0</v>
      </c>
      <c r="L89" s="107">
        <f t="shared" si="15"/>
        <v>0</v>
      </c>
      <c r="M89" s="108">
        <v>0</v>
      </c>
      <c r="N89" s="108">
        <v>0</v>
      </c>
      <c r="O89" s="108">
        <f t="shared" si="16"/>
        <v>0</v>
      </c>
      <c r="P89" s="108">
        <v>0</v>
      </c>
      <c r="Q89" s="108">
        <v>0</v>
      </c>
      <c r="R89" s="108">
        <f t="shared" si="17"/>
        <v>0</v>
      </c>
    </row>
    <row r="90" spans="1:18" ht="26.25" customHeight="1">
      <c r="A90" s="238"/>
      <c r="B90" s="237"/>
      <c r="C90" s="423" t="s">
        <v>23</v>
      </c>
      <c r="D90" s="423"/>
      <c r="E90" s="109">
        <f>SUM(E5:E89)</f>
        <v>324122924.23947191</v>
      </c>
      <c r="F90" s="109">
        <f t="shared" ref="F90:R90" si="18">SUM(F5:F89)</f>
        <v>605729477.74437869</v>
      </c>
      <c r="G90" s="109">
        <f t="shared" si="18"/>
        <v>-281606553.50490701</v>
      </c>
      <c r="H90" s="109">
        <f t="shared" si="18"/>
        <v>929852401.98385048</v>
      </c>
      <c r="I90" s="109">
        <f t="shared" si="18"/>
        <v>26207764.552010987</v>
      </c>
      <c r="J90" s="109">
        <f t="shared" si="18"/>
        <v>30170579.835777983</v>
      </c>
      <c r="K90" s="109">
        <f t="shared" si="18"/>
        <v>-3962815.2837669998</v>
      </c>
      <c r="L90" s="109">
        <f t="shared" si="18"/>
        <v>56378344.387788989</v>
      </c>
      <c r="M90" s="109">
        <f t="shared" si="18"/>
        <v>3538077183</v>
      </c>
      <c r="N90" s="109">
        <f t="shared" si="18"/>
        <v>2704014681</v>
      </c>
      <c r="O90" s="109">
        <f t="shared" si="18"/>
        <v>834062502</v>
      </c>
      <c r="P90" s="109">
        <f t="shared" si="18"/>
        <v>277898565</v>
      </c>
      <c r="Q90" s="109">
        <f t="shared" si="18"/>
        <v>152071533</v>
      </c>
      <c r="R90" s="109">
        <f t="shared" si="18"/>
        <v>125827032</v>
      </c>
    </row>
    <row r="91" spans="1:18">
      <c r="A91" s="237">
        <v>143</v>
      </c>
      <c r="B91" s="237">
        <v>11172</v>
      </c>
      <c r="C91" s="155">
        <v>86</v>
      </c>
      <c r="D91" s="70" t="s">
        <v>496</v>
      </c>
      <c r="E91" s="156">
        <v>4090233.297787</v>
      </c>
      <c r="F91" s="156">
        <v>3057849.5570260002</v>
      </c>
      <c r="G91" s="21">
        <f t="shared" ref="G91:G110" si="19">E91-F91</f>
        <v>1032383.7407609997</v>
      </c>
      <c r="H91" s="21">
        <f t="shared" ref="H91:H110" si="20">E91+F91</f>
        <v>7148082.8548130002</v>
      </c>
      <c r="I91" s="21">
        <v>465818.61730500002</v>
      </c>
      <c r="J91" s="21">
        <v>418612.06984200003</v>
      </c>
      <c r="K91" s="21">
        <f t="shared" ref="K91:K110" si="21">I91-J91</f>
        <v>47206.547462999995</v>
      </c>
      <c r="L91" s="21">
        <f t="shared" ref="L91:L110" si="22">I91+J91</f>
        <v>884430.68714700011</v>
      </c>
      <c r="M91" s="65">
        <v>2565135</v>
      </c>
      <c r="N91" s="65">
        <v>479322</v>
      </c>
      <c r="O91" s="65">
        <f t="shared" ref="O91:O110" si="23">M91-N91</f>
        <v>2085813</v>
      </c>
      <c r="P91" s="65">
        <v>0</v>
      </c>
      <c r="Q91" s="65">
        <v>10314</v>
      </c>
      <c r="R91" s="65">
        <f t="shared" ref="R91:R110" si="24">P91-Q91</f>
        <v>-10314</v>
      </c>
    </row>
    <row r="92" spans="1:18" s="172" customFormat="1">
      <c r="A92" s="237">
        <v>10</v>
      </c>
      <c r="B92" s="237">
        <v>10762</v>
      </c>
      <c r="C92" s="106">
        <v>87</v>
      </c>
      <c r="D92" s="106" t="s">
        <v>487</v>
      </c>
      <c r="E92" s="149">
        <v>1869322.2427030001</v>
      </c>
      <c r="F92" s="149">
        <v>2783658.4823639998</v>
      </c>
      <c r="G92" s="270">
        <f t="shared" si="19"/>
        <v>-914336.23966099974</v>
      </c>
      <c r="H92" s="107">
        <f t="shared" si="20"/>
        <v>4652980.7250669999</v>
      </c>
      <c r="I92" s="107">
        <v>231824.49810500001</v>
      </c>
      <c r="J92" s="107">
        <v>326540.30794299999</v>
      </c>
      <c r="K92" s="107">
        <f t="shared" si="21"/>
        <v>-94715.809837999986</v>
      </c>
      <c r="L92" s="107">
        <f t="shared" si="22"/>
        <v>558364.806048</v>
      </c>
      <c r="M92" s="108">
        <v>2533835</v>
      </c>
      <c r="N92" s="108">
        <v>2760554</v>
      </c>
      <c r="O92" s="108">
        <f t="shared" si="23"/>
        <v>-226719</v>
      </c>
      <c r="P92" s="108">
        <v>264339</v>
      </c>
      <c r="Q92" s="108">
        <v>87423</v>
      </c>
      <c r="R92" s="108">
        <f t="shared" si="24"/>
        <v>176916</v>
      </c>
    </row>
    <row r="93" spans="1:18">
      <c r="A93" s="237">
        <v>213</v>
      </c>
      <c r="B93" s="237">
        <v>11381</v>
      </c>
      <c r="C93" s="155">
        <v>88</v>
      </c>
      <c r="D93" s="70" t="s">
        <v>505</v>
      </c>
      <c r="E93" s="156">
        <v>1322849.3120260001</v>
      </c>
      <c r="F93" s="156">
        <v>1778618.0270750001</v>
      </c>
      <c r="G93" s="21">
        <f t="shared" si="19"/>
        <v>-455768.71504899999</v>
      </c>
      <c r="H93" s="21">
        <f t="shared" si="20"/>
        <v>3101467.3391010002</v>
      </c>
      <c r="I93" s="21">
        <v>190173.57292899999</v>
      </c>
      <c r="J93" s="21">
        <v>31771.36751</v>
      </c>
      <c r="K93" s="21">
        <f t="shared" si="21"/>
        <v>158402.20541899998</v>
      </c>
      <c r="L93" s="21">
        <f t="shared" si="22"/>
        <v>221944.940439</v>
      </c>
      <c r="M93" s="65">
        <v>0</v>
      </c>
      <c r="N93" s="65">
        <v>0</v>
      </c>
      <c r="O93" s="65">
        <f t="shared" si="23"/>
        <v>0</v>
      </c>
      <c r="P93" s="65">
        <v>0</v>
      </c>
      <c r="Q93" s="65">
        <v>0</v>
      </c>
      <c r="R93" s="65">
        <f t="shared" si="24"/>
        <v>0</v>
      </c>
    </row>
    <row r="94" spans="1:18" s="172" customFormat="1">
      <c r="A94" s="237">
        <v>128</v>
      </c>
      <c r="B94" s="237">
        <v>11131</v>
      </c>
      <c r="C94" s="106">
        <v>89</v>
      </c>
      <c r="D94" s="106" t="s">
        <v>494</v>
      </c>
      <c r="E94" s="149">
        <v>2150524.1082040002</v>
      </c>
      <c r="F94" s="149">
        <v>1575904.753093</v>
      </c>
      <c r="G94" s="270">
        <f t="shared" si="19"/>
        <v>574619.35511100013</v>
      </c>
      <c r="H94" s="107">
        <f t="shared" si="20"/>
        <v>3726428.8612970002</v>
      </c>
      <c r="I94" s="107">
        <v>129118.48794399999</v>
      </c>
      <c r="J94" s="107">
        <v>222499.83857699999</v>
      </c>
      <c r="K94" s="107">
        <f t="shared" si="21"/>
        <v>-93381.350632999995</v>
      </c>
      <c r="L94" s="107">
        <f t="shared" si="22"/>
        <v>351618.32652100001</v>
      </c>
      <c r="M94" s="108">
        <v>3483597</v>
      </c>
      <c r="N94" s="108">
        <v>2644648</v>
      </c>
      <c r="O94" s="108">
        <f t="shared" si="23"/>
        <v>838949</v>
      </c>
      <c r="P94" s="108">
        <v>2939</v>
      </c>
      <c r="Q94" s="108">
        <v>158612</v>
      </c>
      <c r="R94" s="108">
        <f t="shared" si="24"/>
        <v>-155673</v>
      </c>
    </row>
    <row r="95" spans="1:18">
      <c r="A95" s="237">
        <v>101</v>
      </c>
      <c r="B95" s="237">
        <v>10897</v>
      </c>
      <c r="C95" s="155">
        <v>90</v>
      </c>
      <c r="D95" s="70" t="s">
        <v>491</v>
      </c>
      <c r="E95" s="156">
        <v>1266276.1877309999</v>
      </c>
      <c r="F95" s="156">
        <v>1492791.3389330001</v>
      </c>
      <c r="G95" s="21">
        <f t="shared" si="19"/>
        <v>-226515.15120200021</v>
      </c>
      <c r="H95" s="21">
        <f t="shared" si="20"/>
        <v>2759067.526664</v>
      </c>
      <c r="I95" s="21">
        <v>109180.24654399999</v>
      </c>
      <c r="J95" s="21">
        <v>97035.45478</v>
      </c>
      <c r="K95" s="21">
        <f t="shared" si="21"/>
        <v>12144.791763999994</v>
      </c>
      <c r="L95" s="21">
        <f t="shared" si="22"/>
        <v>206215.70132399999</v>
      </c>
      <c r="M95" s="65">
        <v>708639</v>
      </c>
      <c r="N95" s="65">
        <v>671903</v>
      </c>
      <c r="O95" s="65">
        <f t="shared" si="23"/>
        <v>36736</v>
      </c>
      <c r="P95" s="65">
        <v>14394</v>
      </c>
      <c r="Q95" s="65">
        <v>11112</v>
      </c>
      <c r="R95" s="65">
        <f t="shared" si="24"/>
        <v>3282</v>
      </c>
    </row>
    <row r="96" spans="1:18" s="172" customFormat="1">
      <c r="A96" s="237">
        <v>151</v>
      </c>
      <c r="B96" s="237">
        <v>11196</v>
      </c>
      <c r="C96" s="106">
        <v>91</v>
      </c>
      <c r="D96" s="106" t="s">
        <v>498</v>
      </c>
      <c r="E96" s="149">
        <v>780454.51167000004</v>
      </c>
      <c r="F96" s="149">
        <v>1289821.238655</v>
      </c>
      <c r="G96" s="270">
        <f t="shared" si="19"/>
        <v>-509366.72698499996</v>
      </c>
      <c r="H96" s="107">
        <f t="shared" si="20"/>
        <v>2070275.7503249999</v>
      </c>
      <c r="I96" s="107">
        <v>50118.188097999999</v>
      </c>
      <c r="J96" s="107">
        <v>205228.758264</v>
      </c>
      <c r="K96" s="107">
        <f t="shared" si="21"/>
        <v>-155110.57016599999</v>
      </c>
      <c r="L96" s="107">
        <f t="shared" si="22"/>
        <v>255346.94636200002</v>
      </c>
      <c r="M96" s="108">
        <v>234540</v>
      </c>
      <c r="N96" s="108">
        <v>0</v>
      </c>
      <c r="O96" s="108">
        <f t="shared" si="23"/>
        <v>234540</v>
      </c>
      <c r="P96" s="108">
        <v>0</v>
      </c>
      <c r="Q96" s="108">
        <v>0</v>
      </c>
      <c r="R96" s="108">
        <f t="shared" si="24"/>
        <v>0</v>
      </c>
    </row>
    <row r="97" spans="1:18">
      <c r="A97" s="237">
        <v>32</v>
      </c>
      <c r="B97" s="237">
        <v>10767</v>
      </c>
      <c r="C97" s="155">
        <v>92</v>
      </c>
      <c r="D97" s="70" t="s">
        <v>488</v>
      </c>
      <c r="E97" s="156">
        <v>669153.72335099999</v>
      </c>
      <c r="F97" s="156">
        <v>731082.59557</v>
      </c>
      <c r="G97" s="21">
        <f t="shared" si="19"/>
        <v>-61928.872219000012</v>
      </c>
      <c r="H97" s="21">
        <f t="shared" si="20"/>
        <v>1400236.318921</v>
      </c>
      <c r="I97" s="21">
        <v>34659.965422000001</v>
      </c>
      <c r="J97" s="21">
        <v>39742.593809999998</v>
      </c>
      <c r="K97" s="21">
        <f t="shared" si="21"/>
        <v>-5082.6283879999974</v>
      </c>
      <c r="L97" s="21">
        <f t="shared" si="22"/>
        <v>74402.559232</v>
      </c>
      <c r="M97" s="65">
        <v>70705</v>
      </c>
      <c r="N97" s="65">
        <v>50010</v>
      </c>
      <c r="O97" s="65">
        <f t="shared" si="23"/>
        <v>20695</v>
      </c>
      <c r="P97" s="65">
        <v>455</v>
      </c>
      <c r="Q97" s="65">
        <v>572</v>
      </c>
      <c r="R97" s="65">
        <f t="shared" si="24"/>
        <v>-117</v>
      </c>
    </row>
    <row r="98" spans="1:18" s="172" customFormat="1">
      <c r="A98" s="237">
        <v>145</v>
      </c>
      <c r="B98" s="237">
        <v>11188</v>
      </c>
      <c r="C98" s="106">
        <v>93</v>
      </c>
      <c r="D98" s="106" t="s">
        <v>497</v>
      </c>
      <c r="E98" s="149">
        <v>1954912.9993449999</v>
      </c>
      <c r="F98" s="149">
        <v>2388740.9557249998</v>
      </c>
      <c r="G98" s="270">
        <f t="shared" si="19"/>
        <v>-433827.95637999987</v>
      </c>
      <c r="H98" s="107">
        <f t="shared" si="20"/>
        <v>4343653.9550700001</v>
      </c>
      <c r="I98" s="107">
        <v>30908.137525999999</v>
      </c>
      <c r="J98" s="107">
        <v>39369.630044999998</v>
      </c>
      <c r="K98" s="107">
        <f t="shared" si="21"/>
        <v>-8461.4925189999994</v>
      </c>
      <c r="L98" s="107">
        <f t="shared" si="22"/>
        <v>70277.767571000004</v>
      </c>
      <c r="M98" s="108">
        <v>5899047</v>
      </c>
      <c r="N98" s="108">
        <v>5708468</v>
      </c>
      <c r="O98" s="108">
        <f t="shared" si="23"/>
        <v>190579</v>
      </c>
      <c r="P98" s="108">
        <v>262449</v>
      </c>
      <c r="Q98" s="108">
        <v>169234</v>
      </c>
      <c r="R98" s="108">
        <f t="shared" si="24"/>
        <v>93215</v>
      </c>
    </row>
    <row r="99" spans="1:18">
      <c r="A99" s="237">
        <v>153</v>
      </c>
      <c r="B99" s="237">
        <v>11222</v>
      </c>
      <c r="C99" s="155">
        <v>94</v>
      </c>
      <c r="D99" s="70" t="s">
        <v>499</v>
      </c>
      <c r="E99" s="156">
        <v>87041.581711000006</v>
      </c>
      <c r="F99" s="156">
        <v>294938.09080300003</v>
      </c>
      <c r="G99" s="21">
        <f t="shared" si="19"/>
        <v>-207896.50909200002</v>
      </c>
      <c r="H99" s="21">
        <f t="shared" si="20"/>
        <v>381979.67251400003</v>
      </c>
      <c r="I99" s="21">
        <v>30264.577679000002</v>
      </c>
      <c r="J99" s="21">
        <v>8077.9000299999998</v>
      </c>
      <c r="K99" s="21">
        <f t="shared" si="21"/>
        <v>22186.677649000001</v>
      </c>
      <c r="L99" s="21">
        <f t="shared" si="22"/>
        <v>38342.477708999999</v>
      </c>
      <c r="M99" s="65">
        <v>32128</v>
      </c>
      <c r="N99" s="65">
        <v>198927</v>
      </c>
      <c r="O99" s="65">
        <f t="shared" si="23"/>
        <v>-166799</v>
      </c>
      <c r="P99" s="65">
        <v>30006</v>
      </c>
      <c r="Q99" s="65">
        <v>86</v>
      </c>
      <c r="R99" s="65">
        <f t="shared" si="24"/>
        <v>29920</v>
      </c>
    </row>
    <row r="100" spans="1:18" s="172" customFormat="1">
      <c r="A100" s="237">
        <v>37</v>
      </c>
      <c r="B100" s="237">
        <v>10763</v>
      </c>
      <c r="C100" s="106">
        <v>95</v>
      </c>
      <c r="D100" s="106" t="s">
        <v>489</v>
      </c>
      <c r="E100" s="149">
        <v>150983.61227700001</v>
      </c>
      <c r="F100" s="149">
        <v>225866.91522600001</v>
      </c>
      <c r="G100" s="270">
        <f t="shared" si="19"/>
        <v>-74883.302949000004</v>
      </c>
      <c r="H100" s="107">
        <f t="shared" si="20"/>
        <v>376850.52750299999</v>
      </c>
      <c r="I100" s="107">
        <v>28114.488240999999</v>
      </c>
      <c r="J100" s="107">
        <v>31487.934252999999</v>
      </c>
      <c r="K100" s="107">
        <f t="shared" si="21"/>
        <v>-3373.4460120000003</v>
      </c>
      <c r="L100" s="107">
        <f t="shared" si="22"/>
        <v>59602.422493999999</v>
      </c>
      <c r="M100" s="108">
        <v>101857</v>
      </c>
      <c r="N100" s="108">
        <v>25012</v>
      </c>
      <c r="O100" s="108">
        <f t="shared" si="23"/>
        <v>76845</v>
      </c>
      <c r="P100" s="108">
        <v>834</v>
      </c>
      <c r="Q100" s="108">
        <v>1654</v>
      </c>
      <c r="R100" s="108">
        <f t="shared" si="24"/>
        <v>-820</v>
      </c>
    </row>
    <row r="101" spans="1:18">
      <c r="A101" s="237">
        <v>135</v>
      </c>
      <c r="B101" s="237">
        <v>11157</v>
      </c>
      <c r="C101" s="155">
        <v>96</v>
      </c>
      <c r="D101" s="70" t="s">
        <v>495</v>
      </c>
      <c r="E101" s="156">
        <v>414284.28757099999</v>
      </c>
      <c r="F101" s="156">
        <v>835986.95242600003</v>
      </c>
      <c r="G101" s="21">
        <f t="shared" si="19"/>
        <v>-421702.66485500004</v>
      </c>
      <c r="H101" s="21">
        <f t="shared" si="20"/>
        <v>1250271.239997</v>
      </c>
      <c r="I101" s="21">
        <v>19520.474378999999</v>
      </c>
      <c r="J101" s="21">
        <v>71305.546359999993</v>
      </c>
      <c r="K101" s="21">
        <f t="shared" si="21"/>
        <v>-51785.071980999994</v>
      </c>
      <c r="L101" s="21">
        <f t="shared" si="22"/>
        <v>90826.020739</v>
      </c>
      <c r="M101" s="65">
        <v>961067</v>
      </c>
      <c r="N101" s="65">
        <v>1356977</v>
      </c>
      <c r="O101" s="65">
        <f t="shared" si="23"/>
        <v>-395910</v>
      </c>
      <c r="P101" s="65">
        <v>25868</v>
      </c>
      <c r="Q101" s="65">
        <v>59870</v>
      </c>
      <c r="R101" s="65">
        <f t="shared" si="24"/>
        <v>-34002</v>
      </c>
    </row>
    <row r="102" spans="1:18" s="172" customFormat="1">
      <c r="A102" s="237">
        <v>17</v>
      </c>
      <c r="B102" s="237">
        <v>10885</v>
      </c>
      <c r="C102" s="106">
        <v>97</v>
      </c>
      <c r="D102" s="106" t="s">
        <v>490</v>
      </c>
      <c r="E102" s="149">
        <v>7790003.7872569999</v>
      </c>
      <c r="F102" s="149">
        <v>8851314.9758330006</v>
      </c>
      <c r="G102" s="270">
        <f t="shared" si="19"/>
        <v>-1061311.1885760007</v>
      </c>
      <c r="H102" s="107">
        <f t="shared" si="20"/>
        <v>16641318.76309</v>
      </c>
      <c r="I102" s="107">
        <v>18599.193906</v>
      </c>
      <c r="J102" s="107">
        <v>1639016.87271</v>
      </c>
      <c r="K102" s="107">
        <f t="shared" si="21"/>
        <v>-1620417.6788039999</v>
      </c>
      <c r="L102" s="107">
        <f t="shared" si="22"/>
        <v>1657616.0666160001</v>
      </c>
      <c r="M102" s="108">
        <v>22975505</v>
      </c>
      <c r="N102" s="108">
        <v>24649282</v>
      </c>
      <c r="O102" s="108">
        <f t="shared" si="23"/>
        <v>-1673777</v>
      </c>
      <c r="P102" s="108">
        <v>243208</v>
      </c>
      <c r="Q102" s="108">
        <v>485100</v>
      </c>
      <c r="R102" s="108">
        <f t="shared" si="24"/>
        <v>-241892</v>
      </c>
    </row>
    <row r="103" spans="1:18">
      <c r="A103" s="237">
        <v>180</v>
      </c>
      <c r="B103" s="237">
        <v>11305</v>
      </c>
      <c r="C103" s="155">
        <v>98</v>
      </c>
      <c r="D103" s="70" t="s">
        <v>502</v>
      </c>
      <c r="E103" s="156">
        <v>315669.05326800002</v>
      </c>
      <c r="F103" s="156">
        <v>475436.40015499998</v>
      </c>
      <c r="G103" s="21">
        <f t="shared" si="19"/>
        <v>-159767.34688699996</v>
      </c>
      <c r="H103" s="21">
        <f t="shared" si="20"/>
        <v>791105.45342299994</v>
      </c>
      <c r="I103" s="21">
        <v>8569.8181210000002</v>
      </c>
      <c r="J103" s="21">
        <v>15605.32098</v>
      </c>
      <c r="K103" s="21">
        <f t="shared" si="21"/>
        <v>-7035.5028590000002</v>
      </c>
      <c r="L103" s="21">
        <f t="shared" si="22"/>
        <v>24175.139101000001</v>
      </c>
      <c r="M103" s="65">
        <v>318317</v>
      </c>
      <c r="N103" s="65">
        <v>424338</v>
      </c>
      <c r="O103" s="65">
        <f t="shared" si="23"/>
        <v>-106021</v>
      </c>
      <c r="P103" s="65">
        <v>7255</v>
      </c>
      <c r="Q103" s="65">
        <v>15212</v>
      </c>
      <c r="R103" s="65">
        <f t="shared" si="24"/>
        <v>-7957</v>
      </c>
    </row>
    <row r="104" spans="1:18" s="172" customFormat="1">
      <c r="A104" s="237">
        <v>291</v>
      </c>
      <c r="B104" s="237">
        <v>11691</v>
      </c>
      <c r="C104" s="106">
        <v>99</v>
      </c>
      <c r="D104" s="106" t="s">
        <v>605</v>
      </c>
      <c r="E104" s="149">
        <v>63712.337549000003</v>
      </c>
      <c r="F104" s="149">
        <v>55049.725863</v>
      </c>
      <c r="G104" s="270">
        <f t="shared" si="19"/>
        <v>8662.6116860000038</v>
      </c>
      <c r="H104" s="107">
        <f t="shared" si="20"/>
        <v>118762.063412</v>
      </c>
      <c r="I104" s="107">
        <v>5475.4076070000001</v>
      </c>
      <c r="J104" s="107">
        <v>3427.7407800000001</v>
      </c>
      <c r="K104" s="107">
        <f t="shared" si="21"/>
        <v>2047.666827</v>
      </c>
      <c r="L104" s="107">
        <f t="shared" si="22"/>
        <v>8903.1483870000011</v>
      </c>
      <c r="M104" s="108">
        <v>33965</v>
      </c>
      <c r="N104" s="108">
        <v>218</v>
      </c>
      <c r="O104" s="108">
        <f t="shared" si="23"/>
        <v>33747</v>
      </c>
      <c r="P104" s="108">
        <v>0</v>
      </c>
      <c r="Q104" s="108">
        <v>0</v>
      </c>
      <c r="R104" s="108">
        <f t="shared" si="24"/>
        <v>0</v>
      </c>
    </row>
    <row r="105" spans="1:18">
      <c r="A105" s="237">
        <v>111</v>
      </c>
      <c r="B105" s="237">
        <v>10934</v>
      </c>
      <c r="C105" s="155">
        <v>100</v>
      </c>
      <c r="D105" s="70" t="s">
        <v>492</v>
      </c>
      <c r="E105" s="156">
        <v>78355.692959000007</v>
      </c>
      <c r="F105" s="156">
        <v>137341.213995</v>
      </c>
      <c r="G105" s="21">
        <f t="shared" si="19"/>
        <v>-58985.521035999991</v>
      </c>
      <c r="H105" s="21">
        <f t="shared" si="20"/>
        <v>215696.90695400001</v>
      </c>
      <c r="I105" s="21">
        <v>4855.9840640000002</v>
      </c>
      <c r="J105" s="21">
        <v>2.9E-5</v>
      </c>
      <c r="K105" s="21">
        <f t="shared" si="21"/>
        <v>4855.9840350000004</v>
      </c>
      <c r="L105" s="21">
        <f t="shared" si="22"/>
        <v>4855.984093</v>
      </c>
      <c r="M105" s="65">
        <v>399</v>
      </c>
      <c r="N105" s="65">
        <v>645</v>
      </c>
      <c r="O105" s="65">
        <f t="shared" si="23"/>
        <v>-246</v>
      </c>
      <c r="P105" s="65">
        <v>0</v>
      </c>
      <c r="Q105" s="65">
        <v>62</v>
      </c>
      <c r="R105" s="65">
        <f t="shared" si="24"/>
        <v>-62</v>
      </c>
    </row>
    <row r="106" spans="1:18" s="172" customFormat="1">
      <c r="A106" s="237">
        <v>165</v>
      </c>
      <c r="B106" s="237">
        <v>11239</v>
      </c>
      <c r="C106" s="106">
        <v>101</v>
      </c>
      <c r="D106" s="106" t="s">
        <v>503</v>
      </c>
      <c r="E106" s="149">
        <v>782599.53746000002</v>
      </c>
      <c r="F106" s="149">
        <v>887903.15903800004</v>
      </c>
      <c r="G106" s="270">
        <f t="shared" si="19"/>
        <v>-105303.62157800002</v>
      </c>
      <c r="H106" s="107">
        <f t="shared" si="20"/>
        <v>1670502.6964980001</v>
      </c>
      <c r="I106" s="107">
        <v>1652.696132</v>
      </c>
      <c r="J106" s="107">
        <v>18248.120954000002</v>
      </c>
      <c r="K106" s="107">
        <f t="shared" si="21"/>
        <v>-16595.424822000001</v>
      </c>
      <c r="L106" s="107">
        <f t="shared" si="22"/>
        <v>19900.817086000003</v>
      </c>
      <c r="M106" s="108">
        <v>524625</v>
      </c>
      <c r="N106" s="108">
        <v>605488</v>
      </c>
      <c r="O106" s="108">
        <f t="shared" si="23"/>
        <v>-80863</v>
      </c>
      <c r="P106" s="108">
        <v>57036</v>
      </c>
      <c r="Q106" s="108">
        <v>48372</v>
      </c>
      <c r="R106" s="108">
        <f t="shared" si="24"/>
        <v>8664</v>
      </c>
    </row>
    <row r="107" spans="1:18">
      <c r="A107" s="237">
        <v>179</v>
      </c>
      <c r="B107" s="237">
        <v>11304</v>
      </c>
      <c r="C107" s="155">
        <v>102</v>
      </c>
      <c r="D107" s="70" t="s">
        <v>501</v>
      </c>
      <c r="E107" s="156">
        <v>108325.832346</v>
      </c>
      <c r="F107" s="156">
        <v>376812.82045499998</v>
      </c>
      <c r="G107" s="21">
        <f t="shared" si="19"/>
        <v>-268486.98810899997</v>
      </c>
      <c r="H107" s="21">
        <f t="shared" si="20"/>
        <v>485138.65280099999</v>
      </c>
      <c r="I107" s="21">
        <v>544.35841200000004</v>
      </c>
      <c r="J107" s="21">
        <v>0</v>
      </c>
      <c r="K107" s="21">
        <f t="shared" si="21"/>
        <v>544.35841200000004</v>
      </c>
      <c r="L107" s="21">
        <f t="shared" si="22"/>
        <v>544.35841200000004</v>
      </c>
      <c r="M107" s="65">
        <v>693</v>
      </c>
      <c r="N107" s="65">
        <v>635</v>
      </c>
      <c r="O107" s="65">
        <f t="shared" si="23"/>
        <v>58</v>
      </c>
      <c r="P107" s="65">
        <v>27</v>
      </c>
      <c r="Q107" s="65">
        <v>0</v>
      </c>
      <c r="R107" s="65">
        <f t="shared" si="24"/>
        <v>27</v>
      </c>
    </row>
    <row r="108" spans="1:18" s="172" customFormat="1">
      <c r="A108" s="237">
        <v>166</v>
      </c>
      <c r="B108" s="237">
        <v>11258</v>
      </c>
      <c r="C108" s="106">
        <v>103</v>
      </c>
      <c r="D108" s="106" t="s">
        <v>500</v>
      </c>
      <c r="E108" s="149">
        <v>94046.457058</v>
      </c>
      <c r="F108" s="149">
        <v>133131.186155</v>
      </c>
      <c r="G108" s="270">
        <f t="shared" si="19"/>
        <v>-39084.729097000003</v>
      </c>
      <c r="H108" s="107">
        <f t="shared" si="20"/>
        <v>227177.643213</v>
      </c>
      <c r="I108" s="107">
        <v>465.58710000000002</v>
      </c>
      <c r="J108" s="107">
        <v>14144.068375000001</v>
      </c>
      <c r="K108" s="107">
        <f t="shared" si="21"/>
        <v>-13678.481275</v>
      </c>
      <c r="L108" s="107">
        <f t="shared" si="22"/>
        <v>14609.655475000001</v>
      </c>
      <c r="M108" s="108">
        <v>74637</v>
      </c>
      <c r="N108" s="108">
        <v>51105</v>
      </c>
      <c r="O108" s="108">
        <f t="shared" si="23"/>
        <v>23532</v>
      </c>
      <c r="P108" s="108">
        <v>2998</v>
      </c>
      <c r="Q108" s="108">
        <v>28586</v>
      </c>
      <c r="R108" s="108">
        <f t="shared" si="24"/>
        <v>-25588</v>
      </c>
    </row>
    <row r="109" spans="1:18">
      <c r="A109" s="237">
        <v>65</v>
      </c>
      <c r="B109" s="237">
        <v>10615</v>
      </c>
      <c r="C109" s="155">
        <v>104</v>
      </c>
      <c r="D109" s="70" t="s">
        <v>30</v>
      </c>
      <c r="E109" s="156">
        <v>436027.62372700003</v>
      </c>
      <c r="F109" s="156">
        <v>670265.81957499997</v>
      </c>
      <c r="G109" s="21">
        <f t="shared" si="19"/>
        <v>-234238.19584799994</v>
      </c>
      <c r="H109" s="21">
        <f t="shared" si="20"/>
        <v>1106293.4433019999</v>
      </c>
      <c r="I109" s="21">
        <v>464.47172999999998</v>
      </c>
      <c r="J109" s="21">
        <v>3861.25</v>
      </c>
      <c r="K109" s="21">
        <f t="shared" si="21"/>
        <v>-3396.7782699999998</v>
      </c>
      <c r="L109" s="21">
        <f t="shared" si="22"/>
        <v>4325.7217300000002</v>
      </c>
      <c r="M109" s="65">
        <v>332523</v>
      </c>
      <c r="N109" s="65">
        <v>407471</v>
      </c>
      <c r="O109" s="65">
        <f t="shared" si="23"/>
        <v>-74948</v>
      </c>
      <c r="P109" s="65">
        <v>3319</v>
      </c>
      <c r="Q109" s="65">
        <v>26642</v>
      </c>
      <c r="R109" s="65">
        <f t="shared" si="24"/>
        <v>-23323</v>
      </c>
    </row>
    <row r="110" spans="1:18" s="172" customFormat="1">
      <c r="A110" s="237">
        <v>112</v>
      </c>
      <c r="B110" s="237">
        <v>10980</v>
      </c>
      <c r="C110" s="106">
        <v>105</v>
      </c>
      <c r="D110" s="106" t="s">
        <v>493</v>
      </c>
      <c r="E110" s="149">
        <v>0</v>
      </c>
      <c r="F110" s="149">
        <v>0</v>
      </c>
      <c r="G110" s="270">
        <f t="shared" si="19"/>
        <v>0</v>
      </c>
      <c r="H110" s="107">
        <f t="shared" si="20"/>
        <v>0</v>
      </c>
      <c r="I110" s="107">
        <v>0</v>
      </c>
      <c r="J110" s="107">
        <v>0</v>
      </c>
      <c r="K110" s="107">
        <f t="shared" si="21"/>
        <v>0</v>
      </c>
      <c r="L110" s="107">
        <f t="shared" si="22"/>
        <v>0</v>
      </c>
      <c r="M110" s="108">
        <v>0</v>
      </c>
      <c r="N110" s="108">
        <v>0</v>
      </c>
      <c r="O110" s="108">
        <f t="shared" si="23"/>
        <v>0</v>
      </c>
      <c r="P110" s="108">
        <v>0</v>
      </c>
      <c r="Q110" s="108">
        <v>0</v>
      </c>
      <c r="R110" s="108">
        <f t="shared" si="24"/>
        <v>0</v>
      </c>
    </row>
    <row r="111" spans="1:18" ht="17.25">
      <c r="A111" s="238"/>
      <c r="B111" s="237"/>
      <c r="C111" s="424" t="s">
        <v>26</v>
      </c>
      <c r="D111" s="424"/>
      <c r="E111" s="109">
        <f t="shared" ref="E111:R111" si="25">SUM(E91:E110)</f>
        <v>24424776.186000001</v>
      </c>
      <c r="F111" s="109">
        <f t="shared" si="25"/>
        <v>28042514.207964998</v>
      </c>
      <c r="G111" s="109">
        <f t="shared" si="25"/>
        <v>-3617738.0219649998</v>
      </c>
      <c r="H111" s="109">
        <f t="shared" si="25"/>
        <v>52467290.393964984</v>
      </c>
      <c r="I111" s="109">
        <f t="shared" si="25"/>
        <v>1360328.7712439999</v>
      </c>
      <c r="J111" s="109">
        <f t="shared" si="25"/>
        <v>3185974.7752419999</v>
      </c>
      <c r="K111" s="109">
        <f t="shared" si="25"/>
        <v>-1825646.0039979999</v>
      </c>
      <c r="L111" s="109">
        <f t="shared" si="25"/>
        <v>4546303.5464859996</v>
      </c>
      <c r="M111" s="109">
        <f t="shared" si="25"/>
        <v>40851214</v>
      </c>
      <c r="N111" s="109">
        <f t="shared" si="25"/>
        <v>40035003</v>
      </c>
      <c r="O111" s="109">
        <f t="shared" si="25"/>
        <v>816211</v>
      </c>
      <c r="P111" s="109">
        <f t="shared" si="25"/>
        <v>915127</v>
      </c>
      <c r="Q111" s="109">
        <f t="shared" si="25"/>
        <v>1102851</v>
      </c>
      <c r="R111" s="109">
        <f t="shared" si="25"/>
        <v>-187724</v>
      </c>
    </row>
    <row r="112" spans="1:18">
      <c r="A112" s="237">
        <v>307</v>
      </c>
      <c r="B112" s="237">
        <v>11745</v>
      </c>
      <c r="C112" s="106">
        <v>106</v>
      </c>
      <c r="D112" s="106" t="s">
        <v>709</v>
      </c>
      <c r="E112" s="149">
        <v>125802522.314182</v>
      </c>
      <c r="F112" s="149">
        <v>0</v>
      </c>
      <c r="G112" s="270">
        <f t="shared" ref="G112:G143" si="26">E112-F112</f>
        <v>125802522.314182</v>
      </c>
      <c r="H112" s="107">
        <f t="shared" ref="H112:H143" si="27">E112+F112</f>
        <v>125802522.314182</v>
      </c>
      <c r="I112" s="107">
        <v>125802522.314182</v>
      </c>
      <c r="J112" s="107">
        <v>0</v>
      </c>
      <c r="K112" s="107">
        <f t="shared" ref="K112:K143" si="28">I112-J112</f>
        <v>125802522.314182</v>
      </c>
      <c r="L112" s="107">
        <f t="shared" ref="L112:L143" si="29">I112+J112</f>
        <v>125802522.314182</v>
      </c>
      <c r="M112" s="108">
        <v>0</v>
      </c>
      <c r="N112" s="108">
        <v>0</v>
      </c>
      <c r="O112" s="108">
        <f t="shared" ref="O112:O143" si="30">M112-N112</f>
        <v>0</v>
      </c>
      <c r="P112" s="108">
        <v>0</v>
      </c>
      <c r="Q112" s="108">
        <v>0</v>
      </c>
      <c r="R112" s="108">
        <f t="shared" ref="R112:R143" si="31">P112-Q112</f>
        <v>0</v>
      </c>
    </row>
    <row r="113" spans="1:18">
      <c r="A113" s="237">
        <v>21</v>
      </c>
      <c r="B113" s="237">
        <v>10743</v>
      </c>
      <c r="C113" s="155">
        <v>107</v>
      </c>
      <c r="D113" s="70" t="s">
        <v>514</v>
      </c>
      <c r="E113" s="156">
        <v>45220188.451136999</v>
      </c>
      <c r="F113" s="156">
        <v>42755005.317023002</v>
      </c>
      <c r="G113" s="21">
        <f t="shared" si="26"/>
        <v>2465183.1341139972</v>
      </c>
      <c r="H113" s="21">
        <f t="shared" si="27"/>
        <v>87975193.76816</v>
      </c>
      <c r="I113" s="21">
        <v>9822271.5616510008</v>
      </c>
      <c r="J113" s="21">
        <v>8376539.6732679997</v>
      </c>
      <c r="K113" s="21">
        <f t="shared" si="28"/>
        <v>1445731.8883830011</v>
      </c>
      <c r="L113" s="21">
        <f t="shared" si="29"/>
        <v>18198811.234919</v>
      </c>
      <c r="M113" s="65">
        <v>10931728</v>
      </c>
      <c r="N113" s="65">
        <v>8985740</v>
      </c>
      <c r="O113" s="65">
        <f t="shared" si="30"/>
        <v>1945988</v>
      </c>
      <c r="P113" s="65">
        <v>1093646</v>
      </c>
      <c r="Q113" s="65">
        <v>316458</v>
      </c>
      <c r="R113" s="65">
        <f t="shared" si="31"/>
        <v>777188</v>
      </c>
    </row>
    <row r="114" spans="1:18">
      <c r="A114" s="237">
        <v>174</v>
      </c>
      <c r="B114" s="237">
        <v>11285</v>
      </c>
      <c r="C114" s="106">
        <v>108</v>
      </c>
      <c r="D114" s="106" t="s">
        <v>555</v>
      </c>
      <c r="E114" s="149">
        <v>34787834.217142001</v>
      </c>
      <c r="F114" s="149">
        <v>21748705.242913999</v>
      </c>
      <c r="G114" s="270">
        <f t="shared" si="26"/>
        <v>13039128.974228002</v>
      </c>
      <c r="H114" s="107">
        <f t="shared" si="27"/>
        <v>56536539.460055999</v>
      </c>
      <c r="I114" s="107">
        <v>3478477.7548730001</v>
      </c>
      <c r="J114" s="107">
        <v>2649161.2976719998</v>
      </c>
      <c r="K114" s="107">
        <f t="shared" si="28"/>
        <v>829316.4572010003</v>
      </c>
      <c r="L114" s="107">
        <f t="shared" si="29"/>
        <v>6127639.0525449999</v>
      </c>
      <c r="M114" s="108">
        <v>36255160</v>
      </c>
      <c r="N114" s="108">
        <v>22972696</v>
      </c>
      <c r="O114" s="108">
        <f t="shared" si="30"/>
        <v>13282464</v>
      </c>
      <c r="P114" s="108">
        <v>1648812</v>
      </c>
      <c r="Q114" s="108">
        <v>909088</v>
      </c>
      <c r="R114" s="108">
        <f t="shared" si="31"/>
        <v>739724</v>
      </c>
    </row>
    <row r="115" spans="1:18">
      <c r="A115" s="237">
        <v>124</v>
      </c>
      <c r="B115" s="237">
        <v>11099</v>
      </c>
      <c r="C115" s="155">
        <v>109</v>
      </c>
      <c r="D115" s="70" t="s">
        <v>536</v>
      </c>
      <c r="E115" s="156">
        <v>37487590.149131998</v>
      </c>
      <c r="F115" s="156">
        <v>32354228.421656001</v>
      </c>
      <c r="G115" s="21">
        <f t="shared" si="26"/>
        <v>5133361.7274759971</v>
      </c>
      <c r="H115" s="21">
        <f t="shared" si="27"/>
        <v>69841818.570787996</v>
      </c>
      <c r="I115" s="21">
        <v>3156409.2909010001</v>
      </c>
      <c r="J115" s="21">
        <v>2302975.4536000001</v>
      </c>
      <c r="K115" s="21">
        <f t="shared" si="28"/>
        <v>853433.83730100002</v>
      </c>
      <c r="L115" s="21">
        <f t="shared" si="29"/>
        <v>5459384.7445010003</v>
      </c>
      <c r="M115" s="65">
        <v>41766438</v>
      </c>
      <c r="N115" s="65">
        <v>36777455</v>
      </c>
      <c r="O115" s="65">
        <f t="shared" si="30"/>
        <v>4988983</v>
      </c>
      <c r="P115" s="65">
        <v>3373468</v>
      </c>
      <c r="Q115" s="65">
        <v>2907613</v>
      </c>
      <c r="R115" s="65">
        <f t="shared" si="31"/>
        <v>465855</v>
      </c>
    </row>
    <row r="116" spans="1:18">
      <c r="A116" s="237">
        <v>168</v>
      </c>
      <c r="B116" s="237">
        <v>11273</v>
      </c>
      <c r="C116" s="106">
        <v>110</v>
      </c>
      <c r="D116" s="106" t="s">
        <v>552</v>
      </c>
      <c r="E116" s="149">
        <v>23830608.006191999</v>
      </c>
      <c r="F116" s="149">
        <v>18483270.652414002</v>
      </c>
      <c r="G116" s="270">
        <f t="shared" si="26"/>
        <v>5347337.3537779972</v>
      </c>
      <c r="H116" s="107">
        <f t="shared" si="27"/>
        <v>42313878.658606</v>
      </c>
      <c r="I116" s="107">
        <v>3125908.2854070002</v>
      </c>
      <c r="J116" s="107">
        <v>1503544.5309659999</v>
      </c>
      <c r="K116" s="107">
        <f t="shared" si="28"/>
        <v>1622363.7544410003</v>
      </c>
      <c r="L116" s="107">
        <f t="shared" si="29"/>
        <v>4629452.8163729999</v>
      </c>
      <c r="M116" s="108">
        <v>11166037</v>
      </c>
      <c r="N116" s="108">
        <v>5761578</v>
      </c>
      <c r="O116" s="108">
        <f t="shared" si="30"/>
        <v>5404459</v>
      </c>
      <c r="P116" s="108">
        <v>989500</v>
      </c>
      <c r="Q116" s="108">
        <v>254538</v>
      </c>
      <c r="R116" s="108">
        <f t="shared" si="31"/>
        <v>734962</v>
      </c>
    </row>
    <row r="117" spans="1:18">
      <c r="A117" s="237">
        <v>156</v>
      </c>
      <c r="B117" s="237">
        <v>11234</v>
      </c>
      <c r="C117" s="155">
        <v>111</v>
      </c>
      <c r="D117" s="70" t="s">
        <v>549</v>
      </c>
      <c r="E117" s="156">
        <v>7616301.4822490001</v>
      </c>
      <c r="F117" s="156">
        <v>3489454.7280580001</v>
      </c>
      <c r="G117" s="21">
        <f t="shared" si="26"/>
        <v>4126846.754191</v>
      </c>
      <c r="H117" s="21">
        <f t="shared" si="27"/>
        <v>11105756.210307</v>
      </c>
      <c r="I117" s="21">
        <v>2351106.411882</v>
      </c>
      <c r="J117" s="21">
        <v>682853.27668699995</v>
      </c>
      <c r="K117" s="21">
        <f t="shared" si="28"/>
        <v>1668253.1351950001</v>
      </c>
      <c r="L117" s="21">
        <f t="shared" si="29"/>
        <v>3033959.688569</v>
      </c>
      <c r="M117" s="65">
        <v>5531315</v>
      </c>
      <c r="N117" s="65">
        <v>2272608</v>
      </c>
      <c r="O117" s="65">
        <f t="shared" si="30"/>
        <v>3258707</v>
      </c>
      <c r="P117" s="65">
        <v>883640</v>
      </c>
      <c r="Q117" s="65">
        <v>104526</v>
      </c>
      <c r="R117" s="65">
        <f t="shared" si="31"/>
        <v>779114</v>
      </c>
    </row>
    <row r="118" spans="1:18">
      <c r="A118" s="237">
        <v>27</v>
      </c>
      <c r="B118" s="237">
        <v>10706</v>
      </c>
      <c r="C118" s="106">
        <v>112</v>
      </c>
      <c r="D118" s="106" t="s">
        <v>512</v>
      </c>
      <c r="E118" s="149">
        <v>22795672.846955001</v>
      </c>
      <c r="F118" s="149">
        <v>24666328.375879999</v>
      </c>
      <c r="G118" s="270">
        <f t="shared" si="26"/>
        <v>-1870655.5289249979</v>
      </c>
      <c r="H118" s="107">
        <f t="shared" si="27"/>
        <v>47462001.222835004</v>
      </c>
      <c r="I118" s="107">
        <v>2139841.2325070002</v>
      </c>
      <c r="J118" s="107">
        <v>1228398.4571769999</v>
      </c>
      <c r="K118" s="107">
        <f t="shared" si="28"/>
        <v>911442.77533000032</v>
      </c>
      <c r="L118" s="107">
        <f t="shared" si="29"/>
        <v>3368239.6896839999</v>
      </c>
      <c r="M118" s="108">
        <v>28681484</v>
      </c>
      <c r="N118" s="108">
        <v>26386324</v>
      </c>
      <c r="O118" s="108">
        <f t="shared" si="30"/>
        <v>2295160</v>
      </c>
      <c r="P118" s="108">
        <v>6775902</v>
      </c>
      <c r="Q118" s="108">
        <v>3370074</v>
      </c>
      <c r="R118" s="108">
        <f t="shared" si="31"/>
        <v>3405828</v>
      </c>
    </row>
    <row r="119" spans="1:18">
      <c r="A119" s="237">
        <v>9</v>
      </c>
      <c r="B119" s="237">
        <v>10851</v>
      </c>
      <c r="C119" s="155">
        <v>113</v>
      </c>
      <c r="D119" s="70" t="s">
        <v>527</v>
      </c>
      <c r="E119" s="156">
        <v>12151298.344325</v>
      </c>
      <c r="F119" s="156">
        <v>14762702.601433</v>
      </c>
      <c r="G119" s="21">
        <f t="shared" si="26"/>
        <v>-2611404.2571079992</v>
      </c>
      <c r="H119" s="21">
        <f t="shared" si="27"/>
        <v>26914000.945758</v>
      </c>
      <c r="I119" s="21">
        <v>2026367.1112850001</v>
      </c>
      <c r="J119" s="21">
        <v>596590.10878100002</v>
      </c>
      <c r="K119" s="21">
        <f t="shared" si="28"/>
        <v>1429777.002504</v>
      </c>
      <c r="L119" s="21">
        <f t="shared" si="29"/>
        <v>2622957.2200660002</v>
      </c>
      <c r="M119" s="65">
        <v>29556050</v>
      </c>
      <c r="N119" s="65">
        <v>29088926</v>
      </c>
      <c r="O119" s="65">
        <f t="shared" si="30"/>
        <v>467124</v>
      </c>
      <c r="P119" s="65">
        <v>4200765</v>
      </c>
      <c r="Q119" s="65">
        <v>2293739</v>
      </c>
      <c r="R119" s="65">
        <f t="shared" si="31"/>
        <v>1907026</v>
      </c>
    </row>
    <row r="120" spans="1:18">
      <c r="A120" s="237">
        <v>275</v>
      </c>
      <c r="B120" s="237">
        <v>11649</v>
      </c>
      <c r="C120" s="106">
        <v>114</v>
      </c>
      <c r="D120" s="106" t="s">
        <v>571</v>
      </c>
      <c r="E120" s="149">
        <v>13629440.981903</v>
      </c>
      <c r="F120" s="149">
        <v>12341897.527477</v>
      </c>
      <c r="G120" s="270">
        <f t="shared" si="26"/>
        <v>1287543.4544259999</v>
      </c>
      <c r="H120" s="107">
        <f t="shared" si="27"/>
        <v>25971338.509379998</v>
      </c>
      <c r="I120" s="107">
        <v>2017585.0553309999</v>
      </c>
      <c r="J120" s="107">
        <v>1612145.5231610001</v>
      </c>
      <c r="K120" s="107">
        <f t="shared" si="28"/>
        <v>405439.53216999979</v>
      </c>
      <c r="L120" s="107">
        <f t="shared" si="29"/>
        <v>3629730.5784919998</v>
      </c>
      <c r="M120" s="108">
        <v>6220084</v>
      </c>
      <c r="N120" s="108">
        <v>4510353</v>
      </c>
      <c r="O120" s="108">
        <f t="shared" si="30"/>
        <v>1709731</v>
      </c>
      <c r="P120" s="108">
        <v>792091</v>
      </c>
      <c r="Q120" s="108">
        <v>175333</v>
      </c>
      <c r="R120" s="108">
        <f t="shared" si="31"/>
        <v>616758</v>
      </c>
    </row>
    <row r="121" spans="1:18">
      <c r="A121" s="237">
        <v>237</v>
      </c>
      <c r="B121" s="237">
        <v>11461</v>
      </c>
      <c r="C121" s="155">
        <v>115</v>
      </c>
      <c r="D121" s="70" t="s">
        <v>566</v>
      </c>
      <c r="E121" s="156">
        <v>9563271.0094949994</v>
      </c>
      <c r="F121" s="156">
        <v>7081023.78926</v>
      </c>
      <c r="G121" s="21">
        <f t="shared" si="26"/>
        <v>2482247.2202349994</v>
      </c>
      <c r="H121" s="21">
        <f t="shared" si="27"/>
        <v>16644294.798754999</v>
      </c>
      <c r="I121" s="21">
        <v>1927239.783422</v>
      </c>
      <c r="J121" s="21">
        <v>1211592.9044270001</v>
      </c>
      <c r="K121" s="21">
        <f t="shared" si="28"/>
        <v>715646.87899499992</v>
      </c>
      <c r="L121" s="21">
        <f t="shared" si="29"/>
        <v>3138832.6878490001</v>
      </c>
      <c r="M121" s="65">
        <v>6925944</v>
      </c>
      <c r="N121" s="65">
        <v>4701666</v>
      </c>
      <c r="O121" s="65">
        <f t="shared" si="30"/>
        <v>2224278</v>
      </c>
      <c r="P121" s="65">
        <v>470801</v>
      </c>
      <c r="Q121" s="65">
        <v>190534</v>
      </c>
      <c r="R121" s="65">
        <f t="shared" si="31"/>
        <v>280267</v>
      </c>
    </row>
    <row r="122" spans="1:18">
      <c r="A122" s="237">
        <v>103</v>
      </c>
      <c r="B122" s="237">
        <v>10896</v>
      </c>
      <c r="C122" s="106">
        <v>116</v>
      </c>
      <c r="D122" s="106" t="s">
        <v>654</v>
      </c>
      <c r="E122" s="149">
        <v>10713518.774754001</v>
      </c>
      <c r="F122" s="149">
        <v>9283557.5484900009</v>
      </c>
      <c r="G122" s="270">
        <f t="shared" si="26"/>
        <v>1429961.2262639999</v>
      </c>
      <c r="H122" s="107">
        <f t="shared" si="27"/>
        <v>19997076.323244002</v>
      </c>
      <c r="I122" s="107">
        <v>1506189.727343</v>
      </c>
      <c r="J122" s="107">
        <v>1170748.562167</v>
      </c>
      <c r="K122" s="107">
        <f t="shared" si="28"/>
        <v>335441.16517599998</v>
      </c>
      <c r="L122" s="107">
        <f t="shared" si="29"/>
        <v>2676938.28951</v>
      </c>
      <c r="M122" s="108">
        <v>3890559</v>
      </c>
      <c r="N122" s="108">
        <v>2346562</v>
      </c>
      <c r="O122" s="108">
        <f t="shared" si="30"/>
        <v>1543997</v>
      </c>
      <c r="P122" s="108">
        <v>219435</v>
      </c>
      <c r="Q122" s="108">
        <v>206405</v>
      </c>
      <c r="R122" s="108">
        <f t="shared" si="31"/>
        <v>13030</v>
      </c>
    </row>
    <row r="123" spans="1:18">
      <c r="A123" s="237">
        <v>177</v>
      </c>
      <c r="B123" s="237">
        <v>11297</v>
      </c>
      <c r="C123" s="155">
        <v>117</v>
      </c>
      <c r="D123" s="70" t="s">
        <v>556</v>
      </c>
      <c r="E123" s="156">
        <v>15296850.908659</v>
      </c>
      <c r="F123" s="156">
        <v>10066017.79483</v>
      </c>
      <c r="G123" s="21">
        <f t="shared" si="26"/>
        <v>5230833.1138289999</v>
      </c>
      <c r="H123" s="21">
        <f t="shared" si="27"/>
        <v>25362868.703488998</v>
      </c>
      <c r="I123" s="21">
        <v>1482415.593938</v>
      </c>
      <c r="J123" s="21">
        <v>1994741.3074739999</v>
      </c>
      <c r="K123" s="21">
        <f t="shared" si="28"/>
        <v>-512325.71353599988</v>
      </c>
      <c r="L123" s="21">
        <f t="shared" si="29"/>
        <v>3477156.9014119999</v>
      </c>
      <c r="M123" s="65">
        <v>11668802</v>
      </c>
      <c r="N123" s="65">
        <v>6190904</v>
      </c>
      <c r="O123" s="65">
        <f t="shared" si="30"/>
        <v>5477898</v>
      </c>
      <c r="P123" s="65">
        <v>832318</v>
      </c>
      <c r="Q123" s="65">
        <v>861725</v>
      </c>
      <c r="R123" s="65">
        <f t="shared" si="31"/>
        <v>-29407</v>
      </c>
    </row>
    <row r="124" spans="1:18">
      <c r="A124" s="237">
        <v>51</v>
      </c>
      <c r="B124" s="237">
        <v>10781</v>
      </c>
      <c r="C124" s="106">
        <v>118</v>
      </c>
      <c r="D124" s="106" t="s">
        <v>519</v>
      </c>
      <c r="E124" s="149">
        <v>10264748.401164001</v>
      </c>
      <c r="F124" s="149">
        <v>9154972.6011750009</v>
      </c>
      <c r="G124" s="270">
        <f t="shared" si="26"/>
        <v>1109775.799989</v>
      </c>
      <c r="H124" s="107">
        <f t="shared" si="27"/>
        <v>19419721.002339002</v>
      </c>
      <c r="I124" s="107">
        <v>1469557.1210010001</v>
      </c>
      <c r="J124" s="107">
        <v>377801.927471</v>
      </c>
      <c r="K124" s="107">
        <f t="shared" si="28"/>
        <v>1091755.19353</v>
      </c>
      <c r="L124" s="107">
        <f t="shared" si="29"/>
        <v>1847359.0484720001</v>
      </c>
      <c r="M124" s="108">
        <v>13433821</v>
      </c>
      <c r="N124" s="108">
        <v>12452837</v>
      </c>
      <c r="O124" s="108">
        <f t="shared" si="30"/>
        <v>980984</v>
      </c>
      <c r="P124" s="108">
        <v>1068211</v>
      </c>
      <c r="Q124" s="108">
        <v>287759</v>
      </c>
      <c r="R124" s="108">
        <f t="shared" si="31"/>
        <v>780452</v>
      </c>
    </row>
    <row r="125" spans="1:18">
      <c r="A125" s="237">
        <v>126</v>
      </c>
      <c r="B125" s="237">
        <v>11132</v>
      </c>
      <c r="C125" s="155">
        <v>119</v>
      </c>
      <c r="D125" s="70" t="s">
        <v>537</v>
      </c>
      <c r="E125" s="156">
        <v>27833769.549600001</v>
      </c>
      <c r="F125" s="156">
        <v>19175210.748006001</v>
      </c>
      <c r="G125" s="21">
        <f t="shared" si="26"/>
        <v>8658558.8015940003</v>
      </c>
      <c r="H125" s="21">
        <f t="shared" si="27"/>
        <v>47008980.297606006</v>
      </c>
      <c r="I125" s="21">
        <v>1445524.491834</v>
      </c>
      <c r="J125" s="21">
        <v>1425342.56121</v>
      </c>
      <c r="K125" s="21">
        <f t="shared" si="28"/>
        <v>20181.93062400003</v>
      </c>
      <c r="L125" s="21">
        <f t="shared" si="29"/>
        <v>2870867.0530439997</v>
      </c>
      <c r="M125" s="65">
        <v>37800822</v>
      </c>
      <c r="N125" s="65">
        <v>25522388</v>
      </c>
      <c r="O125" s="65">
        <f t="shared" si="30"/>
        <v>12278434</v>
      </c>
      <c r="P125" s="65">
        <v>1370372</v>
      </c>
      <c r="Q125" s="65">
        <v>624458</v>
      </c>
      <c r="R125" s="65">
        <f t="shared" si="31"/>
        <v>745914</v>
      </c>
    </row>
    <row r="126" spans="1:18">
      <c r="A126" s="237">
        <v>211</v>
      </c>
      <c r="B126" s="237">
        <v>11341</v>
      </c>
      <c r="C126" s="106">
        <v>120</v>
      </c>
      <c r="D126" s="106" t="s">
        <v>563</v>
      </c>
      <c r="E126" s="149">
        <v>13808514.774157999</v>
      </c>
      <c r="F126" s="149">
        <v>12997335.481086999</v>
      </c>
      <c r="G126" s="270">
        <f t="shared" si="26"/>
        <v>811179.29307099991</v>
      </c>
      <c r="H126" s="107">
        <f t="shared" si="27"/>
        <v>26805850.255245</v>
      </c>
      <c r="I126" s="107">
        <v>1367543.907662</v>
      </c>
      <c r="J126" s="107">
        <v>512161.21481799998</v>
      </c>
      <c r="K126" s="107">
        <f t="shared" si="28"/>
        <v>855382.69284400006</v>
      </c>
      <c r="L126" s="107">
        <f t="shared" si="29"/>
        <v>1879705.1224799999</v>
      </c>
      <c r="M126" s="108">
        <v>20860340</v>
      </c>
      <c r="N126" s="108">
        <v>13580411</v>
      </c>
      <c r="O126" s="108">
        <f t="shared" si="30"/>
        <v>7279929</v>
      </c>
      <c r="P126" s="108">
        <v>323134</v>
      </c>
      <c r="Q126" s="108">
        <v>628633</v>
      </c>
      <c r="R126" s="108">
        <f t="shared" si="31"/>
        <v>-305499</v>
      </c>
    </row>
    <row r="127" spans="1:18">
      <c r="A127" s="237">
        <v>155</v>
      </c>
      <c r="B127" s="237">
        <v>11235</v>
      </c>
      <c r="C127" s="155">
        <v>121</v>
      </c>
      <c r="D127" s="70" t="s">
        <v>548</v>
      </c>
      <c r="E127" s="156">
        <v>17091673.854601</v>
      </c>
      <c r="F127" s="156">
        <v>14533959.257071</v>
      </c>
      <c r="G127" s="21">
        <f t="shared" si="26"/>
        <v>2557714.5975299999</v>
      </c>
      <c r="H127" s="21">
        <f t="shared" si="27"/>
        <v>31625633.111671999</v>
      </c>
      <c r="I127" s="21">
        <v>1158554.5715359999</v>
      </c>
      <c r="J127" s="21">
        <v>328133.20441499999</v>
      </c>
      <c r="K127" s="21">
        <f t="shared" si="28"/>
        <v>830421.36712099984</v>
      </c>
      <c r="L127" s="21">
        <f t="shared" si="29"/>
        <v>1486687.7759509999</v>
      </c>
      <c r="M127" s="65">
        <v>16345883</v>
      </c>
      <c r="N127" s="65">
        <v>13253217</v>
      </c>
      <c r="O127" s="65">
        <f t="shared" si="30"/>
        <v>3092666</v>
      </c>
      <c r="P127" s="65">
        <v>1417279</v>
      </c>
      <c r="Q127" s="65">
        <v>375437</v>
      </c>
      <c r="R127" s="65">
        <f t="shared" si="31"/>
        <v>1041842</v>
      </c>
    </row>
    <row r="128" spans="1:18">
      <c r="A128" s="237">
        <v>160</v>
      </c>
      <c r="B128" s="237">
        <v>11223</v>
      </c>
      <c r="C128" s="106">
        <v>122</v>
      </c>
      <c r="D128" s="106" t="s">
        <v>550</v>
      </c>
      <c r="E128" s="149">
        <v>13701950.228501</v>
      </c>
      <c r="F128" s="149">
        <v>21077500.768858999</v>
      </c>
      <c r="G128" s="270">
        <f t="shared" si="26"/>
        <v>-7375550.5403579995</v>
      </c>
      <c r="H128" s="107">
        <f t="shared" si="27"/>
        <v>34779450.997359999</v>
      </c>
      <c r="I128" s="107">
        <v>1131789.1474890001</v>
      </c>
      <c r="J128" s="107">
        <v>831912.51879999996</v>
      </c>
      <c r="K128" s="107">
        <f t="shared" si="28"/>
        <v>299876.62868900015</v>
      </c>
      <c r="L128" s="107">
        <f t="shared" si="29"/>
        <v>1963701.6662890001</v>
      </c>
      <c r="M128" s="108">
        <v>12860952</v>
      </c>
      <c r="N128" s="108">
        <v>19822027</v>
      </c>
      <c r="O128" s="108">
        <f t="shared" si="30"/>
        <v>-6961075</v>
      </c>
      <c r="P128" s="108">
        <v>742856</v>
      </c>
      <c r="Q128" s="108">
        <v>250520</v>
      </c>
      <c r="R128" s="108">
        <f t="shared" si="31"/>
        <v>492336</v>
      </c>
    </row>
    <row r="129" spans="1:18">
      <c r="A129" s="237">
        <v>185</v>
      </c>
      <c r="B129" s="237">
        <v>11309</v>
      </c>
      <c r="C129" s="155">
        <v>123</v>
      </c>
      <c r="D129" s="70" t="s">
        <v>560</v>
      </c>
      <c r="E129" s="156">
        <v>13376488.514674</v>
      </c>
      <c r="F129" s="156">
        <v>12758756.622204</v>
      </c>
      <c r="G129" s="21">
        <f t="shared" si="26"/>
        <v>617731.89247000031</v>
      </c>
      <c r="H129" s="21">
        <f t="shared" si="27"/>
        <v>26135245.136877999</v>
      </c>
      <c r="I129" s="21">
        <v>1020818.058455</v>
      </c>
      <c r="J129" s="21">
        <v>578618.10825000005</v>
      </c>
      <c r="K129" s="21">
        <f t="shared" si="28"/>
        <v>442199.950205</v>
      </c>
      <c r="L129" s="21">
        <f t="shared" si="29"/>
        <v>1599436.1667050002</v>
      </c>
      <c r="M129" s="65">
        <v>7528217</v>
      </c>
      <c r="N129" s="65">
        <v>6649233</v>
      </c>
      <c r="O129" s="65">
        <f t="shared" si="30"/>
        <v>878984</v>
      </c>
      <c r="P129" s="65">
        <v>421831</v>
      </c>
      <c r="Q129" s="65">
        <v>127458</v>
      </c>
      <c r="R129" s="65">
        <f t="shared" si="31"/>
        <v>294373</v>
      </c>
    </row>
    <row r="130" spans="1:18">
      <c r="A130" s="237">
        <v>148</v>
      </c>
      <c r="B130" s="237">
        <v>11195</v>
      </c>
      <c r="C130" s="106">
        <v>124</v>
      </c>
      <c r="D130" s="106" t="s">
        <v>545</v>
      </c>
      <c r="E130" s="149">
        <v>8692637.5903530009</v>
      </c>
      <c r="F130" s="149">
        <v>8058884.9940189999</v>
      </c>
      <c r="G130" s="270">
        <f t="shared" si="26"/>
        <v>633752.59633400105</v>
      </c>
      <c r="H130" s="107">
        <f t="shared" si="27"/>
        <v>16751522.584372001</v>
      </c>
      <c r="I130" s="107">
        <v>1017985.09114</v>
      </c>
      <c r="J130" s="107">
        <v>934960.14394500002</v>
      </c>
      <c r="K130" s="107">
        <f t="shared" si="28"/>
        <v>83024.947195000015</v>
      </c>
      <c r="L130" s="107">
        <f t="shared" si="29"/>
        <v>1952945.2350850001</v>
      </c>
      <c r="M130" s="108">
        <v>2244062</v>
      </c>
      <c r="N130" s="108">
        <v>1460231</v>
      </c>
      <c r="O130" s="108">
        <f t="shared" si="30"/>
        <v>783831</v>
      </c>
      <c r="P130" s="108">
        <v>260363</v>
      </c>
      <c r="Q130" s="108">
        <v>0</v>
      </c>
      <c r="R130" s="108">
        <f t="shared" si="31"/>
        <v>260363</v>
      </c>
    </row>
    <row r="131" spans="1:18">
      <c r="A131" s="237">
        <v>20</v>
      </c>
      <c r="B131" s="237">
        <v>10600</v>
      </c>
      <c r="C131" s="155">
        <v>125</v>
      </c>
      <c r="D131" s="70" t="s">
        <v>509</v>
      </c>
      <c r="E131" s="156">
        <v>7807858.2324409997</v>
      </c>
      <c r="F131" s="156">
        <v>8071854.6268309997</v>
      </c>
      <c r="G131" s="21">
        <f t="shared" si="26"/>
        <v>-263996.39439000003</v>
      </c>
      <c r="H131" s="21">
        <f t="shared" si="27"/>
        <v>15879712.859271999</v>
      </c>
      <c r="I131" s="21">
        <v>955587.42416299996</v>
      </c>
      <c r="J131" s="21">
        <v>215878.46160000001</v>
      </c>
      <c r="K131" s="21">
        <f t="shared" si="28"/>
        <v>739708.96256299992</v>
      </c>
      <c r="L131" s="21">
        <f t="shared" si="29"/>
        <v>1171465.885763</v>
      </c>
      <c r="M131" s="65">
        <v>12514426</v>
      </c>
      <c r="N131" s="65">
        <v>10338782</v>
      </c>
      <c r="O131" s="65">
        <f t="shared" si="30"/>
        <v>2175644</v>
      </c>
      <c r="P131" s="65">
        <v>1501749</v>
      </c>
      <c r="Q131" s="65">
        <v>299233</v>
      </c>
      <c r="R131" s="65">
        <f t="shared" si="31"/>
        <v>1202516</v>
      </c>
    </row>
    <row r="132" spans="1:18">
      <c r="A132" s="237">
        <v>18</v>
      </c>
      <c r="B132" s="237">
        <v>10835</v>
      </c>
      <c r="C132" s="106">
        <v>126</v>
      </c>
      <c r="D132" s="106" t="s">
        <v>525</v>
      </c>
      <c r="E132" s="149">
        <v>3694806.92154</v>
      </c>
      <c r="F132" s="149">
        <v>2120629.1659559999</v>
      </c>
      <c r="G132" s="270">
        <f t="shared" si="26"/>
        <v>1574177.7555840001</v>
      </c>
      <c r="H132" s="107">
        <f t="shared" si="27"/>
        <v>5815436.0874959994</v>
      </c>
      <c r="I132" s="107">
        <v>947223.85087900003</v>
      </c>
      <c r="J132" s="107">
        <v>688969.28791399999</v>
      </c>
      <c r="K132" s="107">
        <f t="shared" si="28"/>
        <v>258254.56296500005</v>
      </c>
      <c r="L132" s="107">
        <f t="shared" si="29"/>
        <v>1636193.138793</v>
      </c>
      <c r="M132" s="108">
        <v>4726447</v>
      </c>
      <c r="N132" s="108">
        <v>3056667</v>
      </c>
      <c r="O132" s="108">
        <f t="shared" si="30"/>
        <v>1669780</v>
      </c>
      <c r="P132" s="108">
        <v>548114</v>
      </c>
      <c r="Q132" s="108">
        <v>298059</v>
      </c>
      <c r="R132" s="108">
        <f t="shared" si="31"/>
        <v>250055</v>
      </c>
    </row>
    <row r="133" spans="1:18">
      <c r="A133" s="237">
        <v>290</v>
      </c>
      <c r="B133" s="237">
        <v>11712</v>
      </c>
      <c r="C133" s="155">
        <v>127</v>
      </c>
      <c r="D133" s="70" t="s">
        <v>617</v>
      </c>
      <c r="E133" s="156">
        <v>12520326.887484999</v>
      </c>
      <c r="F133" s="156">
        <v>8540025.0923319999</v>
      </c>
      <c r="G133" s="21">
        <f t="shared" si="26"/>
        <v>3980301.7951529995</v>
      </c>
      <c r="H133" s="21">
        <f t="shared" si="27"/>
        <v>21060351.979816999</v>
      </c>
      <c r="I133" s="21">
        <v>852738.419413</v>
      </c>
      <c r="J133" s="21">
        <v>970442.88858899998</v>
      </c>
      <c r="K133" s="21">
        <f t="shared" si="28"/>
        <v>-117704.46917599998</v>
      </c>
      <c r="L133" s="21">
        <f t="shared" si="29"/>
        <v>1823181.308002</v>
      </c>
      <c r="M133" s="65">
        <v>151754</v>
      </c>
      <c r="N133" s="65">
        <v>276978</v>
      </c>
      <c r="O133" s="65">
        <f t="shared" si="30"/>
        <v>-125224</v>
      </c>
      <c r="P133" s="65">
        <v>118130</v>
      </c>
      <c r="Q133" s="65">
        <v>230838</v>
      </c>
      <c r="R133" s="65">
        <f t="shared" si="31"/>
        <v>-112708</v>
      </c>
    </row>
    <row r="134" spans="1:18">
      <c r="A134" s="237">
        <v>44</v>
      </c>
      <c r="B134" s="237">
        <v>10591</v>
      </c>
      <c r="C134" s="106">
        <v>128</v>
      </c>
      <c r="D134" s="106" t="s">
        <v>507</v>
      </c>
      <c r="E134" s="149">
        <v>6329430.8330250001</v>
      </c>
      <c r="F134" s="149">
        <v>5270066.6401070002</v>
      </c>
      <c r="G134" s="270">
        <f t="shared" si="26"/>
        <v>1059364.1929179998</v>
      </c>
      <c r="H134" s="107">
        <f t="shared" si="27"/>
        <v>11599497.473131999</v>
      </c>
      <c r="I134" s="107">
        <v>830556.50927499996</v>
      </c>
      <c r="J134" s="107">
        <v>473551.98627699999</v>
      </c>
      <c r="K134" s="107">
        <f t="shared" si="28"/>
        <v>357004.52299799997</v>
      </c>
      <c r="L134" s="107">
        <f t="shared" si="29"/>
        <v>1304108.4955519999</v>
      </c>
      <c r="M134" s="108">
        <v>4422519</v>
      </c>
      <c r="N134" s="108">
        <v>3354384</v>
      </c>
      <c r="O134" s="108">
        <f t="shared" si="30"/>
        <v>1068135</v>
      </c>
      <c r="P134" s="108">
        <v>220912</v>
      </c>
      <c r="Q134" s="108">
        <v>107566</v>
      </c>
      <c r="R134" s="108">
        <f t="shared" si="31"/>
        <v>113346</v>
      </c>
    </row>
    <row r="135" spans="1:18">
      <c r="A135" s="237">
        <v>287</v>
      </c>
      <c r="B135" s="237">
        <v>11729</v>
      </c>
      <c r="C135" s="155">
        <v>129</v>
      </c>
      <c r="D135" s="70" t="s">
        <v>624</v>
      </c>
      <c r="E135" s="156">
        <v>3482206.8066489999</v>
      </c>
      <c r="F135" s="156">
        <v>2281050.4443180002</v>
      </c>
      <c r="G135" s="21">
        <f t="shared" si="26"/>
        <v>1201156.3623309997</v>
      </c>
      <c r="H135" s="21">
        <f t="shared" si="27"/>
        <v>5763257.2509669997</v>
      </c>
      <c r="I135" s="21">
        <v>795566.38616200001</v>
      </c>
      <c r="J135" s="21">
        <v>800981.84094899998</v>
      </c>
      <c r="K135" s="21">
        <f t="shared" si="28"/>
        <v>-5415.454786999966</v>
      </c>
      <c r="L135" s="21">
        <f t="shared" si="29"/>
        <v>1596548.2271110001</v>
      </c>
      <c r="M135" s="65">
        <v>560706</v>
      </c>
      <c r="N135" s="65">
        <v>0</v>
      </c>
      <c r="O135" s="65">
        <f t="shared" si="30"/>
        <v>560706</v>
      </c>
      <c r="P135" s="65">
        <v>0</v>
      </c>
      <c r="Q135" s="65">
        <v>0</v>
      </c>
      <c r="R135" s="65">
        <f t="shared" si="31"/>
        <v>0</v>
      </c>
    </row>
    <row r="136" spans="1:18">
      <c r="A136" s="237">
        <v>60</v>
      </c>
      <c r="B136" s="237">
        <v>10753</v>
      </c>
      <c r="C136" s="106">
        <v>130</v>
      </c>
      <c r="D136" s="106" t="s">
        <v>515</v>
      </c>
      <c r="E136" s="149">
        <v>4577765.1533740005</v>
      </c>
      <c r="F136" s="149">
        <v>4409279.7905339999</v>
      </c>
      <c r="G136" s="270">
        <f t="shared" si="26"/>
        <v>168485.36284000054</v>
      </c>
      <c r="H136" s="107">
        <f t="shared" si="27"/>
        <v>8987044.9439080004</v>
      </c>
      <c r="I136" s="107">
        <v>751170.95840999996</v>
      </c>
      <c r="J136" s="107">
        <v>621981.92531099997</v>
      </c>
      <c r="K136" s="107">
        <f t="shared" si="28"/>
        <v>129189.03309899999</v>
      </c>
      <c r="L136" s="107">
        <f t="shared" si="29"/>
        <v>1373152.883721</v>
      </c>
      <c r="M136" s="108">
        <v>1758300</v>
      </c>
      <c r="N136" s="108">
        <v>1640098</v>
      </c>
      <c r="O136" s="108">
        <f t="shared" si="30"/>
        <v>118202</v>
      </c>
      <c r="P136" s="108">
        <v>35886</v>
      </c>
      <c r="Q136" s="108">
        <v>27920</v>
      </c>
      <c r="R136" s="108">
        <f t="shared" si="31"/>
        <v>7966</v>
      </c>
    </row>
    <row r="137" spans="1:18">
      <c r="A137" s="237">
        <v>284</v>
      </c>
      <c r="B137" s="237">
        <v>11736</v>
      </c>
      <c r="C137" s="155">
        <v>131</v>
      </c>
      <c r="D137" s="70" t="s">
        <v>658</v>
      </c>
      <c r="E137" s="156">
        <v>5853566.6484439997</v>
      </c>
      <c r="F137" s="156">
        <v>2479564.1819199999</v>
      </c>
      <c r="G137" s="21">
        <f t="shared" si="26"/>
        <v>3374002.4665239998</v>
      </c>
      <c r="H137" s="21">
        <f t="shared" si="27"/>
        <v>8333130.8303640001</v>
      </c>
      <c r="I137" s="21">
        <v>747668.44240000006</v>
      </c>
      <c r="J137" s="21">
        <v>1256322.84142</v>
      </c>
      <c r="K137" s="21">
        <f t="shared" si="28"/>
        <v>-508654.3990199999</v>
      </c>
      <c r="L137" s="21">
        <f t="shared" si="29"/>
        <v>2003991.28382</v>
      </c>
      <c r="M137" s="65">
        <v>0</v>
      </c>
      <c r="N137" s="65">
        <v>0</v>
      </c>
      <c r="O137" s="65">
        <f t="shared" si="30"/>
        <v>0</v>
      </c>
      <c r="P137" s="65">
        <v>0</v>
      </c>
      <c r="Q137" s="65">
        <v>0</v>
      </c>
      <c r="R137" s="65">
        <f t="shared" si="31"/>
        <v>0</v>
      </c>
    </row>
    <row r="138" spans="1:18">
      <c r="A138" s="237">
        <v>4</v>
      </c>
      <c r="B138" s="237">
        <v>10843</v>
      </c>
      <c r="C138" s="106">
        <v>132</v>
      </c>
      <c r="D138" s="106" t="s">
        <v>526</v>
      </c>
      <c r="E138" s="149">
        <v>3423211.7476059999</v>
      </c>
      <c r="F138" s="149">
        <v>3087898.7989989999</v>
      </c>
      <c r="G138" s="270">
        <f t="shared" si="26"/>
        <v>335312.94860700006</v>
      </c>
      <c r="H138" s="107">
        <f t="shared" si="27"/>
        <v>6511110.5466050003</v>
      </c>
      <c r="I138" s="107">
        <v>716631.70594300004</v>
      </c>
      <c r="J138" s="107">
        <v>195441.79166300001</v>
      </c>
      <c r="K138" s="107">
        <f t="shared" si="28"/>
        <v>521189.91428000003</v>
      </c>
      <c r="L138" s="107">
        <f t="shared" si="29"/>
        <v>912073.49760600005</v>
      </c>
      <c r="M138" s="108">
        <v>2757625</v>
      </c>
      <c r="N138" s="108">
        <v>2624543</v>
      </c>
      <c r="O138" s="108">
        <f t="shared" si="30"/>
        <v>133082</v>
      </c>
      <c r="P138" s="108">
        <v>490935</v>
      </c>
      <c r="Q138" s="108">
        <v>183935</v>
      </c>
      <c r="R138" s="108">
        <f t="shared" si="31"/>
        <v>307000</v>
      </c>
    </row>
    <row r="139" spans="1:18">
      <c r="A139" s="237">
        <v>133</v>
      </c>
      <c r="B139" s="237">
        <v>11149</v>
      </c>
      <c r="C139" s="155">
        <v>133</v>
      </c>
      <c r="D139" s="70" t="s">
        <v>539</v>
      </c>
      <c r="E139" s="156">
        <v>9239517.3409780003</v>
      </c>
      <c r="F139" s="156">
        <v>7988621.4707610002</v>
      </c>
      <c r="G139" s="21">
        <f t="shared" si="26"/>
        <v>1250895.8702170001</v>
      </c>
      <c r="H139" s="21">
        <f t="shared" si="27"/>
        <v>17228138.811739001</v>
      </c>
      <c r="I139" s="21">
        <v>696834.42695300002</v>
      </c>
      <c r="J139" s="21">
        <v>721662.37892699998</v>
      </c>
      <c r="K139" s="21">
        <f t="shared" si="28"/>
        <v>-24827.951973999967</v>
      </c>
      <c r="L139" s="21">
        <f t="shared" si="29"/>
        <v>1418496.8058799999</v>
      </c>
      <c r="M139" s="65">
        <v>5645210</v>
      </c>
      <c r="N139" s="65">
        <v>4535868</v>
      </c>
      <c r="O139" s="65">
        <f t="shared" si="30"/>
        <v>1109342</v>
      </c>
      <c r="P139" s="65">
        <v>49166</v>
      </c>
      <c r="Q139" s="65">
        <v>427117</v>
      </c>
      <c r="R139" s="65">
        <f t="shared" si="31"/>
        <v>-377951</v>
      </c>
    </row>
    <row r="140" spans="1:18">
      <c r="A140" s="237">
        <v>33</v>
      </c>
      <c r="B140" s="237">
        <v>10764</v>
      </c>
      <c r="C140" s="106">
        <v>134</v>
      </c>
      <c r="D140" s="106" t="s">
        <v>517</v>
      </c>
      <c r="E140" s="149">
        <v>3605927.78088</v>
      </c>
      <c r="F140" s="149">
        <v>3754933.1648459998</v>
      </c>
      <c r="G140" s="270">
        <f t="shared" si="26"/>
        <v>-149005.38396599982</v>
      </c>
      <c r="H140" s="107">
        <f t="shared" si="27"/>
        <v>7360860.9457259998</v>
      </c>
      <c r="I140" s="107">
        <v>622101.41748499998</v>
      </c>
      <c r="J140" s="107">
        <v>600868.55093499995</v>
      </c>
      <c r="K140" s="107">
        <f t="shared" si="28"/>
        <v>21232.866550000035</v>
      </c>
      <c r="L140" s="107">
        <f t="shared" si="29"/>
        <v>1222969.9684199998</v>
      </c>
      <c r="M140" s="108">
        <v>813193</v>
      </c>
      <c r="N140" s="108">
        <v>824307</v>
      </c>
      <c r="O140" s="108">
        <f t="shared" si="30"/>
        <v>-11114</v>
      </c>
      <c r="P140" s="108">
        <v>299971</v>
      </c>
      <c r="Q140" s="108">
        <v>158427</v>
      </c>
      <c r="R140" s="108">
        <f t="shared" si="31"/>
        <v>141544</v>
      </c>
    </row>
    <row r="141" spans="1:18">
      <c r="A141" s="237">
        <v>184</v>
      </c>
      <c r="B141" s="237">
        <v>11312</v>
      </c>
      <c r="C141" s="155">
        <v>135</v>
      </c>
      <c r="D141" s="70" t="s">
        <v>559</v>
      </c>
      <c r="E141" s="156">
        <v>7894779.7245030003</v>
      </c>
      <c r="F141" s="156">
        <v>6331179.2028580001</v>
      </c>
      <c r="G141" s="21">
        <f t="shared" si="26"/>
        <v>1563600.5216450002</v>
      </c>
      <c r="H141" s="21">
        <f t="shared" si="27"/>
        <v>14225958.927361</v>
      </c>
      <c r="I141" s="21">
        <v>589441.26191600005</v>
      </c>
      <c r="J141" s="21">
        <v>668034.34365199995</v>
      </c>
      <c r="K141" s="21">
        <f t="shared" si="28"/>
        <v>-78593.081735999906</v>
      </c>
      <c r="L141" s="21">
        <f t="shared" si="29"/>
        <v>1257475.6055680001</v>
      </c>
      <c r="M141" s="65">
        <v>3541744</v>
      </c>
      <c r="N141" s="65">
        <v>1643990</v>
      </c>
      <c r="O141" s="65">
        <f t="shared" si="30"/>
        <v>1897754</v>
      </c>
      <c r="P141" s="65">
        <v>0</v>
      </c>
      <c r="Q141" s="65">
        <v>0</v>
      </c>
      <c r="R141" s="65">
        <f t="shared" si="31"/>
        <v>0</v>
      </c>
    </row>
    <row r="142" spans="1:18">
      <c r="A142" s="237">
        <v>116</v>
      </c>
      <c r="B142" s="237">
        <v>11055</v>
      </c>
      <c r="C142" s="106">
        <v>136</v>
      </c>
      <c r="D142" s="106" t="s">
        <v>533</v>
      </c>
      <c r="E142" s="149">
        <v>9393417.9853319991</v>
      </c>
      <c r="F142" s="149">
        <v>9861671.3285050001</v>
      </c>
      <c r="G142" s="270">
        <f t="shared" si="26"/>
        <v>-468253.34317300096</v>
      </c>
      <c r="H142" s="107">
        <f t="shared" si="27"/>
        <v>19255089.313836999</v>
      </c>
      <c r="I142" s="107">
        <v>547663.56573999999</v>
      </c>
      <c r="J142" s="107">
        <v>491687.40690200002</v>
      </c>
      <c r="K142" s="107">
        <f t="shared" si="28"/>
        <v>55976.158837999974</v>
      </c>
      <c r="L142" s="107">
        <f t="shared" si="29"/>
        <v>1039350.9726420001</v>
      </c>
      <c r="M142" s="108">
        <v>10977937</v>
      </c>
      <c r="N142" s="108">
        <v>11381750</v>
      </c>
      <c r="O142" s="108">
        <f t="shared" si="30"/>
        <v>-403813</v>
      </c>
      <c r="P142" s="108">
        <v>443350</v>
      </c>
      <c r="Q142" s="108">
        <v>483463</v>
      </c>
      <c r="R142" s="108">
        <f t="shared" si="31"/>
        <v>-40113</v>
      </c>
    </row>
    <row r="143" spans="1:18">
      <c r="A143" s="237">
        <v>169</v>
      </c>
      <c r="B143" s="237">
        <v>11260</v>
      </c>
      <c r="C143" s="155">
        <v>137</v>
      </c>
      <c r="D143" s="70" t="s">
        <v>553</v>
      </c>
      <c r="E143" s="156">
        <v>4966465.0422379998</v>
      </c>
      <c r="F143" s="156">
        <v>4925819.5875199996</v>
      </c>
      <c r="G143" s="21">
        <f t="shared" si="26"/>
        <v>40645.454718000256</v>
      </c>
      <c r="H143" s="21">
        <f t="shared" si="27"/>
        <v>9892284.6297580004</v>
      </c>
      <c r="I143" s="21">
        <v>518612.82718000002</v>
      </c>
      <c r="J143" s="21">
        <v>538887.58004399994</v>
      </c>
      <c r="K143" s="21">
        <f t="shared" si="28"/>
        <v>-20274.752863999922</v>
      </c>
      <c r="L143" s="21">
        <f t="shared" si="29"/>
        <v>1057500.407224</v>
      </c>
      <c r="M143" s="65">
        <v>306209</v>
      </c>
      <c r="N143" s="65">
        <v>225047</v>
      </c>
      <c r="O143" s="65">
        <f t="shared" si="30"/>
        <v>81162</v>
      </c>
      <c r="P143" s="65">
        <v>0</v>
      </c>
      <c r="Q143" s="65">
        <v>0</v>
      </c>
      <c r="R143" s="65">
        <f t="shared" si="31"/>
        <v>0</v>
      </c>
    </row>
    <row r="144" spans="1:18">
      <c r="A144" s="237">
        <v>54</v>
      </c>
      <c r="B144" s="237">
        <v>10787</v>
      </c>
      <c r="C144" s="106">
        <v>138</v>
      </c>
      <c r="D144" s="106" t="s">
        <v>521</v>
      </c>
      <c r="E144" s="149">
        <v>27063698.924153</v>
      </c>
      <c r="F144" s="149">
        <v>13552320.790856</v>
      </c>
      <c r="G144" s="270">
        <f t="shared" ref="G144:G175" si="32">E144-F144</f>
        <v>13511378.133297</v>
      </c>
      <c r="H144" s="107">
        <f t="shared" ref="H144:H175" si="33">E144+F144</f>
        <v>40616019.715009004</v>
      </c>
      <c r="I144" s="107">
        <v>511458.85555899999</v>
      </c>
      <c r="J144" s="107">
        <v>588.28602999999998</v>
      </c>
      <c r="K144" s="107">
        <f t="shared" ref="K144:K175" si="34">I144-J144</f>
        <v>510870.56952899997</v>
      </c>
      <c r="L144" s="107">
        <f t="shared" ref="L144:L175" si="35">I144+J144</f>
        <v>512047.14158900001</v>
      </c>
      <c r="M144" s="108">
        <v>27047673</v>
      </c>
      <c r="N144" s="108">
        <v>13095352</v>
      </c>
      <c r="O144" s="108">
        <f t="shared" ref="O144:O175" si="36">M144-N144</f>
        <v>13952321</v>
      </c>
      <c r="P144" s="108">
        <v>1640524</v>
      </c>
      <c r="Q144" s="108">
        <v>739827</v>
      </c>
      <c r="R144" s="108">
        <f t="shared" ref="R144:R175" si="37">P144-Q144</f>
        <v>900697</v>
      </c>
    </row>
    <row r="145" spans="1:18">
      <c r="A145" s="237">
        <v>25</v>
      </c>
      <c r="B145" s="237">
        <v>10616</v>
      </c>
      <c r="C145" s="155">
        <v>139</v>
      </c>
      <c r="D145" s="70" t="s">
        <v>510</v>
      </c>
      <c r="E145" s="156">
        <v>8425253.5023079999</v>
      </c>
      <c r="F145" s="156">
        <v>6951709.0596460002</v>
      </c>
      <c r="G145" s="21">
        <f t="shared" si="32"/>
        <v>1473544.4426619997</v>
      </c>
      <c r="H145" s="21">
        <f t="shared" si="33"/>
        <v>15376962.561953999</v>
      </c>
      <c r="I145" s="21">
        <v>503966.03914900002</v>
      </c>
      <c r="J145" s="21">
        <v>70197.287895000001</v>
      </c>
      <c r="K145" s="21">
        <f t="shared" si="34"/>
        <v>433768.751254</v>
      </c>
      <c r="L145" s="21">
        <f t="shared" si="35"/>
        <v>574163.32704400003</v>
      </c>
      <c r="M145" s="65">
        <v>15753927</v>
      </c>
      <c r="N145" s="65">
        <v>14027624</v>
      </c>
      <c r="O145" s="65">
        <f t="shared" si="36"/>
        <v>1726303</v>
      </c>
      <c r="P145" s="65">
        <v>1312252</v>
      </c>
      <c r="Q145" s="65">
        <v>334231</v>
      </c>
      <c r="R145" s="65">
        <f t="shared" si="37"/>
        <v>978021</v>
      </c>
    </row>
    <row r="146" spans="1:18">
      <c r="A146" s="237">
        <v>167</v>
      </c>
      <c r="B146" s="237">
        <v>11268</v>
      </c>
      <c r="C146" s="106">
        <v>140</v>
      </c>
      <c r="D146" s="106" t="s">
        <v>551</v>
      </c>
      <c r="E146" s="149">
        <v>5732596.1433539996</v>
      </c>
      <c r="F146" s="149">
        <v>5922167.7650499996</v>
      </c>
      <c r="G146" s="270">
        <f t="shared" si="32"/>
        <v>-189571.62169599999</v>
      </c>
      <c r="H146" s="107">
        <f t="shared" si="33"/>
        <v>11654763.908404</v>
      </c>
      <c r="I146" s="107">
        <v>470479.532932</v>
      </c>
      <c r="J146" s="107">
        <v>815413.73848000006</v>
      </c>
      <c r="K146" s="107">
        <f t="shared" si="34"/>
        <v>-344934.20554800006</v>
      </c>
      <c r="L146" s="107">
        <f t="shared" si="35"/>
        <v>1285893.2714120001</v>
      </c>
      <c r="M146" s="108">
        <v>1340364</v>
      </c>
      <c r="N146" s="108">
        <v>940338</v>
      </c>
      <c r="O146" s="108">
        <f t="shared" si="36"/>
        <v>400026</v>
      </c>
      <c r="P146" s="108">
        <v>9455</v>
      </c>
      <c r="Q146" s="108">
        <v>13637</v>
      </c>
      <c r="R146" s="108">
        <f t="shared" si="37"/>
        <v>-4182</v>
      </c>
    </row>
    <row r="147" spans="1:18">
      <c r="A147" s="237">
        <v>15</v>
      </c>
      <c r="B147" s="237">
        <v>10872</v>
      </c>
      <c r="C147" s="155">
        <v>141</v>
      </c>
      <c r="D147" s="70" t="s">
        <v>530</v>
      </c>
      <c r="E147" s="156">
        <v>9180887.4341889992</v>
      </c>
      <c r="F147" s="156">
        <v>7069042.3875040002</v>
      </c>
      <c r="G147" s="21">
        <f t="shared" si="32"/>
        <v>2111845.046684999</v>
      </c>
      <c r="H147" s="21">
        <f t="shared" si="33"/>
        <v>16249929.821692999</v>
      </c>
      <c r="I147" s="21">
        <v>465887.870971</v>
      </c>
      <c r="J147" s="21">
        <v>554024.97473000002</v>
      </c>
      <c r="K147" s="21">
        <f t="shared" si="34"/>
        <v>-88137.10375900002</v>
      </c>
      <c r="L147" s="21">
        <f t="shared" si="35"/>
        <v>1019912.845701</v>
      </c>
      <c r="M147" s="65">
        <v>8130526</v>
      </c>
      <c r="N147" s="65">
        <v>6131556</v>
      </c>
      <c r="O147" s="65">
        <f t="shared" si="36"/>
        <v>1998970</v>
      </c>
      <c r="P147" s="65">
        <v>77442</v>
      </c>
      <c r="Q147" s="65">
        <v>261675</v>
      </c>
      <c r="R147" s="65">
        <f t="shared" si="37"/>
        <v>-184233</v>
      </c>
    </row>
    <row r="148" spans="1:18">
      <c r="A148" s="237">
        <v>64</v>
      </c>
      <c r="B148" s="237">
        <v>10864</v>
      </c>
      <c r="C148" s="106">
        <v>142</v>
      </c>
      <c r="D148" s="106" t="s">
        <v>529</v>
      </c>
      <c r="E148" s="149">
        <v>2240703.0583080002</v>
      </c>
      <c r="F148" s="149">
        <v>1375532.024677</v>
      </c>
      <c r="G148" s="270">
        <f t="shared" si="32"/>
        <v>865171.0336310002</v>
      </c>
      <c r="H148" s="107">
        <f t="shared" si="33"/>
        <v>3616235.0829850002</v>
      </c>
      <c r="I148" s="107">
        <v>458204.15273799998</v>
      </c>
      <c r="J148" s="107">
        <v>184534.22491700001</v>
      </c>
      <c r="K148" s="107">
        <f t="shared" si="34"/>
        <v>273669.92782099999</v>
      </c>
      <c r="L148" s="107">
        <f t="shared" si="35"/>
        <v>642738.37765499996</v>
      </c>
      <c r="M148" s="108">
        <v>2121265</v>
      </c>
      <c r="N148" s="108">
        <v>1127700</v>
      </c>
      <c r="O148" s="108">
        <f t="shared" si="36"/>
        <v>993565</v>
      </c>
      <c r="P148" s="108">
        <v>418090</v>
      </c>
      <c r="Q148" s="108">
        <v>31187</v>
      </c>
      <c r="R148" s="108">
        <f t="shared" si="37"/>
        <v>386903</v>
      </c>
    </row>
    <row r="149" spans="1:18">
      <c r="A149" s="237">
        <v>181</v>
      </c>
      <c r="B149" s="237">
        <v>11308</v>
      </c>
      <c r="C149" s="155">
        <v>143</v>
      </c>
      <c r="D149" s="70" t="s">
        <v>557</v>
      </c>
      <c r="E149" s="156">
        <v>2581815.2715190002</v>
      </c>
      <c r="F149" s="156">
        <v>1824580.3495509999</v>
      </c>
      <c r="G149" s="21">
        <f t="shared" si="32"/>
        <v>757234.92196800024</v>
      </c>
      <c r="H149" s="21">
        <f t="shared" si="33"/>
        <v>4406395.6210700003</v>
      </c>
      <c r="I149" s="21">
        <v>387592.33989399998</v>
      </c>
      <c r="J149" s="21">
        <v>350865.53139999998</v>
      </c>
      <c r="K149" s="21">
        <f t="shared" si="34"/>
        <v>36726.808493999997</v>
      </c>
      <c r="L149" s="21">
        <f t="shared" si="35"/>
        <v>738457.87129399995</v>
      </c>
      <c r="M149" s="65">
        <v>2406815</v>
      </c>
      <c r="N149" s="65">
        <v>1387074</v>
      </c>
      <c r="O149" s="65">
        <f t="shared" si="36"/>
        <v>1019741</v>
      </c>
      <c r="P149" s="65">
        <v>0</v>
      </c>
      <c r="Q149" s="65">
        <v>93165</v>
      </c>
      <c r="R149" s="65">
        <f t="shared" si="37"/>
        <v>-93165</v>
      </c>
    </row>
    <row r="150" spans="1:18">
      <c r="A150" s="237">
        <v>12</v>
      </c>
      <c r="B150" s="237">
        <v>10869</v>
      </c>
      <c r="C150" s="106">
        <v>144</v>
      </c>
      <c r="D150" s="106" t="s">
        <v>531</v>
      </c>
      <c r="E150" s="149">
        <v>2921574.4378809999</v>
      </c>
      <c r="F150" s="149">
        <v>2792176.2002989999</v>
      </c>
      <c r="G150" s="270">
        <f t="shared" si="32"/>
        <v>129398.23758199997</v>
      </c>
      <c r="H150" s="107">
        <f t="shared" si="33"/>
        <v>5713750.6381799998</v>
      </c>
      <c r="I150" s="107">
        <v>382257.59908299998</v>
      </c>
      <c r="J150" s="107">
        <v>388990.09142499999</v>
      </c>
      <c r="K150" s="107">
        <f t="shared" si="34"/>
        <v>-6732.4923420000123</v>
      </c>
      <c r="L150" s="107">
        <f t="shared" si="35"/>
        <v>771247.69050799997</v>
      </c>
      <c r="M150" s="108">
        <v>2450201</v>
      </c>
      <c r="N150" s="108">
        <v>2345389</v>
      </c>
      <c r="O150" s="108">
        <f t="shared" si="36"/>
        <v>104812</v>
      </c>
      <c r="P150" s="108">
        <v>12354</v>
      </c>
      <c r="Q150" s="108">
        <v>35179</v>
      </c>
      <c r="R150" s="108">
        <f t="shared" si="37"/>
        <v>-22825</v>
      </c>
    </row>
    <row r="151" spans="1:18">
      <c r="A151" s="237">
        <v>204</v>
      </c>
      <c r="B151" s="237">
        <v>11327</v>
      </c>
      <c r="C151" s="155">
        <v>145</v>
      </c>
      <c r="D151" s="70" t="s">
        <v>504</v>
      </c>
      <c r="E151" s="156">
        <v>2883467.8786109998</v>
      </c>
      <c r="F151" s="156">
        <v>3701211.7571299998</v>
      </c>
      <c r="G151" s="21">
        <f t="shared" si="32"/>
        <v>-817743.87851900002</v>
      </c>
      <c r="H151" s="21">
        <f t="shared" si="33"/>
        <v>6584679.6357409991</v>
      </c>
      <c r="I151" s="21">
        <v>373288.34551000001</v>
      </c>
      <c r="J151" s="21">
        <v>194741.70834000001</v>
      </c>
      <c r="K151" s="21">
        <f t="shared" si="34"/>
        <v>178546.63717</v>
      </c>
      <c r="L151" s="21">
        <f t="shared" si="35"/>
        <v>568030.05385000003</v>
      </c>
      <c r="M151" s="65">
        <v>892053</v>
      </c>
      <c r="N151" s="65">
        <v>746658</v>
      </c>
      <c r="O151" s="65">
        <f t="shared" si="36"/>
        <v>145395</v>
      </c>
      <c r="P151" s="65">
        <v>0</v>
      </c>
      <c r="Q151" s="65">
        <v>9714</v>
      </c>
      <c r="R151" s="65">
        <f t="shared" si="37"/>
        <v>-9714</v>
      </c>
    </row>
    <row r="152" spans="1:18">
      <c r="A152" s="237">
        <v>239</v>
      </c>
      <c r="B152" s="237">
        <v>11463</v>
      </c>
      <c r="C152" s="106">
        <v>146</v>
      </c>
      <c r="D152" s="106" t="s">
        <v>565</v>
      </c>
      <c r="E152" s="149">
        <v>2994208.6896629999</v>
      </c>
      <c r="F152" s="149">
        <v>3144811.5264229998</v>
      </c>
      <c r="G152" s="270">
        <f t="shared" si="32"/>
        <v>-150602.83675999986</v>
      </c>
      <c r="H152" s="107">
        <f t="shared" si="33"/>
        <v>6139020.2160860002</v>
      </c>
      <c r="I152" s="107">
        <v>363503.43468499999</v>
      </c>
      <c r="J152" s="107">
        <v>373055.91412600002</v>
      </c>
      <c r="K152" s="107">
        <f t="shared" si="34"/>
        <v>-9552.4794410000322</v>
      </c>
      <c r="L152" s="107">
        <f t="shared" si="35"/>
        <v>736559.348811</v>
      </c>
      <c r="M152" s="108">
        <v>506715</v>
      </c>
      <c r="N152" s="108">
        <v>633802</v>
      </c>
      <c r="O152" s="108">
        <f t="shared" si="36"/>
        <v>-127087</v>
      </c>
      <c r="P152" s="108">
        <v>26694</v>
      </c>
      <c r="Q152" s="108">
        <v>6107</v>
      </c>
      <c r="R152" s="108">
        <f t="shared" si="37"/>
        <v>20587</v>
      </c>
    </row>
    <row r="153" spans="1:18">
      <c r="A153" s="237">
        <v>149</v>
      </c>
      <c r="B153" s="237">
        <v>11215</v>
      </c>
      <c r="C153" s="155">
        <v>147</v>
      </c>
      <c r="D153" s="70" t="s">
        <v>546</v>
      </c>
      <c r="E153" s="156">
        <v>5894115.4278699998</v>
      </c>
      <c r="F153" s="156">
        <v>4972661.0790980002</v>
      </c>
      <c r="G153" s="21">
        <f t="shared" si="32"/>
        <v>921454.34877199959</v>
      </c>
      <c r="H153" s="21">
        <f t="shared" si="33"/>
        <v>10866776.506967999</v>
      </c>
      <c r="I153" s="21">
        <v>361852.03768000001</v>
      </c>
      <c r="J153" s="21">
        <v>162197.59242999999</v>
      </c>
      <c r="K153" s="21">
        <f t="shared" si="34"/>
        <v>199654.44525000002</v>
      </c>
      <c r="L153" s="21">
        <f t="shared" si="35"/>
        <v>524049.63011000003</v>
      </c>
      <c r="M153" s="65">
        <v>6970446</v>
      </c>
      <c r="N153" s="65">
        <v>5352417</v>
      </c>
      <c r="O153" s="65">
        <f t="shared" si="36"/>
        <v>1618029</v>
      </c>
      <c r="P153" s="65">
        <v>56281</v>
      </c>
      <c r="Q153" s="65">
        <v>202662</v>
      </c>
      <c r="R153" s="65">
        <f t="shared" si="37"/>
        <v>-146381</v>
      </c>
    </row>
    <row r="154" spans="1:18">
      <c r="A154" s="237">
        <v>147</v>
      </c>
      <c r="B154" s="237">
        <v>11197</v>
      </c>
      <c r="C154" s="106">
        <v>148</v>
      </c>
      <c r="D154" s="106" t="s">
        <v>544</v>
      </c>
      <c r="E154" s="149">
        <v>8854198.8681320008</v>
      </c>
      <c r="F154" s="149">
        <v>9065711.2137240004</v>
      </c>
      <c r="G154" s="270">
        <f t="shared" si="32"/>
        <v>-211512.34559199959</v>
      </c>
      <c r="H154" s="107">
        <f t="shared" si="33"/>
        <v>17919910.081856001</v>
      </c>
      <c r="I154" s="107">
        <v>344193.13351900002</v>
      </c>
      <c r="J154" s="107">
        <v>566734.74293499999</v>
      </c>
      <c r="K154" s="107">
        <f t="shared" si="34"/>
        <v>-222541.60941599996</v>
      </c>
      <c r="L154" s="107">
        <f t="shared" si="35"/>
        <v>910927.87645400001</v>
      </c>
      <c r="M154" s="108">
        <v>4564371</v>
      </c>
      <c r="N154" s="108">
        <v>4784695</v>
      </c>
      <c r="O154" s="108">
        <f t="shared" si="36"/>
        <v>-220324</v>
      </c>
      <c r="P154" s="108">
        <v>0</v>
      </c>
      <c r="Q154" s="108">
        <v>735355</v>
      </c>
      <c r="R154" s="108">
        <f t="shared" si="37"/>
        <v>-735355</v>
      </c>
    </row>
    <row r="155" spans="1:18">
      <c r="A155" s="237">
        <v>244</v>
      </c>
      <c r="B155" s="237">
        <v>11454</v>
      </c>
      <c r="C155" s="155">
        <v>149</v>
      </c>
      <c r="D155" s="70" t="s">
        <v>655</v>
      </c>
      <c r="E155" s="156">
        <v>5901719.4871479999</v>
      </c>
      <c r="F155" s="156">
        <v>6268837.3252490005</v>
      </c>
      <c r="G155" s="21">
        <f t="shared" si="32"/>
        <v>-367117.83810100053</v>
      </c>
      <c r="H155" s="21">
        <f t="shared" si="33"/>
        <v>12170556.812396999</v>
      </c>
      <c r="I155" s="21">
        <v>306170.51143000001</v>
      </c>
      <c r="J155" s="21">
        <v>139641.04623000001</v>
      </c>
      <c r="K155" s="21">
        <f t="shared" si="34"/>
        <v>166529.46520000001</v>
      </c>
      <c r="L155" s="21">
        <f t="shared" si="35"/>
        <v>445811.55766000005</v>
      </c>
      <c r="M155" s="65">
        <v>2046410</v>
      </c>
      <c r="N155" s="65">
        <v>2262037</v>
      </c>
      <c r="O155" s="65">
        <f t="shared" si="36"/>
        <v>-215627</v>
      </c>
      <c r="P155" s="65">
        <v>375985</v>
      </c>
      <c r="Q155" s="65">
        <v>51578</v>
      </c>
      <c r="R155" s="65">
        <f t="shared" si="37"/>
        <v>324407</v>
      </c>
    </row>
    <row r="156" spans="1:18">
      <c r="A156" s="237">
        <v>264</v>
      </c>
      <c r="B156" s="237">
        <v>11233</v>
      </c>
      <c r="C156" s="106">
        <v>150</v>
      </c>
      <c r="D156" s="106" t="s">
        <v>570</v>
      </c>
      <c r="E156" s="149">
        <v>4313747.1931140004</v>
      </c>
      <c r="F156" s="149">
        <v>3128461.7064009998</v>
      </c>
      <c r="G156" s="270">
        <f t="shared" si="32"/>
        <v>1185285.4867130006</v>
      </c>
      <c r="H156" s="107">
        <f t="shared" si="33"/>
        <v>7442208.8995150002</v>
      </c>
      <c r="I156" s="107">
        <v>283213.53605200001</v>
      </c>
      <c r="J156" s="107">
        <v>179635.71023999999</v>
      </c>
      <c r="K156" s="107">
        <f t="shared" si="34"/>
        <v>103577.82581200002</v>
      </c>
      <c r="L156" s="107">
        <f t="shared" si="35"/>
        <v>462849.246292</v>
      </c>
      <c r="M156" s="108">
        <v>1363199</v>
      </c>
      <c r="N156" s="108">
        <v>82899</v>
      </c>
      <c r="O156" s="108">
        <f t="shared" si="36"/>
        <v>1280300</v>
      </c>
      <c r="P156" s="108">
        <v>74937</v>
      </c>
      <c r="Q156" s="108">
        <v>0</v>
      </c>
      <c r="R156" s="108">
        <f t="shared" si="37"/>
        <v>74937</v>
      </c>
    </row>
    <row r="157" spans="1:18">
      <c r="A157" s="237">
        <v>296</v>
      </c>
      <c r="B157" s="237">
        <v>11706</v>
      </c>
      <c r="C157" s="155">
        <v>151</v>
      </c>
      <c r="D157" s="70" t="s">
        <v>656</v>
      </c>
      <c r="E157" s="156">
        <v>2164627.9354590001</v>
      </c>
      <c r="F157" s="156">
        <v>1062962.4886060001</v>
      </c>
      <c r="G157" s="21">
        <f t="shared" si="32"/>
        <v>1101665.446853</v>
      </c>
      <c r="H157" s="21">
        <f t="shared" si="33"/>
        <v>3227590.4240650004</v>
      </c>
      <c r="I157" s="21">
        <v>276728.58360299998</v>
      </c>
      <c r="J157" s="21">
        <v>170314.27735600001</v>
      </c>
      <c r="K157" s="21">
        <f t="shared" si="34"/>
        <v>106414.30624699997</v>
      </c>
      <c r="L157" s="21">
        <f t="shared" si="35"/>
        <v>447042.86095899995</v>
      </c>
      <c r="M157" s="65">
        <v>2748061</v>
      </c>
      <c r="N157" s="65">
        <v>1652139</v>
      </c>
      <c r="O157" s="65">
        <f t="shared" si="36"/>
        <v>1095922</v>
      </c>
      <c r="P157" s="65">
        <v>357763</v>
      </c>
      <c r="Q157" s="65">
        <v>238576</v>
      </c>
      <c r="R157" s="65">
        <f t="shared" si="37"/>
        <v>119187</v>
      </c>
    </row>
    <row r="158" spans="1:18">
      <c r="A158" s="237">
        <v>141</v>
      </c>
      <c r="B158" s="237">
        <v>11182</v>
      </c>
      <c r="C158" s="106">
        <v>152</v>
      </c>
      <c r="D158" s="106" t="s">
        <v>541</v>
      </c>
      <c r="E158" s="149">
        <v>5706102.652005</v>
      </c>
      <c r="F158" s="149">
        <v>4344573.4487269996</v>
      </c>
      <c r="G158" s="270">
        <f t="shared" si="32"/>
        <v>1361529.2032780005</v>
      </c>
      <c r="H158" s="107">
        <f t="shared" si="33"/>
        <v>10050676.100731999</v>
      </c>
      <c r="I158" s="107">
        <v>272782.17805400002</v>
      </c>
      <c r="J158" s="107">
        <v>67379.522379999995</v>
      </c>
      <c r="K158" s="107">
        <f t="shared" si="34"/>
        <v>205402.65567400004</v>
      </c>
      <c r="L158" s="107">
        <f t="shared" si="35"/>
        <v>340161.700434</v>
      </c>
      <c r="M158" s="108">
        <v>8956297</v>
      </c>
      <c r="N158" s="108">
        <v>7647447</v>
      </c>
      <c r="O158" s="108">
        <f t="shared" si="36"/>
        <v>1308850</v>
      </c>
      <c r="P158" s="108">
        <v>562215</v>
      </c>
      <c r="Q158" s="108">
        <v>323200</v>
      </c>
      <c r="R158" s="108">
        <f t="shared" si="37"/>
        <v>239015</v>
      </c>
    </row>
    <row r="159" spans="1:18">
      <c r="A159" s="237">
        <v>122</v>
      </c>
      <c r="B159" s="237">
        <v>11095</v>
      </c>
      <c r="C159" s="155">
        <v>153</v>
      </c>
      <c r="D159" s="70" t="s">
        <v>535</v>
      </c>
      <c r="E159" s="156">
        <v>2558974.5404360001</v>
      </c>
      <c r="F159" s="156">
        <v>1427087.4848790001</v>
      </c>
      <c r="G159" s="21">
        <f t="shared" si="32"/>
        <v>1131887.055557</v>
      </c>
      <c r="H159" s="21">
        <f t="shared" si="33"/>
        <v>3986062.0253150002</v>
      </c>
      <c r="I159" s="21">
        <v>260909.23224799999</v>
      </c>
      <c r="J159" s="21">
        <v>37836.601840000003</v>
      </c>
      <c r="K159" s="21">
        <f t="shared" si="34"/>
        <v>223072.63040799997</v>
      </c>
      <c r="L159" s="21">
        <f t="shared" si="35"/>
        <v>298745.834088</v>
      </c>
      <c r="M159" s="65">
        <v>5147033</v>
      </c>
      <c r="N159" s="65">
        <v>4010900</v>
      </c>
      <c r="O159" s="65">
        <f t="shared" si="36"/>
        <v>1136133</v>
      </c>
      <c r="P159" s="65">
        <v>505267</v>
      </c>
      <c r="Q159" s="65">
        <v>353766</v>
      </c>
      <c r="R159" s="65">
        <f t="shared" si="37"/>
        <v>151501</v>
      </c>
    </row>
    <row r="160" spans="1:18">
      <c r="A160" s="237">
        <v>19</v>
      </c>
      <c r="B160" s="237">
        <v>10630</v>
      </c>
      <c r="C160" s="106">
        <v>154</v>
      </c>
      <c r="D160" s="106" t="s">
        <v>511</v>
      </c>
      <c r="E160" s="149">
        <v>1177395.801282</v>
      </c>
      <c r="F160" s="149">
        <v>1177252.5127580001</v>
      </c>
      <c r="G160" s="270">
        <f t="shared" si="32"/>
        <v>143.28852399997413</v>
      </c>
      <c r="H160" s="107">
        <f t="shared" si="33"/>
        <v>2354648.3140400001</v>
      </c>
      <c r="I160" s="107">
        <v>257433.62218599999</v>
      </c>
      <c r="J160" s="107">
        <v>273802.27250600001</v>
      </c>
      <c r="K160" s="107">
        <f t="shared" si="34"/>
        <v>-16368.650320000015</v>
      </c>
      <c r="L160" s="107">
        <f t="shared" si="35"/>
        <v>531235.894692</v>
      </c>
      <c r="M160" s="108">
        <v>663565</v>
      </c>
      <c r="N160" s="108">
        <v>609256</v>
      </c>
      <c r="O160" s="108">
        <f t="shared" si="36"/>
        <v>54309</v>
      </c>
      <c r="P160" s="108">
        <v>4895</v>
      </c>
      <c r="Q160" s="108">
        <v>3450</v>
      </c>
      <c r="R160" s="108">
        <f t="shared" si="37"/>
        <v>1445</v>
      </c>
    </row>
    <row r="161" spans="1:18">
      <c r="A161" s="237">
        <v>140</v>
      </c>
      <c r="B161" s="237">
        <v>11173</v>
      </c>
      <c r="C161" s="155">
        <v>155</v>
      </c>
      <c r="D161" s="70" t="s">
        <v>540</v>
      </c>
      <c r="E161" s="156">
        <v>1730827.9710220001</v>
      </c>
      <c r="F161" s="156">
        <v>1818724.456364</v>
      </c>
      <c r="G161" s="21">
        <f t="shared" si="32"/>
        <v>-87896.485341999913</v>
      </c>
      <c r="H161" s="21">
        <f t="shared" si="33"/>
        <v>3549552.4273859998</v>
      </c>
      <c r="I161" s="21">
        <v>251900.538015</v>
      </c>
      <c r="J161" s="21">
        <v>253086.85122300001</v>
      </c>
      <c r="K161" s="21">
        <f t="shared" si="34"/>
        <v>-1186.3132080000069</v>
      </c>
      <c r="L161" s="21">
        <f t="shared" si="35"/>
        <v>504987.38923800003</v>
      </c>
      <c r="M161" s="65">
        <v>97413</v>
      </c>
      <c r="N161" s="65">
        <v>209995</v>
      </c>
      <c r="O161" s="65">
        <f t="shared" si="36"/>
        <v>-112582</v>
      </c>
      <c r="P161" s="65">
        <v>0</v>
      </c>
      <c r="Q161" s="65">
        <v>56</v>
      </c>
      <c r="R161" s="65">
        <f t="shared" si="37"/>
        <v>-56</v>
      </c>
    </row>
    <row r="162" spans="1:18">
      <c r="A162" s="237">
        <v>8</v>
      </c>
      <c r="B162" s="237">
        <v>10855</v>
      </c>
      <c r="C162" s="106">
        <v>156</v>
      </c>
      <c r="D162" s="106" t="s">
        <v>528</v>
      </c>
      <c r="E162" s="149">
        <v>16643258.662172999</v>
      </c>
      <c r="F162" s="149">
        <v>11098108.571944</v>
      </c>
      <c r="G162" s="270">
        <f t="shared" si="32"/>
        <v>5545150.090228999</v>
      </c>
      <c r="H162" s="107">
        <f t="shared" si="33"/>
        <v>27741367.234117001</v>
      </c>
      <c r="I162" s="107">
        <v>247837.71590400001</v>
      </c>
      <c r="J162" s="107">
        <v>463061.39356</v>
      </c>
      <c r="K162" s="107">
        <f t="shared" si="34"/>
        <v>-215223.67765599999</v>
      </c>
      <c r="L162" s="107">
        <f t="shared" si="35"/>
        <v>710899.10946399998</v>
      </c>
      <c r="M162" s="108">
        <v>17632604</v>
      </c>
      <c r="N162" s="108">
        <v>11942058</v>
      </c>
      <c r="O162" s="108">
        <f t="shared" si="36"/>
        <v>5690546</v>
      </c>
      <c r="P162" s="108">
        <v>767936</v>
      </c>
      <c r="Q162" s="108">
        <v>470988</v>
      </c>
      <c r="R162" s="108">
        <f t="shared" si="37"/>
        <v>296948</v>
      </c>
    </row>
    <row r="163" spans="1:18">
      <c r="A163" s="237">
        <v>209</v>
      </c>
      <c r="B163" s="237">
        <v>11384</v>
      </c>
      <c r="C163" s="155">
        <v>157</v>
      </c>
      <c r="D163" s="70" t="s">
        <v>562</v>
      </c>
      <c r="E163" s="156">
        <v>1835601.487955</v>
      </c>
      <c r="F163" s="156">
        <v>1383639.4252549999</v>
      </c>
      <c r="G163" s="21">
        <f t="shared" si="32"/>
        <v>451962.06270000013</v>
      </c>
      <c r="H163" s="21">
        <f t="shared" si="33"/>
        <v>3219240.9132099999</v>
      </c>
      <c r="I163" s="21">
        <v>246501.11444599999</v>
      </c>
      <c r="J163" s="21">
        <v>100133.058232</v>
      </c>
      <c r="K163" s="21">
        <f t="shared" si="34"/>
        <v>146368.05621399998</v>
      </c>
      <c r="L163" s="21">
        <f t="shared" si="35"/>
        <v>346634.172678</v>
      </c>
      <c r="M163" s="65">
        <v>2588055</v>
      </c>
      <c r="N163" s="65">
        <v>2151614</v>
      </c>
      <c r="O163" s="65">
        <f t="shared" si="36"/>
        <v>436441</v>
      </c>
      <c r="P163" s="65">
        <v>131181</v>
      </c>
      <c r="Q163" s="65">
        <v>60891</v>
      </c>
      <c r="R163" s="65">
        <f t="shared" si="37"/>
        <v>70290</v>
      </c>
    </row>
    <row r="164" spans="1:18">
      <c r="A164" s="237">
        <v>240</v>
      </c>
      <c r="B164" s="237">
        <v>11470</v>
      </c>
      <c r="C164" s="106">
        <v>158</v>
      </c>
      <c r="D164" s="106" t="s">
        <v>567</v>
      </c>
      <c r="E164" s="149">
        <v>2230121.4188000001</v>
      </c>
      <c r="F164" s="149">
        <v>2221323.458567</v>
      </c>
      <c r="G164" s="270">
        <f t="shared" si="32"/>
        <v>8797.9602330001071</v>
      </c>
      <c r="H164" s="107">
        <f t="shared" si="33"/>
        <v>4451444.8773670001</v>
      </c>
      <c r="I164" s="107">
        <v>230237.89991599999</v>
      </c>
      <c r="J164" s="107">
        <v>181287.531563</v>
      </c>
      <c r="K164" s="107">
        <f t="shared" si="34"/>
        <v>48950.368352999998</v>
      </c>
      <c r="L164" s="107">
        <f t="shared" si="35"/>
        <v>411525.43147900002</v>
      </c>
      <c r="M164" s="108">
        <v>993735</v>
      </c>
      <c r="N164" s="108">
        <v>924080</v>
      </c>
      <c r="O164" s="108">
        <f t="shared" si="36"/>
        <v>69655</v>
      </c>
      <c r="P164" s="108">
        <v>114281</v>
      </c>
      <c r="Q164" s="108">
        <v>15582</v>
      </c>
      <c r="R164" s="108">
        <f t="shared" si="37"/>
        <v>98699</v>
      </c>
    </row>
    <row r="165" spans="1:18">
      <c r="A165" s="237">
        <v>36</v>
      </c>
      <c r="B165" s="237">
        <v>10596</v>
      </c>
      <c r="C165" s="155">
        <v>159</v>
      </c>
      <c r="D165" s="70" t="s">
        <v>508</v>
      </c>
      <c r="E165" s="156">
        <v>4709508.5198090002</v>
      </c>
      <c r="F165" s="156">
        <v>3193539.025835</v>
      </c>
      <c r="G165" s="21">
        <f t="shared" si="32"/>
        <v>1515969.4939740002</v>
      </c>
      <c r="H165" s="21">
        <f t="shared" si="33"/>
        <v>7903047.5456440002</v>
      </c>
      <c r="I165" s="21">
        <v>228595.3512</v>
      </c>
      <c r="J165" s="21">
        <v>7205.6910900000003</v>
      </c>
      <c r="K165" s="21">
        <f t="shared" si="34"/>
        <v>221389.66011</v>
      </c>
      <c r="L165" s="21">
        <f t="shared" si="35"/>
        <v>235801.04229000001</v>
      </c>
      <c r="M165" s="65">
        <v>5959629</v>
      </c>
      <c r="N165" s="65">
        <v>4649184</v>
      </c>
      <c r="O165" s="65">
        <f t="shared" si="36"/>
        <v>1310445</v>
      </c>
      <c r="P165" s="65">
        <v>209817</v>
      </c>
      <c r="Q165" s="65">
        <v>221861</v>
      </c>
      <c r="R165" s="65">
        <f t="shared" si="37"/>
        <v>-12044</v>
      </c>
    </row>
    <row r="166" spans="1:18">
      <c r="A166" s="237">
        <v>119</v>
      </c>
      <c r="B166" s="237">
        <v>11087</v>
      </c>
      <c r="C166" s="106">
        <v>160</v>
      </c>
      <c r="D166" s="106" t="s">
        <v>534</v>
      </c>
      <c r="E166" s="149">
        <v>1088840.370228</v>
      </c>
      <c r="F166" s="149">
        <v>1039286.746764</v>
      </c>
      <c r="G166" s="270">
        <f t="shared" si="32"/>
        <v>49553.623463999946</v>
      </c>
      <c r="H166" s="107">
        <f t="shared" si="33"/>
        <v>2128127.116992</v>
      </c>
      <c r="I166" s="107">
        <v>210886.92711700001</v>
      </c>
      <c r="J166" s="107">
        <v>52072.632253000003</v>
      </c>
      <c r="K166" s="107">
        <f t="shared" si="34"/>
        <v>158814.294864</v>
      </c>
      <c r="L166" s="107">
        <f t="shared" si="35"/>
        <v>262959.55937000003</v>
      </c>
      <c r="M166" s="108">
        <v>1086029</v>
      </c>
      <c r="N166" s="108">
        <v>955272</v>
      </c>
      <c r="O166" s="108">
        <f t="shared" si="36"/>
        <v>130757</v>
      </c>
      <c r="P166" s="108">
        <v>206601</v>
      </c>
      <c r="Q166" s="108">
        <v>32711</v>
      </c>
      <c r="R166" s="108">
        <f t="shared" si="37"/>
        <v>173890</v>
      </c>
    </row>
    <row r="167" spans="1:18">
      <c r="A167" s="237">
        <v>144</v>
      </c>
      <c r="B167" s="237">
        <v>11183</v>
      </c>
      <c r="C167" s="155">
        <v>161</v>
      </c>
      <c r="D167" s="70" t="s">
        <v>542</v>
      </c>
      <c r="E167" s="156">
        <v>6809733.3509590002</v>
      </c>
      <c r="F167" s="156">
        <v>5113985.7099879999</v>
      </c>
      <c r="G167" s="21">
        <f t="shared" si="32"/>
        <v>1695747.6409710003</v>
      </c>
      <c r="H167" s="21">
        <f t="shared" si="33"/>
        <v>11923719.060947001</v>
      </c>
      <c r="I167" s="21">
        <v>208442.57831800001</v>
      </c>
      <c r="J167" s="21">
        <v>112908.870194</v>
      </c>
      <c r="K167" s="21">
        <f t="shared" si="34"/>
        <v>95533.708124000012</v>
      </c>
      <c r="L167" s="21">
        <f t="shared" si="35"/>
        <v>321351.44851200003</v>
      </c>
      <c r="M167" s="65">
        <v>3770270</v>
      </c>
      <c r="N167" s="65">
        <v>2277486</v>
      </c>
      <c r="O167" s="65">
        <f t="shared" si="36"/>
        <v>1492784</v>
      </c>
      <c r="P167" s="65">
        <v>0</v>
      </c>
      <c r="Q167" s="65">
        <v>0</v>
      </c>
      <c r="R167" s="65">
        <f t="shared" si="37"/>
        <v>0</v>
      </c>
    </row>
    <row r="168" spans="1:18">
      <c r="A168" s="237">
        <v>182</v>
      </c>
      <c r="B168" s="237">
        <v>11314</v>
      </c>
      <c r="C168" s="106">
        <v>162</v>
      </c>
      <c r="D168" s="106" t="s">
        <v>558</v>
      </c>
      <c r="E168" s="149">
        <v>1762482.500116</v>
      </c>
      <c r="F168" s="149">
        <v>1557148.046665</v>
      </c>
      <c r="G168" s="270">
        <f t="shared" si="32"/>
        <v>205334.45345099992</v>
      </c>
      <c r="H168" s="107">
        <f t="shared" si="33"/>
        <v>3319630.5467809997</v>
      </c>
      <c r="I168" s="107">
        <v>205935.686747</v>
      </c>
      <c r="J168" s="107">
        <v>127791.24623</v>
      </c>
      <c r="K168" s="107">
        <f t="shared" si="34"/>
        <v>78144.440516999995</v>
      </c>
      <c r="L168" s="107">
        <f t="shared" si="35"/>
        <v>333726.93297700002</v>
      </c>
      <c r="M168" s="108">
        <v>252366</v>
      </c>
      <c r="N168" s="108">
        <v>160030</v>
      </c>
      <c r="O168" s="108">
        <f t="shared" si="36"/>
        <v>92336</v>
      </c>
      <c r="P168" s="108">
        <v>96927</v>
      </c>
      <c r="Q168" s="108">
        <v>0</v>
      </c>
      <c r="R168" s="108">
        <f t="shared" si="37"/>
        <v>96927</v>
      </c>
    </row>
    <row r="169" spans="1:18">
      <c r="A169" s="237">
        <v>194</v>
      </c>
      <c r="B169" s="237">
        <v>11334</v>
      </c>
      <c r="C169" s="155">
        <v>163</v>
      </c>
      <c r="D169" s="70" t="s">
        <v>561</v>
      </c>
      <c r="E169" s="156">
        <v>2709695.3497489998</v>
      </c>
      <c r="F169" s="156">
        <v>1603200.8285670001</v>
      </c>
      <c r="G169" s="21">
        <f t="shared" si="32"/>
        <v>1106494.5211819997</v>
      </c>
      <c r="H169" s="21">
        <f t="shared" si="33"/>
        <v>4312896.1783159999</v>
      </c>
      <c r="I169" s="21">
        <v>201350.859864</v>
      </c>
      <c r="J169" s="21">
        <v>174419.06429000001</v>
      </c>
      <c r="K169" s="21">
        <f t="shared" si="34"/>
        <v>26931.795573999989</v>
      </c>
      <c r="L169" s="21">
        <f t="shared" si="35"/>
        <v>375769.92415400001</v>
      </c>
      <c r="M169" s="65">
        <v>1791782</v>
      </c>
      <c r="N169" s="65">
        <v>625751</v>
      </c>
      <c r="O169" s="65">
        <f t="shared" si="36"/>
        <v>1166031</v>
      </c>
      <c r="P169" s="65">
        <v>140855</v>
      </c>
      <c r="Q169" s="65">
        <v>87210</v>
      </c>
      <c r="R169" s="65">
        <f t="shared" si="37"/>
        <v>53645</v>
      </c>
    </row>
    <row r="170" spans="1:18">
      <c r="A170" s="237">
        <v>46</v>
      </c>
      <c r="B170" s="237">
        <v>10801</v>
      </c>
      <c r="C170" s="106">
        <v>164</v>
      </c>
      <c r="D170" s="106" t="s">
        <v>522</v>
      </c>
      <c r="E170" s="149">
        <v>1168507.403957</v>
      </c>
      <c r="F170" s="149">
        <v>630099.29717300006</v>
      </c>
      <c r="G170" s="270">
        <f t="shared" si="32"/>
        <v>538408.10678399995</v>
      </c>
      <c r="H170" s="107">
        <f t="shared" si="33"/>
        <v>1798606.7011299999</v>
      </c>
      <c r="I170" s="107">
        <v>180797.352713</v>
      </c>
      <c r="J170" s="107">
        <v>59332.177415999999</v>
      </c>
      <c r="K170" s="107">
        <f t="shared" si="34"/>
        <v>121465.17529700001</v>
      </c>
      <c r="L170" s="107">
        <f t="shared" si="35"/>
        <v>240129.53012899999</v>
      </c>
      <c r="M170" s="108">
        <v>1888840</v>
      </c>
      <c r="N170" s="108">
        <v>1314434</v>
      </c>
      <c r="O170" s="108">
        <f t="shared" si="36"/>
        <v>574406</v>
      </c>
      <c r="P170" s="108">
        <v>195094</v>
      </c>
      <c r="Q170" s="108">
        <v>56036</v>
      </c>
      <c r="R170" s="108">
        <f t="shared" si="37"/>
        <v>139058</v>
      </c>
    </row>
    <row r="171" spans="1:18">
      <c r="A171" s="237">
        <v>26</v>
      </c>
      <c r="B171" s="237">
        <v>10589</v>
      </c>
      <c r="C171" s="155">
        <v>165</v>
      </c>
      <c r="D171" s="70" t="s">
        <v>506</v>
      </c>
      <c r="E171" s="156">
        <v>1745459.2300499999</v>
      </c>
      <c r="F171" s="156">
        <v>1202017.382797</v>
      </c>
      <c r="G171" s="21">
        <f t="shared" si="32"/>
        <v>543441.8472529999</v>
      </c>
      <c r="H171" s="21">
        <f t="shared" si="33"/>
        <v>2947476.6128469999</v>
      </c>
      <c r="I171" s="21">
        <v>166421.768736</v>
      </c>
      <c r="J171" s="21">
        <v>67923.252464999998</v>
      </c>
      <c r="K171" s="21">
        <f t="shared" si="34"/>
        <v>98498.516271</v>
      </c>
      <c r="L171" s="21">
        <f t="shared" si="35"/>
        <v>234345.021201</v>
      </c>
      <c r="M171" s="65">
        <v>1954264</v>
      </c>
      <c r="N171" s="65">
        <v>1539634</v>
      </c>
      <c r="O171" s="65">
        <f t="shared" si="36"/>
        <v>414630</v>
      </c>
      <c r="P171" s="65">
        <v>175069</v>
      </c>
      <c r="Q171" s="65">
        <v>27875</v>
      </c>
      <c r="R171" s="65">
        <f t="shared" si="37"/>
        <v>147194</v>
      </c>
    </row>
    <row r="172" spans="1:18">
      <c r="A172" s="237">
        <v>45</v>
      </c>
      <c r="B172" s="237">
        <v>10782</v>
      </c>
      <c r="C172" s="106">
        <v>166</v>
      </c>
      <c r="D172" s="106" t="s">
        <v>516</v>
      </c>
      <c r="E172" s="149">
        <v>1766805.6403409999</v>
      </c>
      <c r="F172" s="149">
        <v>855864.774829</v>
      </c>
      <c r="G172" s="270">
        <f t="shared" si="32"/>
        <v>910940.86551199993</v>
      </c>
      <c r="H172" s="107">
        <f t="shared" si="33"/>
        <v>2622670.4151699999</v>
      </c>
      <c r="I172" s="107">
        <v>151436.177089</v>
      </c>
      <c r="J172" s="107">
        <v>41308.012115999998</v>
      </c>
      <c r="K172" s="107">
        <f t="shared" si="34"/>
        <v>110128.16497300001</v>
      </c>
      <c r="L172" s="107">
        <f t="shared" si="35"/>
        <v>192744.189205</v>
      </c>
      <c r="M172" s="108">
        <v>2642415</v>
      </c>
      <c r="N172" s="108">
        <v>1656943</v>
      </c>
      <c r="O172" s="108">
        <f t="shared" si="36"/>
        <v>985472</v>
      </c>
      <c r="P172" s="108">
        <v>208640</v>
      </c>
      <c r="Q172" s="108">
        <v>51637</v>
      </c>
      <c r="R172" s="108">
        <f t="shared" si="37"/>
        <v>157003</v>
      </c>
    </row>
    <row r="173" spans="1:18">
      <c r="A173" s="237">
        <v>152</v>
      </c>
      <c r="B173" s="237">
        <v>11220</v>
      </c>
      <c r="C173" s="155">
        <v>167</v>
      </c>
      <c r="D173" s="70" t="s">
        <v>547</v>
      </c>
      <c r="E173" s="156">
        <v>892317.75421000004</v>
      </c>
      <c r="F173" s="156">
        <v>991069.38047400001</v>
      </c>
      <c r="G173" s="21">
        <f t="shared" si="32"/>
        <v>-98751.626263999962</v>
      </c>
      <c r="H173" s="21">
        <f t="shared" si="33"/>
        <v>1883387.1346840002</v>
      </c>
      <c r="I173" s="21">
        <v>122593.752074</v>
      </c>
      <c r="J173" s="21">
        <v>78741.885020000002</v>
      </c>
      <c r="K173" s="21">
        <f t="shared" si="34"/>
        <v>43851.867054000002</v>
      </c>
      <c r="L173" s="21">
        <f t="shared" si="35"/>
        <v>201335.63709400001</v>
      </c>
      <c r="M173" s="65">
        <v>994236</v>
      </c>
      <c r="N173" s="65">
        <v>1168738</v>
      </c>
      <c r="O173" s="65">
        <f t="shared" si="36"/>
        <v>-174502</v>
      </c>
      <c r="P173" s="65">
        <v>62482</v>
      </c>
      <c r="Q173" s="65">
        <v>17943</v>
      </c>
      <c r="R173" s="65">
        <f t="shared" si="37"/>
        <v>44539</v>
      </c>
    </row>
    <row r="174" spans="1:18">
      <c r="A174" s="237">
        <v>245</v>
      </c>
      <c r="B174" s="237">
        <v>11477</v>
      </c>
      <c r="C174" s="106">
        <v>168</v>
      </c>
      <c r="D174" s="106" t="s">
        <v>569</v>
      </c>
      <c r="E174" s="149">
        <v>2927922.6305249999</v>
      </c>
      <c r="F174" s="149">
        <v>5583893.6220880002</v>
      </c>
      <c r="G174" s="270">
        <f t="shared" si="32"/>
        <v>-2655970.9915630003</v>
      </c>
      <c r="H174" s="107">
        <f t="shared" si="33"/>
        <v>8511816.2526130006</v>
      </c>
      <c r="I174" s="107">
        <v>118584.31393999999</v>
      </c>
      <c r="J174" s="107">
        <v>75001.929969999997</v>
      </c>
      <c r="K174" s="107">
        <f t="shared" si="34"/>
        <v>43582.383969999995</v>
      </c>
      <c r="L174" s="107">
        <f t="shared" si="35"/>
        <v>193586.24390999999</v>
      </c>
      <c r="M174" s="108">
        <v>3146150</v>
      </c>
      <c r="N174" s="108">
        <v>5748838</v>
      </c>
      <c r="O174" s="108">
        <f t="shared" si="36"/>
        <v>-2602688</v>
      </c>
      <c r="P174" s="108">
        <v>159270</v>
      </c>
      <c r="Q174" s="108">
        <v>127767</v>
      </c>
      <c r="R174" s="108">
        <f t="shared" si="37"/>
        <v>31503</v>
      </c>
    </row>
    <row r="175" spans="1:18">
      <c r="A175" s="237">
        <v>142</v>
      </c>
      <c r="B175" s="237">
        <v>11186</v>
      </c>
      <c r="C175" s="155">
        <v>169</v>
      </c>
      <c r="D175" s="70" t="s">
        <v>543</v>
      </c>
      <c r="E175" s="156">
        <v>737693.90146099997</v>
      </c>
      <c r="F175" s="156">
        <v>1433472.8788960001</v>
      </c>
      <c r="G175" s="21">
        <f t="shared" si="32"/>
        <v>-695778.97743500012</v>
      </c>
      <c r="H175" s="21">
        <f t="shared" si="33"/>
        <v>2171166.780357</v>
      </c>
      <c r="I175" s="21">
        <v>93164.311346999995</v>
      </c>
      <c r="J175" s="21">
        <v>17431.213752</v>
      </c>
      <c r="K175" s="21">
        <f t="shared" si="34"/>
        <v>75733.097594999999</v>
      </c>
      <c r="L175" s="21">
        <f t="shared" si="35"/>
        <v>110595.52509899999</v>
      </c>
      <c r="M175" s="65">
        <v>362701</v>
      </c>
      <c r="N175" s="65">
        <v>1050524</v>
      </c>
      <c r="O175" s="65">
        <f t="shared" si="36"/>
        <v>-687823</v>
      </c>
      <c r="P175" s="65">
        <v>37482</v>
      </c>
      <c r="Q175" s="65">
        <v>0</v>
      </c>
      <c r="R175" s="65">
        <f t="shared" si="37"/>
        <v>37482</v>
      </c>
    </row>
    <row r="176" spans="1:18">
      <c r="A176" s="237">
        <v>43</v>
      </c>
      <c r="B176" s="237">
        <v>10789</v>
      </c>
      <c r="C176" s="106">
        <v>170</v>
      </c>
      <c r="D176" s="106" t="s">
        <v>520</v>
      </c>
      <c r="E176" s="149">
        <v>1397940.236301</v>
      </c>
      <c r="F176" s="149">
        <v>2812248.73594</v>
      </c>
      <c r="G176" s="270">
        <f t="shared" ref="G176:G184" si="38">E176-F176</f>
        <v>-1414308.499639</v>
      </c>
      <c r="H176" s="107">
        <f t="shared" ref="H176:H184" si="39">E176+F176</f>
        <v>4210188.9722410003</v>
      </c>
      <c r="I176" s="107">
        <v>79574.942032000006</v>
      </c>
      <c r="J176" s="107">
        <v>306224.62835999997</v>
      </c>
      <c r="K176" s="107">
        <f t="shared" ref="K176:K184" si="40">I176-J176</f>
        <v>-226649.68632799998</v>
      </c>
      <c r="L176" s="107">
        <f t="shared" ref="L176:L184" si="41">I176+J176</f>
        <v>385799.57039199997</v>
      </c>
      <c r="M176" s="108">
        <v>1068786</v>
      </c>
      <c r="N176" s="108">
        <v>2494694</v>
      </c>
      <c r="O176" s="108">
        <f t="shared" ref="O176:O184" si="42">M176-N176</f>
        <v>-1425908</v>
      </c>
      <c r="P176" s="108">
        <v>86984</v>
      </c>
      <c r="Q176" s="108">
        <v>13071</v>
      </c>
      <c r="R176" s="108">
        <f t="shared" ref="R176:R184" si="43">P176-Q176</f>
        <v>73913</v>
      </c>
    </row>
    <row r="177" spans="1:18">
      <c r="A177" s="237">
        <v>226</v>
      </c>
      <c r="B177" s="237">
        <v>11378</v>
      </c>
      <c r="C177" s="155">
        <v>171</v>
      </c>
      <c r="D177" s="70" t="s">
        <v>564</v>
      </c>
      <c r="E177" s="156">
        <v>4122513.963066</v>
      </c>
      <c r="F177" s="156">
        <v>3246362.2239569998</v>
      </c>
      <c r="G177" s="21">
        <f t="shared" si="38"/>
        <v>876151.73910900019</v>
      </c>
      <c r="H177" s="21">
        <f t="shared" si="39"/>
        <v>7368876.1870229999</v>
      </c>
      <c r="I177" s="21">
        <v>73459.188383999994</v>
      </c>
      <c r="J177" s="21">
        <v>55571.764295000001</v>
      </c>
      <c r="K177" s="21">
        <f t="shared" si="40"/>
        <v>17887.424088999993</v>
      </c>
      <c r="L177" s="21">
        <f t="shared" si="41"/>
        <v>129030.95267899999</v>
      </c>
      <c r="M177" s="65">
        <v>1545078</v>
      </c>
      <c r="N177" s="65">
        <v>670526</v>
      </c>
      <c r="O177" s="65">
        <f t="shared" si="42"/>
        <v>874552</v>
      </c>
      <c r="P177" s="65">
        <v>0</v>
      </c>
      <c r="Q177" s="65">
        <v>62994</v>
      </c>
      <c r="R177" s="65">
        <f t="shared" si="43"/>
        <v>-62994</v>
      </c>
    </row>
    <row r="178" spans="1:18">
      <c r="A178" s="237">
        <v>61</v>
      </c>
      <c r="B178" s="237">
        <v>10825</v>
      </c>
      <c r="C178" s="106">
        <v>172</v>
      </c>
      <c r="D178" s="106" t="s">
        <v>523</v>
      </c>
      <c r="E178" s="149">
        <v>277074.59886199998</v>
      </c>
      <c r="F178" s="149">
        <v>251999.473058</v>
      </c>
      <c r="G178" s="270">
        <f t="shared" si="38"/>
        <v>25075.125803999981</v>
      </c>
      <c r="H178" s="107">
        <f t="shared" si="39"/>
        <v>529074.07192000002</v>
      </c>
      <c r="I178" s="107">
        <v>42649.157814999999</v>
      </c>
      <c r="J178" s="107">
        <v>43940.425000000003</v>
      </c>
      <c r="K178" s="107">
        <f t="shared" si="40"/>
        <v>-1291.2671850000042</v>
      </c>
      <c r="L178" s="107">
        <f t="shared" si="41"/>
        <v>86589.582815000002</v>
      </c>
      <c r="M178" s="108">
        <v>13223</v>
      </c>
      <c r="N178" s="108">
        <v>21321</v>
      </c>
      <c r="O178" s="108">
        <f t="shared" si="42"/>
        <v>-8098</v>
      </c>
      <c r="P178" s="108">
        <v>140</v>
      </c>
      <c r="Q178" s="108">
        <v>0</v>
      </c>
      <c r="R178" s="108">
        <f t="shared" si="43"/>
        <v>140</v>
      </c>
    </row>
    <row r="179" spans="1:18">
      <c r="A179" s="237">
        <v>49</v>
      </c>
      <c r="B179" s="237">
        <v>10771</v>
      </c>
      <c r="C179" s="155">
        <v>173</v>
      </c>
      <c r="D179" s="70" t="s">
        <v>518</v>
      </c>
      <c r="E179" s="156">
        <v>1453900.3426270001</v>
      </c>
      <c r="F179" s="156">
        <v>1361952.1650179999</v>
      </c>
      <c r="G179" s="21">
        <f t="shared" si="38"/>
        <v>91948.177609000122</v>
      </c>
      <c r="H179" s="21">
        <f t="shared" si="39"/>
        <v>2815852.5076449998</v>
      </c>
      <c r="I179" s="21">
        <v>35644.0821</v>
      </c>
      <c r="J179" s="21">
        <v>54666.164935000001</v>
      </c>
      <c r="K179" s="21">
        <f t="shared" si="40"/>
        <v>-19022.082835000001</v>
      </c>
      <c r="L179" s="21">
        <f t="shared" si="41"/>
        <v>90310.247035000008</v>
      </c>
      <c r="M179" s="65">
        <v>921996</v>
      </c>
      <c r="N179" s="65">
        <v>766313</v>
      </c>
      <c r="O179" s="65">
        <f t="shared" si="42"/>
        <v>155683</v>
      </c>
      <c r="P179" s="65">
        <v>7967</v>
      </c>
      <c r="Q179" s="65">
        <v>5142</v>
      </c>
      <c r="R179" s="65">
        <f t="shared" si="43"/>
        <v>2825</v>
      </c>
    </row>
    <row r="180" spans="1:18">
      <c r="A180" s="237">
        <v>38</v>
      </c>
      <c r="B180" s="237">
        <v>10830</v>
      </c>
      <c r="C180" s="106">
        <v>174</v>
      </c>
      <c r="D180" s="106" t="s">
        <v>524</v>
      </c>
      <c r="E180" s="149">
        <v>1326298.640007</v>
      </c>
      <c r="F180" s="149">
        <v>731033.45108999999</v>
      </c>
      <c r="G180" s="270">
        <f t="shared" si="38"/>
        <v>595265.18891699996</v>
      </c>
      <c r="H180" s="107">
        <f t="shared" si="39"/>
        <v>2057332.0910970001</v>
      </c>
      <c r="I180" s="107">
        <v>32064.531105999999</v>
      </c>
      <c r="J180" s="107">
        <v>61820.172850000003</v>
      </c>
      <c r="K180" s="107">
        <f t="shared" si="40"/>
        <v>-29755.641744000004</v>
      </c>
      <c r="L180" s="107">
        <f t="shared" si="41"/>
        <v>93884.703955999998</v>
      </c>
      <c r="M180" s="108">
        <v>0</v>
      </c>
      <c r="N180" s="108">
        <v>0</v>
      </c>
      <c r="O180" s="108">
        <f t="shared" si="42"/>
        <v>0</v>
      </c>
      <c r="P180" s="108">
        <v>0</v>
      </c>
      <c r="Q180" s="108">
        <v>0</v>
      </c>
      <c r="R180" s="108">
        <f t="shared" si="43"/>
        <v>0</v>
      </c>
    </row>
    <row r="181" spans="1:18">
      <c r="A181" s="237">
        <v>170</v>
      </c>
      <c r="B181" s="237">
        <v>11280</v>
      </c>
      <c r="C181" s="155">
        <v>175</v>
      </c>
      <c r="D181" s="70" t="s">
        <v>554</v>
      </c>
      <c r="E181" s="156">
        <v>1806482.795015</v>
      </c>
      <c r="F181" s="156">
        <v>482564.94037999999</v>
      </c>
      <c r="G181" s="21">
        <f t="shared" si="38"/>
        <v>1323917.854635</v>
      </c>
      <c r="H181" s="21">
        <f t="shared" si="39"/>
        <v>2289047.7353949999</v>
      </c>
      <c r="I181" s="21">
        <v>17868.942137999999</v>
      </c>
      <c r="J181" s="21">
        <v>212823.92415800001</v>
      </c>
      <c r="K181" s="21">
        <f t="shared" si="40"/>
        <v>-194954.98202</v>
      </c>
      <c r="L181" s="21">
        <f t="shared" si="41"/>
        <v>230692.86629600002</v>
      </c>
      <c r="M181" s="65">
        <v>3570005</v>
      </c>
      <c r="N181" s="65">
        <v>1928008</v>
      </c>
      <c r="O181" s="65">
        <f t="shared" si="42"/>
        <v>1641997</v>
      </c>
      <c r="P181" s="65">
        <v>99949</v>
      </c>
      <c r="Q181" s="65">
        <v>67395</v>
      </c>
      <c r="R181" s="65">
        <f t="shared" si="43"/>
        <v>32554</v>
      </c>
    </row>
    <row r="182" spans="1:18">
      <c r="A182" s="237">
        <v>22</v>
      </c>
      <c r="B182" s="237">
        <v>10719</v>
      </c>
      <c r="C182" s="106">
        <v>176</v>
      </c>
      <c r="D182" s="106" t="s">
        <v>513</v>
      </c>
      <c r="E182" s="149">
        <v>8952314.6845449992</v>
      </c>
      <c r="F182" s="149">
        <v>13448454.166363999</v>
      </c>
      <c r="G182" s="270">
        <f t="shared" si="38"/>
        <v>-4496139.4818190001</v>
      </c>
      <c r="H182" s="107">
        <f t="shared" si="39"/>
        <v>22400768.850908998</v>
      </c>
      <c r="I182" s="107">
        <v>4077.3185279999998</v>
      </c>
      <c r="J182" s="107">
        <v>1854661.2108459999</v>
      </c>
      <c r="K182" s="107">
        <f t="shared" si="40"/>
        <v>-1850583.8923179999</v>
      </c>
      <c r="L182" s="107">
        <f t="shared" si="41"/>
        <v>1858738.5293739999</v>
      </c>
      <c r="M182" s="108">
        <v>3900842</v>
      </c>
      <c r="N182" s="108">
        <v>8600113</v>
      </c>
      <c r="O182" s="108">
        <f t="shared" si="42"/>
        <v>-4699271</v>
      </c>
      <c r="P182" s="108">
        <v>37453</v>
      </c>
      <c r="Q182" s="108">
        <v>1729905</v>
      </c>
      <c r="R182" s="108">
        <f t="shared" si="43"/>
        <v>-1692452</v>
      </c>
    </row>
    <row r="183" spans="1:18">
      <c r="A183" s="237">
        <v>129</v>
      </c>
      <c r="B183" s="237">
        <v>11141</v>
      </c>
      <c r="C183" s="155">
        <v>177</v>
      </c>
      <c r="D183" s="70" t="s">
        <v>538</v>
      </c>
      <c r="E183" s="156">
        <v>858828.35563600005</v>
      </c>
      <c r="F183" s="156">
        <v>966335.21479999996</v>
      </c>
      <c r="G183" s="21">
        <f t="shared" si="38"/>
        <v>-107506.85916399991</v>
      </c>
      <c r="H183" s="21">
        <f t="shared" si="39"/>
        <v>1825163.5704359999</v>
      </c>
      <c r="I183" s="21">
        <v>3282.9132</v>
      </c>
      <c r="J183" s="21">
        <v>38017.641109999997</v>
      </c>
      <c r="K183" s="21">
        <f t="shared" si="40"/>
        <v>-34734.727909999994</v>
      </c>
      <c r="L183" s="21">
        <f t="shared" si="41"/>
        <v>41300.55431</v>
      </c>
      <c r="M183" s="65">
        <v>1135985</v>
      </c>
      <c r="N183" s="65">
        <v>1108260</v>
      </c>
      <c r="O183" s="65">
        <f t="shared" si="42"/>
        <v>27725</v>
      </c>
      <c r="P183" s="65">
        <v>100912</v>
      </c>
      <c r="Q183" s="65">
        <v>111501</v>
      </c>
      <c r="R183" s="65">
        <f t="shared" si="43"/>
        <v>-10589</v>
      </c>
    </row>
    <row r="184" spans="1:18">
      <c r="A184" s="237">
        <v>286</v>
      </c>
      <c r="B184" s="237">
        <v>11709</v>
      </c>
      <c r="C184" s="106">
        <v>178</v>
      </c>
      <c r="D184" s="106" t="s">
        <v>657</v>
      </c>
      <c r="E184" s="149">
        <v>55883176.320876002</v>
      </c>
      <c r="F184" s="149">
        <v>4.9859999999999998</v>
      </c>
      <c r="G184" s="270">
        <f t="shared" si="38"/>
        <v>55883171.334876001</v>
      </c>
      <c r="H184" s="107">
        <f t="shared" si="39"/>
        <v>55883181.306876004</v>
      </c>
      <c r="I184" s="107">
        <v>0</v>
      </c>
      <c r="J184" s="107">
        <v>0</v>
      </c>
      <c r="K184" s="107">
        <f t="shared" si="40"/>
        <v>0</v>
      </c>
      <c r="L184" s="107">
        <f t="shared" si="41"/>
        <v>0</v>
      </c>
      <c r="M184" s="108">
        <v>0</v>
      </c>
      <c r="N184" s="108">
        <v>0</v>
      </c>
      <c r="O184" s="108">
        <f t="shared" si="42"/>
        <v>0</v>
      </c>
      <c r="P184" s="108">
        <v>0</v>
      </c>
      <c r="Q184" s="108">
        <v>0</v>
      </c>
      <c r="R184" s="108">
        <f t="shared" si="43"/>
        <v>0</v>
      </c>
    </row>
    <row r="185" spans="1:18" s="116" customFormat="1">
      <c r="A185" s="239"/>
      <c r="B185" s="387"/>
      <c r="C185" s="421" t="s">
        <v>196</v>
      </c>
      <c r="D185" s="422"/>
      <c r="E185" s="115">
        <f>SUM(E112:E184)</f>
        <v>771886554.87739325</v>
      </c>
      <c r="F185" s="115">
        <f t="shared" ref="F185:R185" si="44">SUM(F112:F184)</f>
        <v>504718834.05073398</v>
      </c>
      <c r="G185" s="115">
        <f t="shared" si="44"/>
        <v>267167720.82665905</v>
      </c>
      <c r="H185" s="115">
        <f t="shared" si="44"/>
        <v>1276605388.9281271</v>
      </c>
      <c r="I185" s="115">
        <f t="shared" si="44"/>
        <v>186453132.13578004</v>
      </c>
      <c r="J185" s="115">
        <f t="shared" si="44"/>
        <v>45532316.322660021</v>
      </c>
      <c r="K185" s="115">
        <f t="shared" si="44"/>
        <v>140920815.81312013</v>
      </c>
      <c r="L185" s="115">
        <f t="shared" si="44"/>
        <v>231985448.45844007</v>
      </c>
      <c r="M185" s="115">
        <f t="shared" si="44"/>
        <v>502269093</v>
      </c>
      <c r="N185" s="115">
        <f t="shared" si="44"/>
        <v>401438669</v>
      </c>
      <c r="O185" s="115">
        <f t="shared" si="44"/>
        <v>100830424</v>
      </c>
      <c r="P185" s="115">
        <f t="shared" si="44"/>
        <v>38865831</v>
      </c>
      <c r="Q185" s="115">
        <f t="shared" si="44"/>
        <v>22694730</v>
      </c>
      <c r="R185" s="115">
        <f t="shared" si="44"/>
        <v>16171101</v>
      </c>
    </row>
    <row r="186" spans="1:18" s="116" customFormat="1">
      <c r="A186" s="239"/>
      <c r="B186" s="239"/>
      <c r="C186" s="420" t="s">
        <v>163</v>
      </c>
      <c r="D186" s="420"/>
      <c r="E186" s="115">
        <f t="shared" ref="E186:R186" si="45">E185+E111+E90</f>
        <v>1120434255.302865</v>
      </c>
      <c r="F186" s="115">
        <f t="shared" si="45"/>
        <v>1138490826.0030777</v>
      </c>
      <c r="G186" s="115">
        <f t="shared" si="45"/>
        <v>-18056570.700212955</v>
      </c>
      <c r="H186" s="115">
        <f t="shared" si="45"/>
        <v>2258925081.3059425</v>
      </c>
      <c r="I186" s="115">
        <f t="shared" si="45"/>
        <v>214021225.45903501</v>
      </c>
      <c r="J186" s="115">
        <f t="shared" si="45"/>
        <v>78888870.933679998</v>
      </c>
      <c r="K186" s="115">
        <f t="shared" si="45"/>
        <v>135132354.5253551</v>
      </c>
      <c r="L186" s="115">
        <f t="shared" si="45"/>
        <v>292910096.39271504</v>
      </c>
      <c r="M186" s="115">
        <f t="shared" si="45"/>
        <v>4081197490</v>
      </c>
      <c r="N186" s="115">
        <f t="shared" si="45"/>
        <v>3145488353</v>
      </c>
      <c r="O186" s="115">
        <f t="shared" si="45"/>
        <v>935709137</v>
      </c>
      <c r="P186" s="115">
        <f t="shared" si="45"/>
        <v>317679523</v>
      </c>
      <c r="Q186" s="115">
        <f t="shared" si="45"/>
        <v>175869114</v>
      </c>
      <c r="R186" s="115">
        <f t="shared" si="45"/>
        <v>141810409</v>
      </c>
    </row>
    <row r="188" spans="1:18">
      <c r="I188" s="23"/>
      <c r="P188" s="176"/>
      <c r="Q188" s="176"/>
      <c r="R188" s="176"/>
    </row>
    <row r="189" spans="1:18">
      <c r="I189" s="24"/>
    </row>
  </sheetData>
  <sortState ref="A112:R184">
    <sortCondition descending="1" ref="I112:I184"/>
  </sortState>
  <mergeCells count="13">
    <mergeCell ref="C1:K1"/>
    <mergeCell ref="E2:L2"/>
    <mergeCell ref="M2:R2"/>
    <mergeCell ref="E3:G3"/>
    <mergeCell ref="I3:J3"/>
    <mergeCell ref="M3:N3"/>
    <mergeCell ref="A2:A4"/>
    <mergeCell ref="C186:D186"/>
    <mergeCell ref="C185:D185"/>
    <mergeCell ref="C90:D90"/>
    <mergeCell ref="C111:D111"/>
    <mergeCell ref="C2:C4"/>
    <mergeCell ref="D2:D4"/>
  </mergeCells>
  <printOptions horizontalCentered="1" verticalCentered="1"/>
  <pageMargins left="0.25" right="0.25" top="0.75" bottom="0.75" header="0.3" footer="0.3"/>
  <pageSetup paperSize="9" scale="71" fitToHeight="0" orientation="landscape" r:id="rId1"/>
  <rowBreaks count="5" manualBreakCount="5">
    <brk id="41" min="2" max="17" man="1"/>
    <brk id="73" min="2" max="17" man="1"/>
    <brk id="90" min="2" max="17" man="1"/>
    <brk id="124" min="2" max="17" man="1"/>
    <brk id="154" min="2"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90"/>
  <sheetViews>
    <sheetView rightToLeft="1" view="pageBreakPreview" zoomScale="85" zoomScaleNormal="110" zoomScaleSheetLayoutView="85" workbookViewId="0">
      <pane xSplit="4" ySplit="3" topLeftCell="E63" activePane="bottomRight" state="frozen"/>
      <selection activeCell="C1" sqref="C1"/>
      <selection pane="topRight" activeCell="D1" sqref="D1"/>
      <selection pane="bottomLeft" activeCell="C4" sqref="C4"/>
      <selection pane="bottomRight" activeCell="J89" sqref="J89"/>
    </sheetView>
  </sheetViews>
  <sheetFormatPr defaultColWidth="9.140625" defaultRowHeight="18"/>
  <cols>
    <col min="1" max="1" width="31.42578125" style="1" hidden="1" customWidth="1"/>
    <col min="2" max="2" width="9.140625" style="1" hidden="1" customWidth="1"/>
    <col min="3" max="3" width="4.140625" style="1" hidden="1" customWidth="1"/>
    <col min="4" max="4" width="4.140625" style="3" customWidth="1"/>
    <col min="5" max="5" width="28.42578125" style="2" bestFit="1" customWidth="1"/>
    <col min="6" max="6" width="12.28515625" style="8" customWidth="1"/>
    <col min="7" max="7" width="9.85546875" style="160" customWidth="1"/>
    <col min="8" max="8" width="10.5703125" style="160" customWidth="1"/>
    <col min="9" max="9" width="14.28515625" style="161" bestFit="1" customWidth="1"/>
    <col min="10" max="10" width="14.140625" style="161" bestFit="1" customWidth="1"/>
    <col min="11" max="11" width="10" style="162" customWidth="1"/>
    <col min="12" max="12" width="11.28515625" style="162" customWidth="1"/>
    <col min="13" max="13" width="10.85546875" style="162" customWidth="1"/>
    <col min="14" max="14" width="15.42578125" style="228" hidden="1" customWidth="1"/>
    <col min="15" max="15" width="8.85546875" style="224" hidden="1" customWidth="1"/>
    <col min="16" max="16" width="11.5703125" style="224" hidden="1" customWidth="1"/>
    <col min="17" max="17" width="11.42578125" style="224" hidden="1" customWidth="1"/>
    <col min="18" max="18" width="13.42578125" style="224" hidden="1" customWidth="1"/>
    <col min="19" max="19" width="14.42578125" style="224" hidden="1" customWidth="1"/>
    <col min="20" max="20" width="11.42578125" style="224" hidden="1" customWidth="1"/>
    <col min="21" max="25" width="9.140625" style="1" customWidth="1"/>
    <col min="26" max="16384" width="9.140625" style="1"/>
  </cols>
  <sheetData>
    <row r="1" spans="1:20" ht="27" customHeight="1">
      <c r="C1" s="131"/>
      <c r="D1" s="429" t="s">
        <v>241</v>
      </c>
      <c r="E1" s="429"/>
      <c r="F1" s="429"/>
      <c r="G1" s="429"/>
      <c r="H1" s="429"/>
      <c r="I1" s="429"/>
      <c r="J1" s="163" t="s">
        <v>717</v>
      </c>
      <c r="K1" s="163" t="s">
        <v>312</v>
      </c>
      <c r="L1" s="133"/>
      <c r="M1" s="134"/>
      <c r="N1" s="132"/>
      <c r="O1" s="218"/>
      <c r="P1" s="218"/>
      <c r="Q1" s="218"/>
      <c r="R1" s="219"/>
      <c r="S1" s="219"/>
      <c r="T1" s="218"/>
    </row>
    <row r="2" spans="1:20" ht="21" customHeight="1">
      <c r="C2" s="434" t="s">
        <v>161</v>
      </c>
      <c r="D2" s="436" t="s">
        <v>48</v>
      </c>
      <c r="E2" s="426" t="s">
        <v>58</v>
      </c>
      <c r="F2" s="430" t="s">
        <v>253</v>
      </c>
      <c r="G2" s="431"/>
      <c r="H2" s="197" t="s">
        <v>717</v>
      </c>
      <c r="I2" s="432" t="s">
        <v>254</v>
      </c>
      <c r="J2" s="433"/>
      <c r="K2" s="198" t="s">
        <v>717</v>
      </c>
      <c r="L2" s="129"/>
      <c r="M2" s="130"/>
      <c r="N2" s="25"/>
      <c r="O2" s="218" t="s">
        <v>170</v>
      </c>
      <c r="P2" s="218"/>
      <c r="Q2" s="218"/>
      <c r="R2" s="219" t="s">
        <v>171</v>
      </c>
      <c r="S2" s="219"/>
      <c r="T2" s="218"/>
    </row>
    <row r="3" spans="1:20" ht="71.25" customHeight="1">
      <c r="C3" s="434"/>
      <c r="D3" s="436"/>
      <c r="E3" s="426"/>
      <c r="F3" s="340" t="s">
        <v>575</v>
      </c>
      <c r="G3" s="341" t="s">
        <v>67</v>
      </c>
      <c r="H3" s="341" t="s">
        <v>68</v>
      </c>
      <c r="I3" s="269" t="s">
        <v>279</v>
      </c>
      <c r="J3" s="269" t="s">
        <v>280</v>
      </c>
      <c r="K3" s="342" t="s">
        <v>66</v>
      </c>
      <c r="L3" s="342" t="s">
        <v>67</v>
      </c>
      <c r="M3" s="342" t="s">
        <v>68</v>
      </c>
      <c r="N3" s="226" t="s">
        <v>50</v>
      </c>
      <c r="O3" s="220" t="s">
        <v>66</v>
      </c>
      <c r="P3" s="221" t="s">
        <v>67</v>
      </c>
      <c r="Q3" s="221" t="s">
        <v>68</v>
      </c>
      <c r="R3" s="221" t="s">
        <v>66</v>
      </c>
      <c r="S3" s="221" t="s">
        <v>67</v>
      </c>
      <c r="T3" s="221" t="s">
        <v>68</v>
      </c>
    </row>
    <row r="4" spans="1:20">
      <c r="A4" s="1" t="s">
        <v>481</v>
      </c>
      <c r="B4" s="1">
        <v>11621</v>
      </c>
      <c r="C4" s="384">
        <v>271</v>
      </c>
      <c r="D4" s="111">
        <v>1</v>
      </c>
      <c r="E4" s="111" t="s">
        <v>481</v>
      </c>
      <c r="F4" s="333">
        <v>1.5504012241868175</v>
      </c>
      <c r="G4" s="333">
        <v>1.8162513123367798</v>
      </c>
      <c r="H4" s="333">
        <v>1.5112699493775992</v>
      </c>
      <c r="I4" s="334">
        <v>222511.162602</v>
      </c>
      <c r="J4" s="334">
        <v>175117.65690500001</v>
      </c>
      <c r="K4" s="333">
        <v>0.17176010592379576</v>
      </c>
      <c r="L4" s="333">
        <v>0.11684554935761664</v>
      </c>
      <c r="M4" s="333">
        <v>9.1320731997480226E-2</v>
      </c>
      <c r="N4" s="227">
        <f>VLOOKUP(B4,پیوست2!$A$4:$E$200,5,0)</f>
        <v>1677761</v>
      </c>
      <c r="O4" s="222">
        <f t="shared" ref="O4:O35" si="0">$N4/$N$89*F4</f>
        <v>9.6483109947169421E-4</v>
      </c>
      <c r="P4" s="222">
        <f t="shared" ref="P4:P35" si="1">$N4/$N$89*G4</f>
        <v>1.1302724244931634E-3</v>
      </c>
      <c r="Q4" s="222">
        <f t="shared" ref="Q4:Q35" si="2">$N4/$N$89*H4</f>
        <v>9.4047929278519629E-4</v>
      </c>
      <c r="R4" s="222">
        <f t="shared" ref="R4:R35" si="3">$N4/$N$89*K4</f>
        <v>1.0688813273528604E-4</v>
      </c>
      <c r="S4" s="222">
        <f t="shared" ref="S4:S35" si="4">$N4/$N$89*L4</f>
        <v>7.271422267756097E-5</v>
      </c>
      <c r="T4" s="222">
        <f t="shared" ref="T4:T35" si="5">$N4/$N$89*M4</f>
        <v>5.6829858544456334E-5</v>
      </c>
    </row>
    <row r="5" spans="1:20">
      <c r="A5" s="1" t="s">
        <v>459</v>
      </c>
      <c r="B5" s="1">
        <v>11411</v>
      </c>
      <c r="C5" s="384">
        <v>220</v>
      </c>
      <c r="D5" s="157">
        <v>2</v>
      </c>
      <c r="E5" s="157" t="s">
        <v>459</v>
      </c>
      <c r="F5" s="335">
        <v>1.3606151882791142</v>
      </c>
      <c r="G5" s="335">
        <v>1.1782669760132478</v>
      </c>
      <c r="H5" s="335">
        <v>0.84910191102020383</v>
      </c>
      <c r="I5" s="336">
        <v>112270.53564</v>
      </c>
      <c r="J5" s="336">
        <v>135535.640851</v>
      </c>
      <c r="K5" s="335">
        <v>0.18117353229732333</v>
      </c>
      <c r="L5" s="335">
        <v>0.12005287535579573</v>
      </c>
      <c r="M5" s="335">
        <v>0.12204436849019791</v>
      </c>
      <c r="N5" s="227">
        <f>VLOOKUP(B5,پیوست2!$A$4:$E$200,5,0)</f>
        <v>1117188</v>
      </c>
      <c r="O5" s="222">
        <f t="shared" si="0"/>
        <v>5.638176575845506E-4</v>
      </c>
      <c r="P5" s="222">
        <f t="shared" si="1"/>
        <v>4.8825540986739463E-4</v>
      </c>
      <c r="Q5" s="222">
        <f t="shared" si="2"/>
        <v>3.5185455420902532E-4</v>
      </c>
      <c r="R5" s="222">
        <f t="shared" si="3"/>
        <v>7.5075478707092841E-5</v>
      </c>
      <c r="S5" s="222">
        <f t="shared" si="4"/>
        <v>4.9748034236634868E-5</v>
      </c>
      <c r="T5" s="222">
        <f t="shared" si="5"/>
        <v>5.0573277849823178E-5</v>
      </c>
    </row>
    <row r="6" spans="1:20">
      <c r="A6" s="1" t="s">
        <v>483</v>
      </c>
      <c r="B6" s="1">
        <v>11661</v>
      </c>
      <c r="C6" s="388">
        <v>277</v>
      </c>
      <c r="D6" s="111">
        <v>3</v>
      </c>
      <c r="E6" s="111" t="s">
        <v>649</v>
      </c>
      <c r="F6" s="333">
        <v>1.0968030257869157</v>
      </c>
      <c r="G6" s="333">
        <v>2.3244203610777348</v>
      </c>
      <c r="H6" s="333">
        <v>1.6163562132659153</v>
      </c>
      <c r="I6" s="334">
        <v>86814.775576</v>
      </c>
      <c r="J6" s="334">
        <v>111672.330565</v>
      </c>
      <c r="K6" s="333">
        <v>3.6464995425214392E-2</v>
      </c>
      <c r="L6" s="333">
        <v>0.21038374478566602</v>
      </c>
      <c r="M6" s="333">
        <v>0.22410105942536884</v>
      </c>
      <c r="N6" s="227">
        <f>VLOOKUP(B6,پیوست2!$A$4:$E$200,5,0)</f>
        <v>717881</v>
      </c>
      <c r="O6" s="222">
        <f t="shared" si="0"/>
        <v>2.9205066209797836E-4</v>
      </c>
      <c r="P6" s="222">
        <f t="shared" si="1"/>
        <v>6.1893383724003284E-4</v>
      </c>
      <c r="Q6" s="222">
        <f t="shared" si="2"/>
        <v>4.3039442012097622E-4</v>
      </c>
      <c r="R6" s="222">
        <f t="shared" si="3"/>
        <v>9.7096979192712404E-6</v>
      </c>
      <c r="S6" s="222">
        <f t="shared" si="4"/>
        <v>5.6019823536886201E-5</v>
      </c>
      <c r="T6" s="222">
        <f t="shared" si="5"/>
        <v>5.9672394443915966E-5</v>
      </c>
    </row>
    <row r="7" spans="1:20">
      <c r="B7" s="1">
        <v>11722</v>
      </c>
      <c r="C7" s="388">
        <v>301</v>
      </c>
      <c r="D7" s="157">
        <v>4</v>
      </c>
      <c r="E7" s="157" t="s">
        <v>652</v>
      </c>
      <c r="F7" s="335">
        <v>1.0501800654819329</v>
      </c>
      <c r="G7" s="335">
        <v>0.18686346953228677</v>
      </c>
      <c r="H7" s="335">
        <v>0.53073254083285193</v>
      </c>
      <c r="I7" s="336">
        <v>49854.560237999998</v>
      </c>
      <c r="J7" s="336">
        <v>18381.762937</v>
      </c>
      <c r="K7" s="335">
        <v>0.28894585680214685</v>
      </c>
      <c r="L7" s="335">
        <v>0.18828663357298378</v>
      </c>
      <c r="M7" s="335">
        <v>0.40710175662859632</v>
      </c>
      <c r="N7" s="227">
        <f>VLOOKUP(B7,پیوست2!$A$4:$E$200,5,0)</f>
        <v>181960</v>
      </c>
      <c r="O7" s="222">
        <f t="shared" si="0"/>
        <v>7.0878871543212757E-5</v>
      </c>
      <c r="P7" s="222">
        <f t="shared" si="1"/>
        <v>1.2611810382269976E-5</v>
      </c>
      <c r="Q7" s="222">
        <f t="shared" si="2"/>
        <v>3.5820260564774353E-5</v>
      </c>
      <c r="R7" s="222">
        <f t="shared" si="3"/>
        <v>1.9501566388831108E-5</v>
      </c>
      <c r="S7" s="222">
        <f t="shared" si="4"/>
        <v>1.2707862730377718E-5</v>
      </c>
      <c r="T7" s="222">
        <f t="shared" si="5"/>
        <v>2.7476157719536293E-5</v>
      </c>
    </row>
    <row r="8" spans="1:20">
      <c r="A8" s="1" t="s">
        <v>477</v>
      </c>
      <c r="B8" s="1">
        <v>11551</v>
      </c>
      <c r="C8" s="388">
        <v>262</v>
      </c>
      <c r="D8" s="111">
        <v>5</v>
      </c>
      <c r="E8" s="111" t="s">
        <v>477</v>
      </c>
      <c r="F8" s="333">
        <v>1.0039412812833657</v>
      </c>
      <c r="G8" s="333">
        <v>7.8041894855889984</v>
      </c>
      <c r="H8" s="333">
        <v>6.2297043158584273</v>
      </c>
      <c r="I8" s="334">
        <v>205231.048946</v>
      </c>
      <c r="J8" s="334">
        <v>426706.65677</v>
      </c>
      <c r="K8" s="333">
        <v>5.2658055664336186E-2</v>
      </c>
      <c r="L8" s="333">
        <v>0.5082398554291121</v>
      </c>
      <c r="M8" s="333">
        <v>0.43849720145451954</v>
      </c>
      <c r="N8" s="227">
        <f>VLOOKUP(B8,پیوست2!$A$4:$E$200,5,0)</f>
        <v>12111876</v>
      </c>
      <c r="O8" s="222">
        <f t="shared" si="0"/>
        <v>4.5102106333285204E-3</v>
      </c>
      <c r="P8" s="222">
        <f t="shared" si="1"/>
        <v>3.5060355678789179E-2</v>
      </c>
      <c r="Q8" s="222">
        <f t="shared" si="2"/>
        <v>2.7986974110636959E-2</v>
      </c>
      <c r="R8" s="222">
        <f t="shared" si="3"/>
        <v>2.3656654728261876E-4</v>
      </c>
      <c r="S8" s="222">
        <f t="shared" si="4"/>
        <v>2.2832697917426615E-3</v>
      </c>
      <c r="T8" s="222">
        <f t="shared" si="5"/>
        <v>1.9699506112118483E-3</v>
      </c>
    </row>
    <row r="9" spans="1:20">
      <c r="A9" s="1" t="s">
        <v>465</v>
      </c>
      <c r="B9" s="1">
        <v>11442</v>
      </c>
      <c r="C9" s="388">
        <v>230</v>
      </c>
      <c r="D9" s="157">
        <v>6</v>
      </c>
      <c r="E9" s="157" t="s">
        <v>465</v>
      </c>
      <c r="F9" s="335">
        <v>0.97633067116295202</v>
      </c>
      <c r="G9" s="335">
        <v>3.0688839805999106</v>
      </c>
      <c r="H9" s="335">
        <v>2.7317861520326696</v>
      </c>
      <c r="I9" s="336">
        <v>479947.35660100001</v>
      </c>
      <c r="J9" s="336">
        <v>235624.57159199999</v>
      </c>
      <c r="K9" s="335">
        <v>0.30060401861421904</v>
      </c>
      <c r="L9" s="335">
        <v>4.4810209972204383E-2</v>
      </c>
      <c r="M9" s="335">
        <v>0.31142950542236852</v>
      </c>
      <c r="N9" s="227">
        <f>VLOOKUP(B9,پیوست2!$A$4:$E$200,5,0)</f>
        <v>1263436</v>
      </c>
      <c r="O9" s="222">
        <f t="shared" si="0"/>
        <v>4.5753811259731928E-4</v>
      </c>
      <c r="P9" s="222">
        <f t="shared" si="1"/>
        <v>1.4381719490501167E-3</v>
      </c>
      <c r="Q9" s="222">
        <f t="shared" si="2"/>
        <v>1.2801977003669388E-3</v>
      </c>
      <c r="R9" s="222">
        <f t="shared" si="3"/>
        <v>1.4087214442632604E-4</v>
      </c>
      <c r="S9" s="222">
        <f t="shared" si="4"/>
        <v>2.0999421099155522E-5</v>
      </c>
      <c r="T9" s="222">
        <f t="shared" si="5"/>
        <v>1.4594529530485785E-4</v>
      </c>
    </row>
    <row r="10" spans="1:20">
      <c r="A10" s="1" t="s">
        <v>453</v>
      </c>
      <c r="B10" s="1">
        <v>11379</v>
      </c>
      <c r="C10" s="388">
        <v>208</v>
      </c>
      <c r="D10" s="111">
        <v>7</v>
      </c>
      <c r="E10" s="111" t="s">
        <v>453</v>
      </c>
      <c r="F10" s="333">
        <v>0.8889313729530457</v>
      </c>
      <c r="G10" s="333">
        <v>1.0113055444899996E-6</v>
      </c>
      <c r="H10" s="333">
        <v>1.3965126821063165</v>
      </c>
      <c r="I10" s="334">
        <v>6410661.3285189997</v>
      </c>
      <c r="J10" s="334">
        <v>6232876.4868470002</v>
      </c>
      <c r="K10" s="333">
        <v>0</v>
      </c>
      <c r="L10" s="333">
        <v>0</v>
      </c>
      <c r="M10" s="333">
        <v>1.0861518743964065E-2</v>
      </c>
      <c r="N10" s="227">
        <f>VLOOKUP(B10,پیوست2!$A$4:$E$200,5,0)</f>
        <v>9503913</v>
      </c>
      <c r="O10" s="222">
        <f t="shared" si="0"/>
        <v>3.1336304754830389E-3</v>
      </c>
      <c r="P10" s="222">
        <f t="shared" si="1"/>
        <v>3.5650197199263703E-9</v>
      </c>
      <c r="Q10" s="222">
        <f t="shared" si="2"/>
        <v>4.9229387478014726E-3</v>
      </c>
      <c r="R10" s="222">
        <f t="shared" si="3"/>
        <v>0</v>
      </c>
      <c r="S10" s="222">
        <f t="shared" si="4"/>
        <v>0</v>
      </c>
      <c r="T10" s="222">
        <f t="shared" si="5"/>
        <v>3.8288654424523127E-5</v>
      </c>
    </row>
    <row r="11" spans="1:20">
      <c r="B11" s="1">
        <v>11701</v>
      </c>
      <c r="C11" s="388">
        <v>288</v>
      </c>
      <c r="D11" s="157">
        <v>8</v>
      </c>
      <c r="E11" s="157" t="s">
        <v>627</v>
      </c>
      <c r="F11" s="335">
        <v>0.81057807601224974</v>
      </c>
      <c r="G11" s="335">
        <v>1.944581602293814</v>
      </c>
      <c r="H11" s="335">
        <v>0.92317114131808531</v>
      </c>
      <c r="I11" s="336">
        <v>8494.6343940000006</v>
      </c>
      <c r="J11" s="336">
        <v>1157.810424</v>
      </c>
      <c r="K11" s="335">
        <v>0.30319423421369185</v>
      </c>
      <c r="L11" s="335">
        <v>0.17959057752209359</v>
      </c>
      <c r="M11" s="335">
        <v>0.2983141517525314</v>
      </c>
      <c r="N11" s="227">
        <f>VLOOKUP(B11,پیوست2!$A$4:$E$200,5,0)</f>
        <v>168084</v>
      </c>
      <c r="O11" s="222">
        <f t="shared" si="0"/>
        <v>5.0535704439988807E-5</v>
      </c>
      <c r="P11" s="222">
        <f t="shared" si="1"/>
        <v>1.2123545408039748E-4</v>
      </c>
      <c r="Q11" s="222">
        <f t="shared" si="2"/>
        <v>5.7555348862498541E-5</v>
      </c>
      <c r="R11" s="222">
        <f t="shared" si="3"/>
        <v>1.8902724686943443E-5</v>
      </c>
      <c r="S11" s="222">
        <f t="shared" si="4"/>
        <v>1.1196622033638945E-5</v>
      </c>
      <c r="T11" s="222">
        <f t="shared" si="5"/>
        <v>1.8598474655764153E-5</v>
      </c>
    </row>
    <row r="12" spans="1:20">
      <c r="A12" s="1" t="s">
        <v>456</v>
      </c>
      <c r="B12" s="1">
        <v>11380</v>
      </c>
      <c r="C12" s="388">
        <v>212</v>
      </c>
      <c r="D12" s="111">
        <v>9</v>
      </c>
      <c r="E12" s="111" t="s">
        <v>456</v>
      </c>
      <c r="F12" s="333">
        <v>0.68712514226900745</v>
      </c>
      <c r="G12" s="333">
        <v>0.66494955396449895</v>
      </c>
      <c r="H12" s="333">
        <v>0.51203794187088725</v>
      </c>
      <c r="I12" s="334">
        <v>22449.825471</v>
      </c>
      <c r="J12" s="334">
        <v>33521.082461999998</v>
      </c>
      <c r="K12" s="333">
        <v>1.2742277699929356E-2</v>
      </c>
      <c r="L12" s="333">
        <v>0</v>
      </c>
      <c r="M12" s="333">
        <v>1.840291399673199E-4</v>
      </c>
      <c r="N12" s="227">
        <f>VLOOKUP(B12,پیوست2!$A$4:$E$200,5,0)</f>
        <v>339030</v>
      </c>
      <c r="O12" s="222">
        <f t="shared" si="0"/>
        <v>8.6407425524644358E-5</v>
      </c>
      <c r="P12" s="222">
        <f t="shared" si="1"/>
        <v>8.361879885824183E-5</v>
      </c>
      <c r="Q12" s="222">
        <f t="shared" si="2"/>
        <v>6.4389843430702934E-5</v>
      </c>
      <c r="R12" s="222">
        <f t="shared" si="3"/>
        <v>1.6023681039165548E-6</v>
      </c>
      <c r="S12" s="222">
        <f t="shared" si="4"/>
        <v>0</v>
      </c>
      <c r="T12" s="222">
        <f t="shared" si="5"/>
        <v>2.3142049719765842E-8</v>
      </c>
    </row>
    <row r="13" spans="1:20">
      <c r="A13" s="1" t="s">
        <v>436</v>
      </c>
      <c r="B13" s="1">
        <v>11148</v>
      </c>
      <c r="C13" s="388">
        <v>131</v>
      </c>
      <c r="D13" s="157">
        <v>10</v>
      </c>
      <c r="E13" s="157" t="s">
        <v>436</v>
      </c>
      <c r="F13" s="335">
        <v>0.6668224965844145</v>
      </c>
      <c r="G13" s="335">
        <v>2.8930425150440895</v>
      </c>
      <c r="H13" s="335">
        <v>1.4351934725249498</v>
      </c>
      <c r="I13" s="336">
        <v>38338.414557999997</v>
      </c>
      <c r="J13" s="336">
        <v>31044.937730000001</v>
      </c>
      <c r="K13" s="335">
        <v>5.7870735413840156E-2</v>
      </c>
      <c r="L13" s="335">
        <v>0.23142613683597868</v>
      </c>
      <c r="M13" s="335">
        <v>0.26943057463453368</v>
      </c>
      <c r="N13" s="227">
        <f>VLOOKUP(B13,پیوست2!$A$4:$E$200,5,0)</f>
        <v>910721</v>
      </c>
      <c r="O13" s="222">
        <f t="shared" si="0"/>
        <v>2.2525409257287667E-4</v>
      </c>
      <c r="P13" s="222">
        <f t="shared" si="1"/>
        <v>9.7727606647792973E-4</v>
      </c>
      <c r="Q13" s="222">
        <f t="shared" si="2"/>
        <v>4.8481148277995786E-4</v>
      </c>
      <c r="R13" s="222">
        <f t="shared" si="3"/>
        <v>1.954886054225886E-5</v>
      </c>
      <c r="S13" s="222">
        <f t="shared" si="4"/>
        <v>7.8176253377251734E-5</v>
      </c>
      <c r="T13" s="222">
        <f t="shared" si="5"/>
        <v>9.1014235289837262E-5</v>
      </c>
    </row>
    <row r="14" spans="1:20">
      <c r="A14" s="1" t="s">
        <v>437</v>
      </c>
      <c r="B14" s="1">
        <v>11158</v>
      </c>
      <c r="C14" s="388">
        <v>136</v>
      </c>
      <c r="D14" s="111">
        <v>11</v>
      </c>
      <c r="E14" s="111" t="s">
        <v>437</v>
      </c>
      <c r="F14" s="333">
        <v>0.58646421348467237</v>
      </c>
      <c r="G14" s="333">
        <v>1.879109326846814</v>
      </c>
      <c r="H14" s="333">
        <v>1.6093040332813453</v>
      </c>
      <c r="I14" s="334">
        <v>1500784.3265440001</v>
      </c>
      <c r="J14" s="334">
        <v>1794368.907846</v>
      </c>
      <c r="K14" s="333">
        <v>2.5292824773845465E-2</v>
      </c>
      <c r="L14" s="333">
        <v>0.16966742726435965</v>
      </c>
      <c r="M14" s="333">
        <v>0.11287591129336573</v>
      </c>
      <c r="N14" s="227">
        <f>VLOOKUP(B14,پیوست2!$A$4:$E$200,5,0)</f>
        <v>8804567</v>
      </c>
      <c r="O14" s="222">
        <f t="shared" si="0"/>
        <v>1.9152550453385058E-3</v>
      </c>
      <c r="P14" s="222">
        <f t="shared" si="1"/>
        <v>6.1367318520622154E-3</v>
      </c>
      <c r="Q14" s="222">
        <f t="shared" si="2"/>
        <v>5.2556108256147831E-3</v>
      </c>
      <c r="R14" s="222">
        <f t="shared" si="3"/>
        <v>8.2600453949499764E-5</v>
      </c>
      <c r="S14" s="222">
        <f t="shared" si="4"/>
        <v>5.5409416060842346E-4</v>
      </c>
      <c r="T14" s="222">
        <f t="shared" si="5"/>
        <v>3.6862634348523721E-4</v>
      </c>
    </row>
    <row r="15" spans="1:20">
      <c r="A15" s="1" t="s">
        <v>463</v>
      </c>
      <c r="B15" s="1">
        <v>11421</v>
      </c>
      <c r="C15" s="388">
        <v>225</v>
      </c>
      <c r="D15" s="157">
        <v>12</v>
      </c>
      <c r="E15" s="157" t="s">
        <v>463</v>
      </c>
      <c r="F15" s="335">
        <v>0.55572333597976931</v>
      </c>
      <c r="G15" s="335">
        <v>1.0941194639967857</v>
      </c>
      <c r="H15" s="335">
        <v>1.0835360595793182</v>
      </c>
      <c r="I15" s="336">
        <v>17892.900000000001</v>
      </c>
      <c r="J15" s="336">
        <v>196989.93265599999</v>
      </c>
      <c r="K15" s="335">
        <v>0.10698335248401636</v>
      </c>
      <c r="L15" s="335">
        <v>4.6346991426263723E-2</v>
      </c>
      <c r="M15" s="335">
        <v>2.8379696135228161E-2</v>
      </c>
      <c r="N15" s="227">
        <f>VLOOKUP(B15,پیوست2!$A$4:$E$200,5,0)</f>
        <v>1990225</v>
      </c>
      <c r="O15" s="222">
        <f t="shared" si="0"/>
        <v>4.1023990934909723E-4</v>
      </c>
      <c r="P15" s="222">
        <f t="shared" si="1"/>
        <v>8.0768871966799022E-4</v>
      </c>
      <c r="Q15" s="222">
        <f t="shared" si="2"/>
        <v>7.9987595639582703E-4</v>
      </c>
      <c r="R15" s="222">
        <f t="shared" si="3"/>
        <v>7.897606233779451E-5</v>
      </c>
      <c r="S15" s="222">
        <f t="shared" si="4"/>
        <v>3.421376129147469E-5</v>
      </c>
      <c r="T15" s="222">
        <f t="shared" si="5"/>
        <v>2.095014410245094E-5</v>
      </c>
    </row>
    <row r="16" spans="1:20">
      <c r="A16" s="1" t="s">
        <v>461</v>
      </c>
      <c r="B16" s="1">
        <v>11420</v>
      </c>
      <c r="C16" s="388">
        <v>223</v>
      </c>
      <c r="D16" s="111">
        <v>13</v>
      </c>
      <c r="E16" s="111" t="s">
        <v>461</v>
      </c>
      <c r="F16" s="333">
        <v>0.4995279425259358</v>
      </c>
      <c r="G16" s="333">
        <v>3.2649410279102824</v>
      </c>
      <c r="H16" s="333">
        <v>2.3281302357665083</v>
      </c>
      <c r="I16" s="334">
        <v>41262.587737000002</v>
      </c>
      <c r="J16" s="334">
        <v>49851.594836999997</v>
      </c>
      <c r="K16" s="333">
        <v>5.2380891541700557E-3</v>
      </c>
      <c r="L16" s="333">
        <v>3.1858389867854539E-2</v>
      </c>
      <c r="M16" s="333">
        <v>2.6222037049580326E-2</v>
      </c>
      <c r="N16" s="227">
        <f>VLOOKUP(B16,پیوست2!$A$4:$E$200,5,0)</f>
        <v>296213</v>
      </c>
      <c r="O16" s="222">
        <f t="shared" si="0"/>
        <v>5.4883398694805072E-5</v>
      </c>
      <c r="P16" s="222">
        <f t="shared" si="1"/>
        <v>3.5872079396343881E-4</v>
      </c>
      <c r="Q16" s="222">
        <f t="shared" si="2"/>
        <v>2.5579289778443097E-4</v>
      </c>
      <c r="R16" s="222">
        <f t="shared" si="3"/>
        <v>5.7551162001777927E-7</v>
      </c>
      <c r="S16" s="222">
        <f t="shared" si="4"/>
        <v>3.5002981095521316E-6</v>
      </c>
      <c r="T16" s="222">
        <f t="shared" si="5"/>
        <v>2.881029050556757E-6</v>
      </c>
    </row>
    <row r="17" spans="1:20">
      <c r="A17" s="1" t="s">
        <v>471</v>
      </c>
      <c r="B17" s="1">
        <v>11500</v>
      </c>
      <c r="C17" s="388">
        <v>247</v>
      </c>
      <c r="D17" s="157">
        <v>14</v>
      </c>
      <c r="E17" s="157" t="s">
        <v>471</v>
      </c>
      <c r="F17" s="335">
        <v>0.43771429025799391</v>
      </c>
      <c r="G17" s="335">
        <v>1.5006970950477032</v>
      </c>
      <c r="H17" s="335">
        <v>0.8601823303469448</v>
      </c>
      <c r="I17" s="336">
        <v>398933.59884599998</v>
      </c>
      <c r="J17" s="336">
        <v>464725.483993</v>
      </c>
      <c r="K17" s="335">
        <v>5.0725851511413962E-2</v>
      </c>
      <c r="L17" s="335">
        <v>8.5645340203251139E-2</v>
      </c>
      <c r="M17" s="335">
        <v>0.12740670350541572</v>
      </c>
      <c r="N17" s="227">
        <f>VLOOKUP(B17,پیوست2!$A$4:$E$200,5,0)</f>
        <v>4317368</v>
      </c>
      <c r="O17" s="222">
        <f t="shared" si="0"/>
        <v>7.0094975753787041E-4</v>
      </c>
      <c r="P17" s="222">
        <f t="shared" si="1"/>
        <v>2.4031960763526003E-3</v>
      </c>
      <c r="Q17" s="222">
        <f t="shared" si="2"/>
        <v>1.3774843758006365E-3</v>
      </c>
      <c r="R17" s="222">
        <f t="shared" si="3"/>
        <v>8.1231694073479648E-5</v>
      </c>
      <c r="S17" s="222">
        <f t="shared" si="4"/>
        <v>1.3715129203191678E-4</v>
      </c>
      <c r="T17" s="222">
        <f t="shared" si="5"/>
        <v>2.0402737566137645E-4</v>
      </c>
    </row>
    <row r="18" spans="1:20">
      <c r="A18" s="1" t="s">
        <v>413</v>
      </c>
      <c r="B18" s="1">
        <v>10720</v>
      </c>
      <c r="C18" s="388">
        <v>53</v>
      </c>
      <c r="D18" s="111">
        <v>15</v>
      </c>
      <c r="E18" s="111" t="s">
        <v>413</v>
      </c>
      <c r="F18" s="333">
        <v>0.41418773362987216</v>
      </c>
      <c r="G18" s="333">
        <v>1.6224495389192581</v>
      </c>
      <c r="H18" s="333">
        <v>1.3736485001629513</v>
      </c>
      <c r="I18" s="334">
        <v>599114.30764200003</v>
      </c>
      <c r="J18" s="334">
        <v>730208.10534500005</v>
      </c>
      <c r="K18" s="333">
        <v>3.9646987678637398E-2</v>
      </c>
      <c r="L18" s="333">
        <v>6.5408703275956709E-3</v>
      </c>
      <c r="M18" s="333">
        <v>0.10726394303917236</v>
      </c>
      <c r="N18" s="227">
        <f>VLOOKUP(B18,پیوست2!$A$4:$E$200,5,0)</f>
        <v>2000717</v>
      </c>
      <c r="O18" s="222">
        <f t="shared" si="0"/>
        <v>3.0736894848972174E-4</v>
      </c>
      <c r="P18" s="222">
        <f t="shared" si="1"/>
        <v>1.2040207091233849E-3</v>
      </c>
      <c r="Q18" s="222">
        <f t="shared" si="2"/>
        <v>1.0193853192834355E-3</v>
      </c>
      <c r="R18" s="222">
        <f t="shared" si="3"/>
        <v>2.9422051702906422E-5</v>
      </c>
      <c r="S18" s="222">
        <f t="shared" si="4"/>
        <v>4.8539835238029958E-6</v>
      </c>
      <c r="T18" s="222">
        <f t="shared" si="5"/>
        <v>7.960063204641939E-5</v>
      </c>
    </row>
    <row r="19" spans="1:20">
      <c r="A19" s="1" t="s">
        <v>479</v>
      </c>
      <c r="B19" s="1">
        <v>11569</v>
      </c>
      <c r="C19" s="388">
        <v>263</v>
      </c>
      <c r="D19" s="157">
        <v>16</v>
      </c>
      <c r="E19" s="157" t="s">
        <v>479</v>
      </c>
      <c r="F19" s="335">
        <v>0.41171388713094015</v>
      </c>
      <c r="G19" s="335">
        <v>0.34370691645042722</v>
      </c>
      <c r="H19" s="335">
        <v>0.57940673643834428</v>
      </c>
      <c r="I19" s="336">
        <v>133070.634089</v>
      </c>
      <c r="J19" s="336">
        <v>149460.61989999999</v>
      </c>
      <c r="K19" s="335">
        <v>4.5795913438252374E-3</v>
      </c>
      <c r="L19" s="335">
        <v>0</v>
      </c>
      <c r="M19" s="335">
        <v>0.10202543868586374</v>
      </c>
      <c r="N19" s="227">
        <f>VLOOKUP(B19,پیوست2!$A$4:$E$200,5,0)</f>
        <v>4297043</v>
      </c>
      <c r="O19" s="222">
        <f t="shared" si="0"/>
        <v>6.5620919539191385E-4</v>
      </c>
      <c r="P19" s="222">
        <f t="shared" si="1"/>
        <v>5.478164476459339E-4</v>
      </c>
      <c r="Q19" s="222">
        <f t="shared" si="2"/>
        <v>9.2348604263120038E-4</v>
      </c>
      <c r="R19" s="222">
        <f t="shared" si="3"/>
        <v>7.2991707224089287E-6</v>
      </c>
      <c r="S19" s="222">
        <f t="shared" si="4"/>
        <v>0</v>
      </c>
      <c r="T19" s="222">
        <f t="shared" si="5"/>
        <v>1.6261300170393599E-4</v>
      </c>
    </row>
    <row r="20" spans="1:20">
      <c r="B20" s="1">
        <v>11698</v>
      </c>
      <c r="C20" s="388">
        <v>295</v>
      </c>
      <c r="D20" s="111">
        <v>17</v>
      </c>
      <c r="E20" s="111" t="s">
        <v>651</v>
      </c>
      <c r="F20" s="333">
        <v>0.36096022860226351</v>
      </c>
      <c r="G20" s="333">
        <v>2.0905799017710485</v>
      </c>
      <c r="H20" s="333">
        <v>0.13778311727729819</v>
      </c>
      <c r="I20" s="334">
        <v>1654543.567969</v>
      </c>
      <c r="J20" s="334">
        <v>1583082.066685</v>
      </c>
      <c r="K20" s="333">
        <v>4.2312221039856712E-2</v>
      </c>
      <c r="L20" s="333">
        <v>0.19331967369117134</v>
      </c>
      <c r="M20" s="333">
        <v>0</v>
      </c>
      <c r="N20" s="227">
        <f>VLOOKUP(B20,پیوست2!$A$4:$E$200,5,0)</f>
        <v>25743042</v>
      </c>
      <c r="O20" s="222">
        <f t="shared" si="0"/>
        <v>3.4466430991183521E-3</v>
      </c>
      <c r="P20" s="222">
        <f t="shared" si="1"/>
        <v>1.9961985339759736E-2</v>
      </c>
      <c r="Q20" s="222">
        <f t="shared" si="2"/>
        <v>1.315627575308546E-3</v>
      </c>
      <c r="R20" s="222">
        <f t="shared" si="3"/>
        <v>4.0401992546410415E-4</v>
      </c>
      <c r="S20" s="222">
        <f t="shared" si="4"/>
        <v>1.8459205930570189E-3</v>
      </c>
      <c r="T20" s="222">
        <f t="shared" si="5"/>
        <v>0</v>
      </c>
    </row>
    <row r="21" spans="1:20">
      <c r="A21" s="1" t="s">
        <v>485</v>
      </c>
      <c r="B21" s="1">
        <v>11665</v>
      </c>
      <c r="C21" s="388">
        <v>280</v>
      </c>
      <c r="D21" s="157">
        <v>18</v>
      </c>
      <c r="E21" s="157" t="s">
        <v>650</v>
      </c>
      <c r="F21" s="335">
        <v>0.35413630840922555</v>
      </c>
      <c r="G21" s="335">
        <v>3.1817101650526682</v>
      </c>
      <c r="H21" s="335">
        <v>2.4970390663014452</v>
      </c>
      <c r="I21" s="336">
        <v>374.03976299999999</v>
      </c>
      <c r="J21" s="336">
        <v>17161.124293000001</v>
      </c>
      <c r="K21" s="335">
        <v>8.1690080053929172E-3</v>
      </c>
      <c r="L21" s="335">
        <v>1.4471780459719159E-2</v>
      </c>
      <c r="M21" s="335">
        <v>0.11766314349964094</v>
      </c>
      <c r="N21" s="227">
        <f>VLOOKUP(B21,پیوست2!$A$4:$E$200,5,0)</f>
        <v>759872</v>
      </c>
      <c r="O21" s="222">
        <f t="shared" si="0"/>
        <v>9.9813203332310612E-5</v>
      </c>
      <c r="P21" s="222">
        <f t="shared" si="1"/>
        <v>8.967639750790613E-4</v>
      </c>
      <c r="Q21" s="222">
        <f t="shared" si="2"/>
        <v>7.0378964860462847E-4</v>
      </c>
      <c r="R21" s="222">
        <f t="shared" si="3"/>
        <v>2.3024322491195741E-6</v>
      </c>
      <c r="S21" s="222">
        <f t="shared" si="4"/>
        <v>4.0788666152167927E-6</v>
      </c>
      <c r="T21" s="222">
        <f t="shared" si="5"/>
        <v>3.3163318722115399E-5</v>
      </c>
    </row>
    <row r="22" spans="1:20">
      <c r="A22" s="1" t="s">
        <v>418</v>
      </c>
      <c r="B22" s="1">
        <v>10784</v>
      </c>
      <c r="C22" s="388">
        <v>42</v>
      </c>
      <c r="D22" s="111">
        <v>19</v>
      </c>
      <c r="E22" s="111" t="s">
        <v>418</v>
      </c>
      <c r="F22" s="333">
        <v>0.34781761500437247</v>
      </c>
      <c r="G22" s="333">
        <v>1.6437206522664192</v>
      </c>
      <c r="H22" s="333">
        <v>1.3015254990023877</v>
      </c>
      <c r="I22" s="334">
        <v>1387434.5862370001</v>
      </c>
      <c r="J22" s="334">
        <v>1830035.4091630001</v>
      </c>
      <c r="K22" s="333">
        <v>1.1951988513807145E-2</v>
      </c>
      <c r="L22" s="333">
        <v>5.1070994100896445E-2</v>
      </c>
      <c r="M22" s="333">
        <v>7.2147894951356165E-2</v>
      </c>
      <c r="N22" s="227">
        <f>VLOOKUP(B22,پیوست2!$A$4:$E$200,5,0)</f>
        <v>14373961</v>
      </c>
      <c r="O22" s="222">
        <f t="shared" si="0"/>
        <v>1.8544073122834864E-3</v>
      </c>
      <c r="P22" s="222">
        <f t="shared" si="1"/>
        <v>8.7635802944480284E-3</v>
      </c>
      <c r="Q22" s="222">
        <f t="shared" si="2"/>
        <v>6.9391494230190143E-3</v>
      </c>
      <c r="R22" s="222">
        <f t="shared" si="3"/>
        <v>6.3722634910407232E-5</v>
      </c>
      <c r="S22" s="222">
        <f t="shared" si="4"/>
        <v>2.7228760367728526E-4</v>
      </c>
      <c r="T22" s="222">
        <f t="shared" si="5"/>
        <v>3.8466017301042613E-4</v>
      </c>
    </row>
    <row r="23" spans="1:20">
      <c r="A23" s="1" t="s">
        <v>475</v>
      </c>
      <c r="B23" s="1">
        <v>11521</v>
      </c>
      <c r="C23" s="388">
        <v>255</v>
      </c>
      <c r="D23" s="157">
        <v>20</v>
      </c>
      <c r="E23" s="157" t="s">
        <v>475</v>
      </c>
      <c r="F23" s="335">
        <v>0.34064446891731048</v>
      </c>
      <c r="G23" s="335">
        <v>0.87271797781151539</v>
      </c>
      <c r="H23" s="335">
        <v>0.87860043512627461</v>
      </c>
      <c r="I23" s="336">
        <v>170758.48079199999</v>
      </c>
      <c r="J23" s="336">
        <v>221349.91773799999</v>
      </c>
      <c r="K23" s="335">
        <v>2.2936210740645564E-2</v>
      </c>
      <c r="L23" s="335">
        <v>4.4455771961007799E-2</v>
      </c>
      <c r="M23" s="335">
        <v>2.7434558657546508E-2</v>
      </c>
      <c r="N23" s="227">
        <f>VLOOKUP(B23,پیوست2!$A$4:$E$200,5,0)</f>
        <v>3015082</v>
      </c>
      <c r="O23" s="222">
        <f t="shared" si="0"/>
        <v>3.8095841027888366E-4</v>
      </c>
      <c r="P23" s="222">
        <f t="shared" si="1"/>
        <v>9.7600073914478269E-4</v>
      </c>
      <c r="Q23" s="222">
        <f t="shared" si="2"/>
        <v>9.825793622889854E-4</v>
      </c>
      <c r="R23" s="222">
        <f t="shared" si="3"/>
        <v>2.5650621627145307E-5</v>
      </c>
      <c r="S23" s="222">
        <f t="shared" si="4"/>
        <v>4.9716938800779916E-5</v>
      </c>
      <c r="T23" s="222">
        <f t="shared" si="5"/>
        <v>3.06813314365563E-5</v>
      </c>
    </row>
    <row r="24" spans="1:20">
      <c r="A24" s="1" t="s">
        <v>462</v>
      </c>
      <c r="B24" s="1">
        <v>11725</v>
      </c>
      <c r="C24" s="388">
        <v>289</v>
      </c>
      <c r="D24" s="111">
        <v>21</v>
      </c>
      <c r="E24" s="111" t="s">
        <v>614</v>
      </c>
      <c r="F24" s="333">
        <v>0.33849052420869263</v>
      </c>
      <c r="G24" s="333">
        <v>0</v>
      </c>
      <c r="H24" s="333">
        <v>6.791347717268402E-2</v>
      </c>
      <c r="I24" s="334">
        <v>151459.618001</v>
      </c>
      <c r="J24" s="334">
        <v>115731.52945</v>
      </c>
      <c r="K24" s="333">
        <v>8.234644279606719E-2</v>
      </c>
      <c r="L24" s="333">
        <v>0</v>
      </c>
      <c r="M24" s="333">
        <v>9.551272724619116E-3</v>
      </c>
      <c r="N24" s="227">
        <f>VLOOKUP(B24,پیوست2!$A$4:$E$200,5,0)</f>
        <v>971284</v>
      </c>
      <c r="O24" s="222">
        <f t="shared" si="0"/>
        <v>1.219466421220499E-4</v>
      </c>
      <c r="P24" s="222">
        <f t="shared" si="1"/>
        <v>0</v>
      </c>
      <c r="Q24" s="222">
        <f t="shared" si="2"/>
        <v>2.4466919762088339E-5</v>
      </c>
      <c r="R24" s="222">
        <f t="shared" si="3"/>
        <v>2.9666627191857972E-5</v>
      </c>
      <c r="S24" s="222">
        <f t="shared" si="4"/>
        <v>0</v>
      </c>
      <c r="T24" s="222">
        <f t="shared" si="5"/>
        <v>3.4409992406201382E-6</v>
      </c>
    </row>
    <row r="25" spans="1:20">
      <c r="A25" s="1" t="s">
        <v>466</v>
      </c>
      <c r="B25" s="1">
        <v>11416</v>
      </c>
      <c r="C25" s="388">
        <v>231</v>
      </c>
      <c r="D25" s="157">
        <v>22</v>
      </c>
      <c r="E25" s="157" t="s">
        <v>466</v>
      </c>
      <c r="F25" s="335">
        <v>0.33656994245451549</v>
      </c>
      <c r="G25" s="335">
        <v>0.47820646003418299</v>
      </c>
      <c r="H25" s="335">
        <v>0.35176697937596668</v>
      </c>
      <c r="I25" s="336">
        <v>6266491.3401349997</v>
      </c>
      <c r="J25" s="336">
        <v>5041589.4721879996</v>
      </c>
      <c r="K25" s="335">
        <v>2.4414519589326302E-2</v>
      </c>
      <c r="L25" s="335">
        <v>0</v>
      </c>
      <c r="M25" s="335">
        <v>7.2308181091965018E-2</v>
      </c>
      <c r="N25" s="227">
        <f>VLOOKUP(B25,پیوست2!$A$4:$E$200,5,0)</f>
        <v>41119771</v>
      </c>
      <c r="O25" s="222">
        <f t="shared" si="0"/>
        <v>5.1333764277509165E-3</v>
      </c>
      <c r="P25" s="222">
        <f t="shared" si="1"/>
        <v>7.2936215029642234E-3</v>
      </c>
      <c r="Q25" s="222">
        <f t="shared" si="2"/>
        <v>5.3651621616025973E-3</v>
      </c>
      <c r="R25" s="222">
        <f t="shared" si="3"/>
        <v>3.7237109897788256E-4</v>
      </c>
      <c r="S25" s="222">
        <f t="shared" si="4"/>
        <v>0</v>
      </c>
      <c r="T25" s="222">
        <f t="shared" si="5"/>
        <v>1.1028468841991147E-3</v>
      </c>
    </row>
    <row r="26" spans="1:20">
      <c r="A26" s="1" t="s">
        <v>455</v>
      </c>
      <c r="B26" s="1">
        <v>11383</v>
      </c>
      <c r="C26" s="388">
        <v>214</v>
      </c>
      <c r="D26" s="111">
        <v>23</v>
      </c>
      <c r="E26" s="111" t="s">
        <v>455</v>
      </c>
      <c r="F26" s="333">
        <v>0.33389897984028682</v>
      </c>
      <c r="G26" s="333">
        <v>1.1767759440808367</v>
      </c>
      <c r="H26" s="333">
        <v>1.1789458748450641</v>
      </c>
      <c r="I26" s="334">
        <v>8316027.282509</v>
      </c>
      <c r="J26" s="334">
        <v>9260349.5461560003</v>
      </c>
      <c r="K26" s="333">
        <v>1.5202489075949344E-3</v>
      </c>
      <c r="L26" s="333">
        <v>3.6012037357519878E-2</v>
      </c>
      <c r="M26" s="333">
        <v>3.7624432727811907E-2</v>
      </c>
      <c r="N26" s="227">
        <f>VLOOKUP(B26,پیوست2!$A$4:$E$200,5,0)</f>
        <v>39990782</v>
      </c>
      <c r="O26" s="222">
        <f t="shared" si="0"/>
        <v>4.952814756453019E-3</v>
      </c>
      <c r="P26" s="222">
        <f t="shared" si="1"/>
        <v>1.7455438958424985E-2</v>
      </c>
      <c r="Q26" s="222">
        <f t="shared" si="2"/>
        <v>1.7487626134063218E-2</v>
      </c>
      <c r="R26" s="222">
        <f t="shared" si="3"/>
        <v>2.2550267229385812E-5</v>
      </c>
      <c r="S26" s="222">
        <f t="shared" si="4"/>
        <v>5.341763850838264E-4</v>
      </c>
      <c r="T26" s="222">
        <f t="shared" si="5"/>
        <v>5.5809348595978225E-4</v>
      </c>
    </row>
    <row r="27" spans="1:20">
      <c r="A27" s="1" t="s">
        <v>446</v>
      </c>
      <c r="B27" s="1">
        <v>11310</v>
      </c>
      <c r="C27" s="388">
        <v>183</v>
      </c>
      <c r="D27" s="157">
        <v>24</v>
      </c>
      <c r="E27" s="157" t="s">
        <v>446</v>
      </c>
      <c r="F27" s="335">
        <v>0.33229773400370155</v>
      </c>
      <c r="G27" s="335">
        <v>1.8771929322351548</v>
      </c>
      <c r="H27" s="335">
        <v>0.759989728217494</v>
      </c>
      <c r="I27" s="336">
        <v>12439998.477120999</v>
      </c>
      <c r="J27" s="336">
        <v>16792521.161869999</v>
      </c>
      <c r="K27" s="335">
        <v>2.2199907834119292E-2</v>
      </c>
      <c r="L27" s="335">
        <v>0.29055548135291082</v>
      </c>
      <c r="M27" s="335">
        <v>3.2450011792976602E-2</v>
      </c>
      <c r="N27" s="227">
        <f>VLOOKUP(B27,پیوست2!$A$4:$E$200,5,0)</f>
        <v>140149219</v>
      </c>
      <c r="O27" s="222">
        <f t="shared" si="0"/>
        <v>1.7274089199093026E-2</v>
      </c>
      <c r="P27" s="222">
        <f t="shared" si="1"/>
        <v>9.7583566895390994E-2</v>
      </c>
      <c r="Q27" s="222">
        <f t="shared" si="2"/>
        <v>3.9507131744320648E-2</v>
      </c>
      <c r="R27" s="222">
        <f t="shared" si="3"/>
        <v>1.1540349177763247E-3</v>
      </c>
      <c r="S27" s="222">
        <f t="shared" si="4"/>
        <v>1.510416950998433E-2</v>
      </c>
      <c r="T27" s="222">
        <f t="shared" si="5"/>
        <v>1.6868739713321499E-3</v>
      </c>
    </row>
    <row r="28" spans="1:20">
      <c r="A28" s="1" t="s">
        <v>435</v>
      </c>
      <c r="B28" s="1">
        <v>11145</v>
      </c>
      <c r="C28" s="388">
        <v>132</v>
      </c>
      <c r="D28" s="111">
        <v>25</v>
      </c>
      <c r="E28" s="111" t="s">
        <v>435</v>
      </c>
      <c r="F28" s="333">
        <v>0.32504762058769282</v>
      </c>
      <c r="G28" s="333">
        <v>1.380076892935765</v>
      </c>
      <c r="H28" s="333">
        <v>1.0021425543360787</v>
      </c>
      <c r="I28" s="334">
        <v>13979083.893743999</v>
      </c>
      <c r="J28" s="334">
        <v>14811996.142425001</v>
      </c>
      <c r="K28" s="333">
        <v>1.2553404205631459E-2</v>
      </c>
      <c r="L28" s="333">
        <v>9.6447459130455243E-2</v>
      </c>
      <c r="M28" s="333">
        <v>3.3588281829615381E-2</v>
      </c>
      <c r="N28" s="227">
        <f>VLOOKUP(B28,پیوست2!$A$4:$E$200,5,0)</f>
        <v>111049659</v>
      </c>
      <c r="O28" s="222">
        <f t="shared" si="0"/>
        <v>1.338878959661809E-2</v>
      </c>
      <c r="P28" s="222">
        <f t="shared" si="1"/>
        <v>5.6845698834107991E-2</v>
      </c>
      <c r="Q28" s="222">
        <f t="shared" si="2"/>
        <v>4.1278492614602424E-2</v>
      </c>
      <c r="R28" s="222">
        <f t="shared" si="3"/>
        <v>5.170777356456798E-4</v>
      </c>
      <c r="S28" s="222">
        <f t="shared" si="4"/>
        <v>3.9726940166224375E-3</v>
      </c>
      <c r="T28" s="222">
        <f t="shared" si="5"/>
        <v>1.3835093993783197E-3</v>
      </c>
    </row>
    <row r="29" spans="1:20">
      <c r="A29" s="1" t="s">
        <v>415</v>
      </c>
      <c r="B29" s="1">
        <v>10766</v>
      </c>
      <c r="C29" s="388">
        <v>56</v>
      </c>
      <c r="D29" s="157">
        <v>26</v>
      </c>
      <c r="E29" s="157" t="s">
        <v>415</v>
      </c>
      <c r="F29" s="335">
        <v>0.30458699285476221</v>
      </c>
      <c r="G29" s="335">
        <v>3.0741745845168085</v>
      </c>
      <c r="H29" s="335">
        <v>1.1214396260282506</v>
      </c>
      <c r="I29" s="336">
        <v>2375889.9622760001</v>
      </c>
      <c r="J29" s="336">
        <v>2915659.8226600001</v>
      </c>
      <c r="K29" s="335">
        <v>8.2866857739449119E-3</v>
      </c>
      <c r="L29" s="335">
        <v>0.200807652756471</v>
      </c>
      <c r="M29" s="335">
        <v>5.857769842864366E-2</v>
      </c>
      <c r="N29" s="227">
        <f>VLOOKUP(B29,پیوست2!$A$4:$E$200,5,0)</f>
        <v>35451667</v>
      </c>
      <c r="O29" s="222">
        <f t="shared" si="0"/>
        <v>4.0052083291645165E-3</v>
      </c>
      <c r="P29" s="222">
        <f t="shared" si="1"/>
        <v>4.042427923730716E-2</v>
      </c>
      <c r="Q29" s="222">
        <f t="shared" si="2"/>
        <v>1.4746523772160037E-2</v>
      </c>
      <c r="R29" s="222">
        <f t="shared" si="3"/>
        <v>1.0896690817916634E-4</v>
      </c>
      <c r="S29" s="222">
        <f t="shared" si="4"/>
        <v>2.6405476998280779E-3</v>
      </c>
      <c r="T29" s="222">
        <f t="shared" si="5"/>
        <v>7.7027545874739267E-4</v>
      </c>
    </row>
    <row r="30" spans="1:20">
      <c r="A30" s="1" t="s">
        <v>448</v>
      </c>
      <c r="B30" s="1">
        <v>11338</v>
      </c>
      <c r="C30" s="388">
        <v>195</v>
      </c>
      <c r="D30" s="111">
        <v>27</v>
      </c>
      <c r="E30" s="111" t="s">
        <v>448</v>
      </c>
      <c r="F30" s="333">
        <v>0.30398605871388568</v>
      </c>
      <c r="G30" s="333">
        <v>0.96683928573853362</v>
      </c>
      <c r="H30" s="333">
        <v>0.59012560994971286</v>
      </c>
      <c r="I30" s="334">
        <v>5599464.760431</v>
      </c>
      <c r="J30" s="334">
        <v>6499461.4955289997</v>
      </c>
      <c r="K30" s="333">
        <v>1.6018469698698128E-2</v>
      </c>
      <c r="L30" s="333">
        <v>5.9056871368372101E-2</v>
      </c>
      <c r="M30" s="333">
        <v>5.1357698842916383E-2</v>
      </c>
      <c r="N30" s="227">
        <f>VLOOKUP(B30,پیوست2!$A$4:$E$200,5,0)</f>
        <v>37066954</v>
      </c>
      <c r="O30" s="222">
        <f t="shared" si="0"/>
        <v>4.1794358327935828E-3</v>
      </c>
      <c r="P30" s="222">
        <f t="shared" si="1"/>
        <v>1.3292855509441167E-2</v>
      </c>
      <c r="Q30" s="222">
        <f t="shared" si="2"/>
        <v>8.1135040551132288E-3</v>
      </c>
      <c r="R30" s="222">
        <f t="shared" si="3"/>
        <v>2.2023433090485699E-4</v>
      </c>
      <c r="S30" s="222">
        <f t="shared" si="4"/>
        <v>8.1195961885202454E-4</v>
      </c>
      <c r="T30" s="222">
        <f t="shared" si="5"/>
        <v>7.0610543043335135E-4</v>
      </c>
    </row>
    <row r="31" spans="1:20">
      <c r="A31" s="1" t="s">
        <v>444</v>
      </c>
      <c r="B31" s="1">
        <v>11290</v>
      </c>
      <c r="C31" s="388">
        <v>175</v>
      </c>
      <c r="D31" s="157">
        <v>28</v>
      </c>
      <c r="E31" s="157" t="s">
        <v>444</v>
      </c>
      <c r="F31" s="335">
        <v>0.29353410805604274</v>
      </c>
      <c r="G31" s="335">
        <v>0</v>
      </c>
      <c r="H31" s="335">
        <v>6.5759747114299697E-3</v>
      </c>
      <c r="I31" s="336">
        <v>3911.2724050000002</v>
      </c>
      <c r="J31" s="336">
        <v>4118.4725909999997</v>
      </c>
      <c r="K31" s="335">
        <v>2.1258236409564275E-4</v>
      </c>
      <c r="L31" s="335">
        <v>0</v>
      </c>
      <c r="M31" s="335">
        <v>0</v>
      </c>
      <c r="N31" s="227">
        <f>VLOOKUP(B31,پیوست2!$A$4:$E$200,5,0)</f>
        <v>52402</v>
      </c>
      <c r="O31" s="222">
        <f t="shared" si="0"/>
        <v>5.7053662875506399E-6</v>
      </c>
      <c r="P31" s="222">
        <f t="shared" si="1"/>
        <v>0</v>
      </c>
      <c r="Q31" s="222">
        <f t="shared" si="2"/>
        <v>1.2781596208647392E-7</v>
      </c>
      <c r="R31" s="222">
        <f t="shared" si="3"/>
        <v>4.1319227311312372E-9</v>
      </c>
      <c r="S31" s="222">
        <f t="shared" si="4"/>
        <v>0</v>
      </c>
      <c r="T31" s="222">
        <f t="shared" si="5"/>
        <v>0</v>
      </c>
    </row>
    <row r="32" spans="1:20">
      <c r="A32" s="1" t="s">
        <v>464</v>
      </c>
      <c r="B32" s="1">
        <v>11427</v>
      </c>
      <c r="C32" s="388">
        <v>227</v>
      </c>
      <c r="D32" s="111">
        <v>29</v>
      </c>
      <c r="E32" s="111" t="s">
        <v>464</v>
      </c>
      <c r="F32" s="333">
        <v>0.28764239235102923</v>
      </c>
      <c r="G32" s="333">
        <v>8.2692751546785317E-4</v>
      </c>
      <c r="H32" s="333">
        <v>1.2072599478279531</v>
      </c>
      <c r="I32" s="334">
        <v>2552.1575929999999</v>
      </c>
      <c r="J32" s="334">
        <v>2415.9076110000001</v>
      </c>
      <c r="K32" s="333">
        <v>1.8092580167103009E-2</v>
      </c>
      <c r="L32" s="333">
        <v>9.437112773768885E-3</v>
      </c>
      <c r="M32" s="333">
        <v>6.5116078139005315E-2</v>
      </c>
      <c r="N32" s="227">
        <f>VLOOKUP(B32,پیوست2!$A$4:$E$200,5,0)</f>
        <v>1993</v>
      </c>
      <c r="O32" s="222">
        <f t="shared" si="0"/>
        <v>2.126362414164748E-7</v>
      </c>
      <c r="P32" s="222">
        <f t="shared" si="1"/>
        <v>6.1129639958760046E-10</v>
      </c>
      <c r="Q32" s="222">
        <f t="shared" si="2"/>
        <v>8.9245265838808777E-7</v>
      </c>
      <c r="R32" s="222">
        <f t="shared" si="3"/>
        <v>1.3374726210607092E-8</v>
      </c>
      <c r="S32" s="222">
        <f t="shared" si="4"/>
        <v>6.976274163332443E-9</v>
      </c>
      <c r="T32" s="222">
        <f t="shared" si="5"/>
        <v>4.8136291726993865E-8</v>
      </c>
    </row>
    <row r="33" spans="1:20">
      <c r="A33" s="1" t="s">
        <v>439</v>
      </c>
      <c r="B33" s="1">
        <v>11168</v>
      </c>
      <c r="C33" s="388">
        <v>139</v>
      </c>
      <c r="D33" s="157">
        <v>30</v>
      </c>
      <c r="E33" s="157" t="s">
        <v>439</v>
      </c>
      <c r="F33" s="335">
        <v>0.27550624962868175</v>
      </c>
      <c r="G33" s="335">
        <v>4.0669642226369112</v>
      </c>
      <c r="H33" s="335">
        <v>1.5361882450473665</v>
      </c>
      <c r="I33" s="336">
        <v>379321.019997</v>
      </c>
      <c r="J33" s="336">
        <v>488911.791998</v>
      </c>
      <c r="K33" s="335">
        <v>1.47191710813622E-2</v>
      </c>
      <c r="L33" s="335">
        <v>0.21844627774783043</v>
      </c>
      <c r="M33" s="335">
        <v>0.16742632482151179</v>
      </c>
      <c r="N33" s="227">
        <f>VLOOKUP(B33,پیوست2!$A$4:$E$200,5,0)</f>
        <v>10598316</v>
      </c>
      <c r="O33" s="222">
        <f t="shared" si="0"/>
        <v>1.0830422908773021E-3</v>
      </c>
      <c r="P33" s="222">
        <f t="shared" si="1"/>
        <v>1.5987638227942955E-2</v>
      </c>
      <c r="Q33" s="222">
        <f t="shared" si="2"/>
        <v>6.038907786582841E-3</v>
      </c>
      <c r="R33" s="222">
        <f t="shared" si="3"/>
        <v>5.7862515965640929E-5</v>
      </c>
      <c r="S33" s="222">
        <f t="shared" si="4"/>
        <v>8.5873390314917814E-4</v>
      </c>
      <c r="T33" s="222">
        <f t="shared" si="5"/>
        <v>6.5816942676345E-4</v>
      </c>
    </row>
    <row r="34" spans="1:20">
      <c r="A34" s="1" t="s">
        <v>460</v>
      </c>
      <c r="B34" s="1">
        <v>11409</v>
      </c>
      <c r="C34" s="388">
        <v>219</v>
      </c>
      <c r="D34" s="111">
        <v>31</v>
      </c>
      <c r="E34" s="111" t="s">
        <v>460</v>
      </c>
      <c r="F34" s="333">
        <v>0.26372923350269523</v>
      </c>
      <c r="G34" s="333">
        <v>1.2056564948083683</v>
      </c>
      <c r="H34" s="333">
        <v>1.0227353966654311</v>
      </c>
      <c r="I34" s="334">
        <v>442751.00489500002</v>
      </c>
      <c r="J34" s="334">
        <v>471270.47730299999</v>
      </c>
      <c r="K34" s="333">
        <v>2.9549030684188307E-2</v>
      </c>
      <c r="L34" s="333">
        <v>5.6997108486891247E-2</v>
      </c>
      <c r="M34" s="333">
        <v>0.12352030205192188</v>
      </c>
      <c r="N34" s="227">
        <f>VLOOKUP(B34,پیوست2!$A$4:$E$200,5,0)</f>
        <v>12752753</v>
      </c>
      <c r="O34" s="222">
        <f t="shared" si="0"/>
        <v>1.2474964456233039E-3</v>
      </c>
      <c r="P34" s="222">
        <f t="shared" si="1"/>
        <v>5.7030165823491082E-3</v>
      </c>
      <c r="Q34" s="222">
        <f t="shared" si="2"/>
        <v>4.8377601345443045E-3</v>
      </c>
      <c r="R34" s="222">
        <f t="shared" si="3"/>
        <v>1.3977332076749898E-4</v>
      </c>
      <c r="S34" s="222">
        <f t="shared" si="4"/>
        <v>2.6960867896154569E-4</v>
      </c>
      <c r="T34" s="222">
        <f t="shared" si="5"/>
        <v>5.8427780540496919E-4</v>
      </c>
    </row>
    <row r="35" spans="1:20">
      <c r="A35" s="1" t="s">
        <v>422</v>
      </c>
      <c r="B35" s="1">
        <v>10895</v>
      </c>
      <c r="C35" s="388">
        <v>102</v>
      </c>
      <c r="D35" s="157">
        <v>32</v>
      </c>
      <c r="E35" s="157" t="s">
        <v>422</v>
      </c>
      <c r="F35" s="335">
        <v>0.26042900887292619</v>
      </c>
      <c r="G35" s="335">
        <v>2.0743544915949497</v>
      </c>
      <c r="H35" s="335">
        <v>0.81440710189632037</v>
      </c>
      <c r="I35" s="336">
        <v>680251.58359399997</v>
      </c>
      <c r="J35" s="336">
        <v>738538.87702500005</v>
      </c>
      <c r="K35" s="335">
        <v>1.185857616518249E-2</v>
      </c>
      <c r="L35" s="335">
        <v>4.4589804870900543E-2</v>
      </c>
      <c r="M35" s="335">
        <v>8.6007887467225513E-2</v>
      </c>
      <c r="N35" s="227">
        <f>VLOOKUP(B35,پیوست2!$A$4:$E$200,5,0)</f>
        <v>3699610</v>
      </c>
      <c r="O35" s="222">
        <f t="shared" si="0"/>
        <v>3.5737354397826052E-4</v>
      </c>
      <c r="P35" s="222">
        <f t="shared" si="1"/>
        <v>2.8465316492074415E-3</v>
      </c>
      <c r="Q35" s="222">
        <f t="shared" si="2"/>
        <v>1.1175696344479281E-3</v>
      </c>
      <c r="R35" s="222">
        <f t="shared" si="3"/>
        <v>1.6272923700121514E-5</v>
      </c>
      <c r="S35" s="222">
        <f t="shared" si="4"/>
        <v>6.1188331749126553E-5</v>
      </c>
      <c r="T35" s="222">
        <f t="shared" si="5"/>
        <v>1.1802426959756849E-4</v>
      </c>
    </row>
    <row r="36" spans="1:20">
      <c r="A36" s="1" t="s">
        <v>398</v>
      </c>
      <c r="B36" s="1">
        <v>10919</v>
      </c>
      <c r="C36" s="388">
        <v>104</v>
      </c>
      <c r="D36" s="111">
        <v>33</v>
      </c>
      <c r="E36" s="111" t="s">
        <v>398</v>
      </c>
      <c r="F36" s="333">
        <v>0.25998927199665073</v>
      </c>
      <c r="G36" s="333">
        <v>1.5299431976656808</v>
      </c>
      <c r="H36" s="333">
        <v>1.4759351795528244</v>
      </c>
      <c r="I36" s="334">
        <v>57681973.552546002</v>
      </c>
      <c r="J36" s="334">
        <v>56028563.652624004</v>
      </c>
      <c r="K36" s="333">
        <v>1.4356283413685054E-2</v>
      </c>
      <c r="L36" s="333">
        <v>7.7159821593009312E-2</v>
      </c>
      <c r="M36" s="333">
        <v>7.7554496248388768E-2</v>
      </c>
      <c r="N36" s="227">
        <f>VLOOKUP(B36,پیوست2!$A$4:$E$200,5,0)</f>
        <v>299077388</v>
      </c>
      <c r="O36" s="222">
        <f t="shared" ref="O36:O67" si="6">$N36/$N$89*F36</f>
        <v>2.8841384418382309E-2</v>
      </c>
      <c r="P36" s="222">
        <f t="shared" ref="P36:P67" si="7">$N36/$N$89*G36</f>
        <v>0.16972115642807528</v>
      </c>
      <c r="Q36" s="222">
        <f t="shared" ref="Q36:Q67" si="8">$N36/$N$89*H36</f>
        <v>0.16372988609562897</v>
      </c>
      <c r="R36" s="222">
        <f t="shared" ref="R36:R67" si="9">$N36/$N$89*K36</f>
        <v>1.5925852846677092E-3</v>
      </c>
      <c r="S36" s="222">
        <f t="shared" ref="S36:S67" si="10">$N36/$N$89*L36</f>
        <v>8.5595688588506295E-3</v>
      </c>
      <c r="T36" s="222">
        <f t="shared" ref="T36:T67" si="11">$N36/$N$89*M36</f>
        <v>8.6033512940587187E-3</v>
      </c>
    </row>
    <row r="37" spans="1:20">
      <c r="B37" s="1">
        <v>11741</v>
      </c>
      <c r="C37" s="388">
        <v>303</v>
      </c>
      <c r="D37" s="157">
        <v>34</v>
      </c>
      <c r="E37" s="157" t="s">
        <v>644</v>
      </c>
      <c r="F37" s="335">
        <v>0.25389352688515837</v>
      </c>
      <c r="G37" s="335">
        <v>1.4574108981917704</v>
      </c>
      <c r="H37" s="335">
        <v>4.944302039178354E-2</v>
      </c>
      <c r="I37" s="336">
        <v>0</v>
      </c>
      <c r="J37" s="336">
        <v>56281.01354</v>
      </c>
      <c r="K37" s="335">
        <v>8.3913078263478338E-2</v>
      </c>
      <c r="L37" s="335">
        <v>0.20686895848684836</v>
      </c>
      <c r="M37" s="335">
        <v>8.003550826015414E-3</v>
      </c>
      <c r="N37" s="227">
        <f>VLOOKUP(B37,پیوست2!$A$4:$E$200,5,0)</f>
        <v>1041992</v>
      </c>
      <c r="O37" s="222">
        <f t="shared" si="6"/>
        <v>9.8128036593896702E-5</v>
      </c>
      <c r="P37" s="222">
        <f t="shared" si="7"/>
        <v>5.6327891342733514E-4</v>
      </c>
      <c r="Q37" s="222">
        <f t="shared" si="8"/>
        <v>1.9109374602182227E-5</v>
      </c>
      <c r="R37" s="222">
        <f t="shared" si="9"/>
        <v>3.2431806023434549E-5</v>
      </c>
      <c r="S37" s="222">
        <f t="shared" si="10"/>
        <v>7.9953376431376018E-5</v>
      </c>
      <c r="T37" s="222">
        <f t="shared" si="11"/>
        <v>3.0933152883869861E-6</v>
      </c>
    </row>
    <row r="38" spans="1:20">
      <c r="A38" s="1" t="s">
        <v>412</v>
      </c>
      <c r="B38" s="1">
        <v>10639</v>
      </c>
      <c r="C38" s="388">
        <v>11</v>
      </c>
      <c r="D38" s="111">
        <v>35</v>
      </c>
      <c r="E38" s="111" t="s">
        <v>412</v>
      </c>
      <c r="F38" s="333">
        <v>0.24922650453987927</v>
      </c>
      <c r="G38" s="333">
        <v>2.014073623744435</v>
      </c>
      <c r="H38" s="333">
        <v>1.1777616575934888</v>
      </c>
      <c r="I38" s="334">
        <v>3862371.253486</v>
      </c>
      <c r="J38" s="334">
        <v>3428429.8650770001</v>
      </c>
      <c r="K38" s="333">
        <v>7.000914142418802E-3</v>
      </c>
      <c r="L38" s="333">
        <v>0.22393505284053133</v>
      </c>
      <c r="M38" s="333">
        <v>4.8038820153449839E-2</v>
      </c>
      <c r="N38" s="227">
        <f>VLOOKUP(B38,پیوست2!$A$4:$E$200,5,0)</f>
        <v>48660507</v>
      </c>
      <c r="O38" s="222">
        <f t="shared" si="6"/>
        <v>4.4982951962553291E-3</v>
      </c>
      <c r="P38" s="222">
        <f t="shared" si="7"/>
        <v>3.6352063450556728E-2</v>
      </c>
      <c r="Q38" s="222">
        <f t="shared" si="8"/>
        <v>2.125744858664811E-2</v>
      </c>
      <c r="R38" s="222">
        <f t="shared" si="9"/>
        <v>1.2635966834418033E-4</v>
      </c>
      <c r="S38" s="222">
        <f t="shared" si="10"/>
        <v>4.0418091740501904E-3</v>
      </c>
      <c r="T38" s="222">
        <f t="shared" si="11"/>
        <v>8.6705382450789719E-4</v>
      </c>
    </row>
    <row r="39" spans="1:20">
      <c r="A39" s="1" t="s">
        <v>458</v>
      </c>
      <c r="B39" s="1">
        <v>11394</v>
      </c>
      <c r="C39" s="388">
        <v>217</v>
      </c>
      <c r="D39" s="157">
        <v>36</v>
      </c>
      <c r="E39" s="157" t="s">
        <v>458</v>
      </c>
      <c r="F39" s="335">
        <v>0.24508449568561697</v>
      </c>
      <c r="G39" s="335">
        <v>0.73649798551880286</v>
      </c>
      <c r="H39" s="335">
        <v>0.40730988360918446</v>
      </c>
      <c r="I39" s="336">
        <v>393293.36099900003</v>
      </c>
      <c r="J39" s="336">
        <v>527825.18422499998</v>
      </c>
      <c r="K39" s="335">
        <v>1.3131498295210011E-4</v>
      </c>
      <c r="L39" s="335">
        <v>0.25811230686827036</v>
      </c>
      <c r="M39" s="335">
        <v>1.5908764835500678E-2</v>
      </c>
      <c r="N39" s="227">
        <f>VLOOKUP(B39,پیوست2!$A$4:$E$200,5,0)</f>
        <v>5849869</v>
      </c>
      <c r="O39" s="222">
        <f t="shared" si="6"/>
        <v>5.3178866366534387E-4</v>
      </c>
      <c r="P39" s="222">
        <f t="shared" si="7"/>
        <v>1.5980663257200362E-3</v>
      </c>
      <c r="Q39" s="222">
        <f t="shared" si="8"/>
        <v>8.837881731207631E-4</v>
      </c>
      <c r="R39" s="222">
        <f t="shared" si="9"/>
        <v>2.8492956728242716E-7</v>
      </c>
      <c r="S39" s="222">
        <f t="shared" si="10"/>
        <v>5.6005663826702839E-4</v>
      </c>
      <c r="T39" s="222">
        <f t="shared" si="11"/>
        <v>3.4519118676888255E-5</v>
      </c>
    </row>
    <row r="40" spans="1:20">
      <c r="A40" s="1" t="s">
        <v>421</v>
      </c>
      <c r="B40" s="1">
        <v>10883</v>
      </c>
      <c r="C40" s="388">
        <v>16</v>
      </c>
      <c r="D40" s="111">
        <v>37</v>
      </c>
      <c r="E40" s="111" t="s">
        <v>421</v>
      </c>
      <c r="F40" s="333">
        <v>0.24035427573561768</v>
      </c>
      <c r="G40" s="333">
        <v>2.7373555644685124</v>
      </c>
      <c r="H40" s="333">
        <v>1.2428332830207949</v>
      </c>
      <c r="I40" s="334">
        <v>4425271.5122300005</v>
      </c>
      <c r="J40" s="334">
        <v>5504075.8452030001</v>
      </c>
      <c r="K40" s="333">
        <v>7.2762331479705013E-3</v>
      </c>
      <c r="L40" s="333">
        <v>0.36236828494872741</v>
      </c>
      <c r="M40" s="333">
        <v>5.9267184544548504E-2</v>
      </c>
      <c r="N40" s="227">
        <f>VLOOKUP(B40,پیوست2!$A$4:$E$200,5,0)</f>
        <v>67056283</v>
      </c>
      <c r="O40" s="222">
        <f t="shared" si="6"/>
        <v>5.9781722578793311E-3</v>
      </c>
      <c r="P40" s="222">
        <f t="shared" si="7"/>
        <v>6.8084426812766982E-2</v>
      </c>
      <c r="Q40" s="222">
        <f t="shared" si="8"/>
        <v>3.0912166762935546E-2</v>
      </c>
      <c r="R40" s="222">
        <f t="shared" si="9"/>
        <v>1.8097691424015413E-4</v>
      </c>
      <c r="S40" s="222">
        <f t="shared" si="10"/>
        <v>9.0129456677469633E-3</v>
      </c>
      <c r="T40" s="222">
        <f t="shared" si="11"/>
        <v>1.4741133161141015E-3</v>
      </c>
    </row>
    <row r="41" spans="1:20">
      <c r="A41" s="1" t="s">
        <v>428</v>
      </c>
      <c r="B41" s="1">
        <v>11008</v>
      </c>
      <c r="C41" s="388">
        <v>113</v>
      </c>
      <c r="D41" s="157">
        <v>38</v>
      </c>
      <c r="E41" s="157" t="s">
        <v>428</v>
      </c>
      <c r="F41" s="335">
        <v>0.22908080918447113</v>
      </c>
      <c r="G41" s="335">
        <v>2.2340129417594126</v>
      </c>
      <c r="H41" s="335">
        <v>1.3619380164926089</v>
      </c>
      <c r="I41" s="336">
        <v>7334552.571308</v>
      </c>
      <c r="J41" s="336">
        <v>7760685.8782550003</v>
      </c>
      <c r="K41" s="335">
        <v>1.7045206394859366E-3</v>
      </c>
      <c r="L41" s="335">
        <v>5.6846676523584598E-2</v>
      </c>
      <c r="M41" s="335">
        <v>4.4735205292186719E-2</v>
      </c>
      <c r="N41" s="227">
        <f>VLOOKUP(B41,پیوست2!$A$4:$E$200,5,0)</f>
        <v>79676877</v>
      </c>
      <c r="O41" s="222">
        <f t="shared" si="6"/>
        <v>6.7701471446223538E-3</v>
      </c>
      <c r="P41" s="222">
        <f t="shared" si="7"/>
        <v>6.6022974131030504E-2</v>
      </c>
      <c r="Q41" s="222">
        <f t="shared" si="8"/>
        <v>4.0250079464688338E-2</v>
      </c>
      <c r="R41" s="222">
        <f t="shared" si="9"/>
        <v>5.0374606155127213E-5</v>
      </c>
      <c r="S41" s="222">
        <f t="shared" si="10"/>
        <v>1.6800201034627114E-3</v>
      </c>
      <c r="T41" s="222">
        <f t="shared" si="11"/>
        <v>1.3220833445245364E-3</v>
      </c>
    </row>
    <row r="42" spans="1:20">
      <c r="A42" s="1" t="s">
        <v>416</v>
      </c>
      <c r="B42" s="1">
        <v>10765</v>
      </c>
      <c r="C42" s="388">
        <v>5</v>
      </c>
      <c r="D42" s="111">
        <v>39</v>
      </c>
      <c r="E42" s="111" t="s">
        <v>416</v>
      </c>
      <c r="F42" s="333">
        <v>0.2259981814893727</v>
      </c>
      <c r="G42" s="333">
        <v>1.1374580849342726</v>
      </c>
      <c r="H42" s="333">
        <v>1.0073033475334567</v>
      </c>
      <c r="I42" s="334">
        <v>10236969.154622</v>
      </c>
      <c r="J42" s="334">
        <v>9437717.0436719991</v>
      </c>
      <c r="K42" s="333">
        <v>6.2680561375212801E-3</v>
      </c>
      <c r="L42" s="333">
        <v>0.10478179198228287</v>
      </c>
      <c r="M42" s="333">
        <v>5.2274295674250029E-2</v>
      </c>
      <c r="N42" s="227">
        <f>VLOOKUP(B42,پیوست2!$A$4:$E$200,5,0)</f>
        <v>112098935</v>
      </c>
      <c r="O42" s="222">
        <f t="shared" si="6"/>
        <v>9.3968766777521237E-3</v>
      </c>
      <c r="P42" s="222">
        <f t="shared" si="7"/>
        <v>4.7294864409084092E-2</v>
      </c>
      <c r="Q42" s="222">
        <f t="shared" si="8"/>
        <v>4.1883103976674635E-2</v>
      </c>
      <c r="R42" s="222">
        <f t="shared" si="9"/>
        <v>2.6062223220271567E-4</v>
      </c>
      <c r="S42" s="222">
        <f t="shared" si="10"/>
        <v>4.3567676998219071E-3</v>
      </c>
      <c r="T42" s="222">
        <f t="shared" si="11"/>
        <v>2.1735356746239022E-3</v>
      </c>
    </row>
    <row r="43" spans="1:20">
      <c r="A43" s="1" t="s">
        <v>480</v>
      </c>
      <c r="B43" s="1">
        <v>11588</v>
      </c>
      <c r="C43" s="388">
        <v>253</v>
      </c>
      <c r="D43" s="157">
        <v>40</v>
      </c>
      <c r="E43" s="157" t="s">
        <v>480</v>
      </c>
      <c r="F43" s="335">
        <v>0.21120861783368092</v>
      </c>
      <c r="G43" s="335">
        <v>1.0578177961363666</v>
      </c>
      <c r="H43" s="335">
        <v>0.51606829473745575</v>
      </c>
      <c r="I43" s="336">
        <v>422769.77518</v>
      </c>
      <c r="J43" s="336">
        <v>615385.34672399994</v>
      </c>
      <c r="K43" s="335">
        <v>2.9516076300891689E-2</v>
      </c>
      <c r="L43" s="335">
        <v>0</v>
      </c>
      <c r="M43" s="335">
        <v>2.6923209509166057E-2</v>
      </c>
      <c r="N43" s="227">
        <f>VLOOKUP(B43,پیوست2!$A$4:$E$200,5,0)</f>
        <v>14532243</v>
      </c>
      <c r="O43" s="222">
        <f t="shared" si="6"/>
        <v>1.1384694521438673E-3</v>
      </c>
      <c r="P43" s="222">
        <f t="shared" si="7"/>
        <v>5.7019133934380429E-3</v>
      </c>
      <c r="Q43" s="222">
        <f t="shared" si="8"/>
        <v>2.7817425008728946E-3</v>
      </c>
      <c r="R43" s="222">
        <f t="shared" si="9"/>
        <v>1.5909933770871982E-4</v>
      </c>
      <c r="S43" s="222">
        <f t="shared" si="10"/>
        <v>0</v>
      </c>
      <c r="T43" s="222">
        <f t="shared" si="11"/>
        <v>1.4512311047834033E-4</v>
      </c>
    </row>
    <row r="44" spans="1:20">
      <c r="A44" s="1" t="s">
        <v>438</v>
      </c>
      <c r="B44" s="1">
        <v>11161</v>
      </c>
      <c r="C44" s="388">
        <v>138</v>
      </c>
      <c r="D44" s="111">
        <v>41</v>
      </c>
      <c r="E44" s="111" t="s">
        <v>438</v>
      </c>
      <c r="F44" s="333">
        <v>0.21033606043790479</v>
      </c>
      <c r="G44" s="333">
        <v>1.1197736686373065</v>
      </c>
      <c r="H44" s="333">
        <v>1.1284439248183438</v>
      </c>
      <c r="I44" s="334">
        <v>1327110.3116919999</v>
      </c>
      <c r="J44" s="334">
        <v>1173422.3396320001</v>
      </c>
      <c r="K44" s="333">
        <v>2.0726715608510013E-2</v>
      </c>
      <c r="L44" s="333">
        <v>4.0859040969637501E-2</v>
      </c>
      <c r="M44" s="333">
        <v>5.3079808125971788E-2</v>
      </c>
      <c r="N44" s="227">
        <f>VLOOKUP(B44,پیوست2!$A$4:$E$200,5,0)</f>
        <v>19868450</v>
      </c>
      <c r="O44" s="222">
        <f t="shared" si="6"/>
        <v>1.5500825216913626E-3</v>
      </c>
      <c r="P44" s="222">
        <f t="shared" si="7"/>
        <v>8.2522302090816627E-3</v>
      </c>
      <c r="Q44" s="222">
        <f t="shared" si="8"/>
        <v>8.3161261123178079E-3</v>
      </c>
      <c r="R44" s="222">
        <f t="shared" si="9"/>
        <v>1.5274660716726581E-4</v>
      </c>
      <c r="S44" s="222">
        <f t="shared" si="10"/>
        <v>3.011128245354013E-4</v>
      </c>
      <c r="T44" s="222">
        <f t="shared" si="11"/>
        <v>3.9117440280807237E-4</v>
      </c>
    </row>
    <row r="45" spans="1:20">
      <c r="A45" s="1" t="s">
        <v>476</v>
      </c>
      <c r="B45" s="1">
        <v>11518</v>
      </c>
      <c r="C45" s="388">
        <v>259</v>
      </c>
      <c r="D45" s="157">
        <v>42</v>
      </c>
      <c r="E45" s="157" t="s">
        <v>476</v>
      </c>
      <c r="F45" s="335">
        <v>0.20757440172111494</v>
      </c>
      <c r="G45" s="335">
        <v>0</v>
      </c>
      <c r="H45" s="335">
        <v>6.1239478469637156E-2</v>
      </c>
      <c r="I45" s="336">
        <v>15840.919543</v>
      </c>
      <c r="J45" s="336">
        <v>31051.630803</v>
      </c>
      <c r="K45" s="335">
        <v>2.0440638165127822E-2</v>
      </c>
      <c r="L45" s="335">
        <v>0</v>
      </c>
      <c r="M45" s="335">
        <v>0</v>
      </c>
      <c r="N45" s="227">
        <f>VLOOKUP(B45,پیوست2!$A$4:$E$200,5,0)</f>
        <v>2017508</v>
      </c>
      <c r="O45" s="222">
        <f t="shared" si="6"/>
        <v>1.5533386788517905E-4</v>
      </c>
      <c r="P45" s="222">
        <f t="shared" si="7"/>
        <v>0</v>
      </c>
      <c r="Q45" s="222">
        <f t="shared" si="8"/>
        <v>4.5827255090636955E-5</v>
      </c>
      <c r="R45" s="222">
        <f t="shared" si="9"/>
        <v>1.529631477631152E-5</v>
      </c>
      <c r="S45" s="222">
        <f t="shared" si="10"/>
        <v>0</v>
      </c>
      <c r="T45" s="222">
        <f t="shared" si="11"/>
        <v>0</v>
      </c>
    </row>
    <row r="46" spans="1:20">
      <c r="A46" s="1" t="s">
        <v>417</v>
      </c>
      <c r="B46" s="1">
        <v>10778</v>
      </c>
      <c r="C46" s="388">
        <v>2</v>
      </c>
      <c r="D46" s="111">
        <v>43</v>
      </c>
      <c r="E46" s="111" t="s">
        <v>417</v>
      </c>
      <c r="F46" s="333">
        <v>0.20634871653932482</v>
      </c>
      <c r="G46" s="333">
        <v>2.1315606264280835</v>
      </c>
      <c r="H46" s="333">
        <v>1.6492663019520946</v>
      </c>
      <c r="I46" s="334">
        <v>344254.741813</v>
      </c>
      <c r="J46" s="334">
        <v>448552.02152200002</v>
      </c>
      <c r="K46" s="333">
        <v>9.4697875758675068E-3</v>
      </c>
      <c r="L46" s="333">
        <v>1.9014330283242377E-2</v>
      </c>
      <c r="M46" s="333">
        <v>4.2324988805601017E-2</v>
      </c>
      <c r="N46" s="227">
        <f>VLOOKUP(B46,پیوست2!$A$4:$E$200,5,0)</f>
        <v>3134898</v>
      </c>
      <c r="O46" s="222">
        <f t="shared" si="6"/>
        <v>2.3993979469296743E-4</v>
      </c>
      <c r="P46" s="222">
        <f t="shared" si="7"/>
        <v>2.4785529450254604E-3</v>
      </c>
      <c r="Q46" s="222">
        <f t="shared" si="8"/>
        <v>1.9177469311227829E-3</v>
      </c>
      <c r="R46" s="222">
        <f t="shared" si="9"/>
        <v>1.1011354588709757E-5</v>
      </c>
      <c r="S46" s="222">
        <f t="shared" si="10"/>
        <v>2.210963354121949E-5</v>
      </c>
      <c r="T46" s="222">
        <f t="shared" si="11"/>
        <v>4.9214985654939523E-5</v>
      </c>
    </row>
    <row r="47" spans="1:20">
      <c r="A47" s="1" t="s">
        <v>484</v>
      </c>
      <c r="B47" s="1">
        <v>11660</v>
      </c>
      <c r="C47" s="388">
        <v>279</v>
      </c>
      <c r="D47" s="157">
        <v>44</v>
      </c>
      <c r="E47" s="157" t="s">
        <v>484</v>
      </c>
      <c r="F47" s="335">
        <v>0.20367408847486787</v>
      </c>
      <c r="G47" s="335">
        <v>1.6178335800846586</v>
      </c>
      <c r="H47" s="335">
        <v>0.28233532413819518</v>
      </c>
      <c r="I47" s="336">
        <v>342029.35489800002</v>
      </c>
      <c r="J47" s="336">
        <v>465542.92493600002</v>
      </c>
      <c r="K47" s="335">
        <v>1.3990815818287299E-2</v>
      </c>
      <c r="L47" s="335">
        <v>0</v>
      </c>
      <c r="M47" s="335">
        <v>0</v>
      </c>
      <c r="N47" s="227">
        <f>VLOOKUP(B47,پیوست2!$A$4:$E$200,5,0)</f>
        <v>5343058</v>
      </c>
      <c r="O47" s="222">
        <f t="shared" si="6"/>
        <v>4.0364796383209853E-4</v>
      </c>
      <c r="P47" s="222">
        <f t="shared" si="7"/>
        <v>3.2062754536444004E-3</v>
      </c>
      <c r="Q47" s="222">
        <f t="shared" si="8"/>
        <v>5.5954137101892802E-4</v>
      </c>
      <c r="R47" s="222">
        <f t="shared" si="9"/>
        <v>2.772745595519596E-5</v>
      </c>
      <c r="S47" s="222">
        <f t="shared" si="10"/>
        <v>0</v>
      </c>
      <c r="T47" s="222">
        <f t="shared" si="11"/>
        <v>0</v>
      </c>
    </row>
    <row r="48" spans="1:20">
      <c r="A48" s="1" t="s">
        <v>482</v>
      </c>
      <c r="B48" s="1">
        <v>11626</v>
      </c>
      <c r="C48" s="388">
        <v>272</v>
      </c>
      <c r="D48" s="111">
        <v>45</v>
      </c>
      <c r="E48" s="111" t="s">
        <v>482</v>
      </c>
      <c r="F48" s="333">
        <v>0.19824306930999941</v>
      </c>
      <c r="G48" s="333">
        <v>1.1285406159894278</v>
      </c>
      <c r="H48" s="333">
        <v>0.61412804703415802</v>
      </c>
      <c r="I48" s="334">
        <v>1611206.634692</v>
      </c>
      <c r="J48" s="334">
        <v>1654594.5067</v>
      </c>
      <c r="K48" s="333">
        <v>5.7852500821680948E-3</v>
      </c>
      <c r="L48" s="333">
        <v>1.9399487437709251E-2</v>
      </c>
      <c r="M48" s="333">
        <v>3.0110028504681346E-2</v>
      </c>
      <c r="N48" s="227">
        <f>VLOOKUP(B48,پیوست2!$A$4:$E$200,5,0)</f>
        <v>6740436</v>
      </c>
      <c r="O48" s="222">
        <f t="shared" si="6"/>
        <v>4.9563629137342607E-4</v>
      </c>
      <c r="P48" s="222">
        <f t="shared" si="7"/>
        <v>2.8215144545538384E-3</v>
      </c>
      <c r="Q48" s="222">
        <f t="shared" si="8"/>
        <v>1.5354087722705665E-3</v>
      </c>
      <c r="R48" s="222">
        <f t="shared" si="9"/>
        <v>1.4463960356211916E-5</v>
      </c>
      <c r="S48" s="222">
        <f t="shared" si="10"/>
        <v>4.8501519077754685E-5</v>
      </c>
      <c r="T48" s="222">
        <f t="shared" si="11"/>
        <v>7.5279417904248813E-5</v>
      </c>
    </row>
    <row r="49" spans="1:20">
      <c r="A49" s="1" t="s">
        <v>414</v>
      </c>
      <c r="B49" s="1">
        <v>10748</v>
      </c>
      <c r="C49" s="388">
        <v>6</v>
      </c>
      <c r="D49" s="157">
        <v>46</v>
      </c>
      <c r="E49" s="157" t="s">
        <v>414</v>
      </c>
      <c r="F49" s="335">
        <v>0.19531448091912018</v>
      </c>
      <c r="G49" s="335">
        <v>1.8436328076324151</v>
      </c>
      <c r="H49" s="335">
        <v>1.5540462476014085</v>
      </c>
      <c r="I49" s="336">
        <v>559497.88795400003</v>
      </c>
      <c r="J49" s="336">
        <v>341903.95497399999</v>
      </c>
      <c r="K49" s="335">
        <v>2.2458903507708329E-2</v>
      </c>
      <c r="L49" s="335">
        <v>8.1139649580606585E-2</v>
      </c>
      <c r="M49" s="335">
        <v>6.3173631502169661E-2</v>
      </c>
      <c r="N49" s="227">
        <f>VLOOKUP(B49,پیوست2!$A$4:$E$200,5,0)</f>
        <v>5499401</v>
      </c>
      <c r="O49" s="222">
        <f t="shared" si="6"/>
        <v>3.9840697050405746E-4</v>
      </c>
      <c r="P49" s="222">
        <f t="shared" si="7"/>
        <v>3.7606846054332437E-3</v>
      </c>
      <c r="Q49" s="222">
        <f t="shared" si="8"/>
        <v>3.1699792796544509E-3</v>
      </c>
      <c r="R49" s="222">
        <f t="shared" si="9"/>
        <v>4.5812187940403184E-5</v>
      </c>
      <c r="S49" s="222">
        <f t="shared" si="10"/>
        <v>1.65510523464754E-4</v>
      </c>
      <c r="T49" s="222">
        <f t="shared" si="11"/>
        <v>1.2886302656146383E-4</v>
      </c>
    </row>
    <row r="50" spans="1:20">
      <c r="A50" s="1" t="s">
        <v>426</v>
      </c>
      <c r="B50" s="1">
        <v>10911</v>
      </c>
      <c r="C50" s="388">
        <v>107</v>
      </c>
      <c r="D50" s="111">
        <v>47</v>
      </c>
      <c r="E50" s="111" t="s">
        <v>426</v>
      </c>
      <c r="F50" s="333">
        <v>0.18399403464752365</v>
      </c>
      <c r="G50" s="333">
        <v>0.94232724158940251</v>
      </c>
      <c r="H50" s="333">
        <v>0.865771743830832</v>
      </c>
      <c r="I50" s="334">
        <v>9091440.5922630001</v>
      </c>
      <c r="J50" s="334">
        <v>10051103.500781</v>
      </c>
      <c r="K50" s="333">
        <v>9.8465899507943107E-3</v>
      </c>
      <c r="L50" s="333">
        <v>0.12928804880838357</v>
      </c>
      <c r="M50" s="333">
        <v>3.3696177450102706E-2</v>
      </c>
      <c r="N50" s="227">
        <f>VLOOKUP(B50,پیوست2!$A$4:$E$200,5,0)</f>
        <v>75311101</v>
      </c>
      <c r="O50" s="222">
        <f t="shared" si="6"/>
        <v>5.1397244428373944E-3</v>
      </c>
      <c r="P50" s="222">
        <f t="shared" si="7"/>
        <v>2.6323148823965286E-2</v>
      </c>
      <c r="Q50" s="222">
        <f t="shared" si="8"/>
        <v>2.4184632954050891E-2</v>
      </c>
      <c r="R50" s="222">
        <f t="shared" si="9"/>
        <v>2.7505652096626658E-4</v>
      </c>
      <c r="S50" s="222">
        <f t="shared" si="10"/>
        <v>3.611557004552846E-3</v>
      </c>
      <c r="T50" s="222">
        <f t="shared" si="11"/>
        <v>9.4127544516460233E-4</v>
      </c>
    </row>
    <row r="51" spans="1:20">
      <c r="A51" s="1" t="s">
        <v>433</v>
      </c>
      <c r="B51" s="1">
        <v>11098</v>
      </c>
      <c r="C51" s="388">
        <v>123</v>
      </c>
      <c r="D51" s="157">
        <v>48</v>
      </c>
      <c r="E51" s="157" t="s">
        <v>433</v>
      </c>
      <c r="F51" s="335">
        <v>0.18222708677493371</v>
      </c>
      <c r="G51" s="335">
        <v>2.1634662726948943</v>
      </c>
      <c r="H51" s="335">
        <v>1.6368881536417532</v>
      </c>
      <c r="I51" s="336">
        <v>27825266.398283001</v>
      </c>
      <c r="J51" s="336">
        <v>32049487.580157001</v>
      </c>
      <c r="K51" s="335">
        <v>1.1730509185022662E-2</v>
      </c>
      <c r="L51" s="335">
        <v>0.13980840943560471</v>
      </c>
      <c r="M51" s="335">
        <v>0.1074399100457672</v>
      </c>
      <c r="N51" s="227">
        <f>VLOOKUP(B51,پیوست2!$A$4:$E$200,5,0)</f>
        <v>230575709</v>
      </c>
      <c r="O51" s="222">
        <f t="shared" si="6"/>
        <v>1.5584884251876109E-2</v>
      </c>
      <c r="P51" s="222">
        <f t="shared" si="7"/>
        <v>0.1850294159859541</v>
      </c>
      <c r="Q51" s="222">
        <f t="shared" si="8"/>
        <v>0.13999407475180606</v>
      </c>
      <c r="R51" s="222">
        <f t="shared" si="9"/>
        <v>1.0032461754159777E-3</v>
      </c>
      <c r="S51" s="222">
        <f t="shared" si="10"/>
        <v>1.1957047204425385E-2</v>
      </c>
      <c r="T51" s="222">
        <f t="shared" si="11"/>
        <v>9.1887468088832479E-3</v>
      </c>
    </row>
    <row r="52" spans="1:20">
      <c r="A52" s="1" t="s">
        <v>423</v>
      </c>
      <c r="B52" s="1">
        <v>10915</v>
      </c>
      <c r="C52" s="388">
        <v>105</v>
      </c>
      <c r="D52" s="111">
        <v>49</v>
      </c>
      <c r="E52" s="111" t="s">
        <v>423</v>
      </c>
      <c r="F52" s="333">
        <v>0.18194620511176524</v>
      </c>
      <c r="G52" s="333">
        <v>0.62632728735937748</v>
      </c>
      <c r="H52" s="333">
        <v>0.78343291920975133</v>
      </c>
      <c r="I52" s="334">
        <v>13071168.975938</v>
      </c>
      <c r="J52" s="334">
        <v>12756027.995697999</v>
      </c>
      <c r="K52" s="333">
        <v>1.2693678964729949E-2</v>
      </c>
      <c r="L52" s="333">
        <v>7.9574441949025569E-3</v>
      </c>
      <c r="M52" s="333">
        <v>3.6195196542295083E-2</v>
      </c>
      <c r="N52" s="227">
        <f>VLOOKUP(B52,پیوست2!$A$4:$E$200,5,0)</f>
        <v>66759956</v>
      </c>
      <c r="O52" s="222">
        <f t="shared" si="6"/>
        <v>4.5054288925902592E-3</v>
      </c>
      <c r="P52" s="222">
        <f t="shared" si="7"/>
        <v>1.5509381220417383E-2</v>
      </c>
      <c r="Q52" s="222">
        <f t="shared" si="8"/>
        <v>1.9399697330569395E-2</v>
      </c>
      <c r="R52" s="222">
        <f t="shared" si="9"/>
        <v>3.1432624783698441E-4</v>
      </c>
      <c r="S52" s="222">
        <f t="shared" si="10"/>
        <v>1.9704559908169429E-4</v>
      </c>
      <c r="T52" s="222">
        <f t="shared" si="11"/>
        <v>8.96280767023782E-4</v>
      </c>
    </row>
    <row r="53" spans="1:20">
      <c r="A53" s="1" t="s">
        <v>450</v>
      </c>
      <c r="B53" s="1">
        <v>11323</v>
      </c>
      <c r="C53" s="388">
        <v>197</v>
      </c>
      <c r="D53" s="157">
        <v>50</v>
      </c>
      <c r="E53" s="157" t="s">
        <v>450</v>
      </c>
      <c r="F53" s="335">
        <v>0.18168505753611891</v>
      </c>
      <c r="G53" s="335">
        <v>2.0339433102000348</v>
      </c>
      <c r="H53" s="335">
        <v>0.76107891433183827</v>
      </c>
      <c r="I53" s="336">
        <v>9629.3914079999995</v>
      </c>
      <c r="J53" s="336">
        <v>11365.680879</v>
      </c>
      <c r="K53" s="335">
        <v>1.5921593409747663E-4</v>
      </c>
      <c r="L53" s="335">
        <v>0</v>
      </c>
      <c r="M53" s="335">
        <v>4.6368564652374579E-2</v>
      </c>
      <c r="N53" s="227">
        <f>VLOOKUP(B53,پیوست2!$A$4:$E$200,5,0)</f>
        <v>2117130</v>
      </c>
      <c r="O53" s="222">
        <f t="shared" si="6"/>
        <v>1.4267367012008684E-4</v>
      </c>
      <c r="P53" s="222">
        <f t="shared" si="7"/>
        <v>1.5972153176369364E-3</v>
      </c>
      <c r="Q53" s="222">
        <f t="shared" si="8"/>
        <v>5.9766016771713713E-4</v>
      </c>
      <c r="R53" s="222">
        <f t="shared" si="9"/>
        <v>1.2502911338632761E-7</v>
      </c>
      <c r="S53" s="222">
        <f t="shared" si="10"/>
        <v>0</v>
      </c>
      <c r="T53" s="222">
        <f t="shared" si="11"/>
        <v>3.641231363145886E-5</v>
      </c>
    </row>
    <row r="54" spans="1:20">
      <c r="A54" s="1" t="s">
        <v>427</v>
      </c>
      <c r="B54" s="1">
        <v>10923</v>
      </c>
      <c r="C54" s="388">
        <v>108</v>
      </c>
      <c r="D54" s="111">
        <v>51</v>
      </c>
      <c r="E54" s="111" t="s">
        <v>427</v>
      </c>
      <c r="F54" s="333">
        <v>0.17835568092550722</v>
      </c>
      <c r="G54" s="333">
        <v>2.4776093885838102</v>
      </c>
      <c r="H54" s="333">
        <v>1.8305866662843433</v>
      </c>
      <c r="I54" s="334">
        <v>299844.87636300002</v>
      </c>
      <c r="J54" s="334">
        <v>262559.538528</v>
      </c>
      <c r="K54" s="333">
        <v>1.1204962152827404E-2</v>
      </c>
      <c r="L54" s="333">
        <v>8.4468104749354553E-2</v>
      </c>
      <c r="M54" s="333">
        <v>0.16857120141345566</v>
      </c>
      <c r="N54" s="227">
        <f>VLOOKUP(B54,پیوست2!$A$4:$E$200,5,0)</f>
        <v>2859487</v>
      </c>
      <c r="O54" s="222">
        <f t="shared" si="6"/>
        <v>1.8916995891504195E-4</v>
      </c>
      <c r="P54" s="222">
        <f t="shared" si="7"/>
        <v>2.6278348063478634E-3</v>
      </c>
      <c r="Q54" s="222">
        <f t="shared" si="8"/>
        <v>1.9415810175178363E-3</v>
      </c>
      <c r="R54" s="222">
        <f t="shared" si="9"/>
        <v>1.1884355009584801E-5</v>
      </c>
      <c r="S54" s="222">
        <f t="shared" si="10"/>
        <v>8.9589677335484737E-5</v>
      </c>
      <c r="T54" s="222">
        <f t="shared" si="11"/>
        <v>1.7879221497273977E-4</v>
      </c>
    </row>
    <row r="55" spans="1:20">
      <c r="A55" s="1" t="s">
        <v>454</v>
      </c>
      <c r="B55" s="1">
        <v>11385</v>
      </c>
      <c r="C55" s="388">
        <v>210</v>
      </c>
      <c r="D55" s="157">
        <v>52</v>
      </c>
      <c r="E55" s="157" t="s">
        <v>454</v>
      </c>
      <c r="F55" s="335">
        <v>0.17466486802318315</v>
      </c>
      <c r="G55" s="335">
        <v>1.9123885090449595</v>
      </c>
      <c r="H55" s="335">
        <v>1.0879660648774803</v>
      </c>
      <c r="I55" s="336">
        <v>6148272.2559730001</v>
      </c>
      <c r="J55" s="336">
        <v>4659616.2776330002</v>
      </c>
      <c r="K55" s="335">
        <v>1.7597694478032468E-2</v>
      </c>
      <c r="L55" s="335">
        <v>0.23273455552769579</v>
      </c>
      <c r="M55" s="335">
        <v>5.8272847528312938E-2</v>
      </c>
      <c r="N55" s="227">
        <f>VLOOKUP(B55,پیوست2!$A$4:$E$200,5,0)</f>
        <v>90716728</v>
      </c>
      <c r="O55" s="222">
        <f t="shared" si="6"/>
        <v>5.8771940977153849E-3</v>
      </c>
      <c r="P55" s="222">
        <f t="shared" si="7"/>
        <v>6.434882174706108E-2</v>
      </c>
      <c r="Q55" s="222">
        <f t="shared" si="8"/>
        <v>3.6608322024803894E-2</v>
      </c>
      <c r="R55" s="222">
        <f t="shared" si="9"/>
        <v>5.9213433869233223E-4</v>
      </c>
      <c r="S55" s="222">
        <f t="shared" si="10"/>
        <v>7.8311464209290024E-3</v>
      </c>
      <c r="T55" s="222">
        <f t="shared" si="11"/>
        <v>1.9607883338337512E-3</v>
      </c>
    </row>
    <row r="56" spans="1:20">
      <c r="A56" s="1" t="s">
        <v>411</v>
      </c>
      <c r="B56" s="1">
        <v>10581</v>
      </c>
      <c r="C56" s="388">
        <v>7</v>
      </c>
      <c r="D56" s="111">
        <v>53</v>
      </c>
      <c r="E56" s="111" t="s">
        <v>411</v>
      </c>
      <c r="F56" s="333">
        <v>0.1723712112470982</v>
      </c>
      <c r="G56" s="333">
        <v>1.2913225859885913</v>
      </c>
      <c r="H56" s="333">
        <v>0.59847810950578129</v>
      </c>
      <c r="I56" s="334">
        <v>1974650.94346</v>
      </c>
      <c r="J56" s="334">
        <v>2323509.167351</v>
      </c>
      <c r="K56" s="333">
        <v>2.6035435485879891E-3</v>
      </c>
      <c r="L56" s="333">
        <v>6.6239686342781948E-2</v>
      </c>
      <c r="M56" s="333">
        <v>3.847883526549184E-2</v>
      </c>
      <c r="N56" s="227">
        <f>VLOOKUP(B56,پیوست2!$A$4:$E$200,5,0)</f>
        <v>29769866</v>
      </c>
      <c r="O56" s="222">
        <f t="shared" si="6"/>
        <v>1.9033502320018583E-3</v>
      </c>
      <c r="P56" s="222">
        <f t="shared" si="7"/>
        <v>1.4258988643453079E-2</v>
      </c>
      <c r="Q56" s="222">
        <f t="shared" si="8"/>
        <v>6.6084901320494658E-3</v>
      </c>
      <c r="R56" s="222">
        <f t="shared" si="9"/>
        <v>2.8748740473420058E-5</v>
      </c>
      <c r="S56" s="222">
        <f t="shared" si="10"/>
        <v>7.3142911427088325E-4</v>
      </c>
      <c r="T56" s="222">
        <f t="shared" si="11"/>
        <v>4.2488939713224952E-4</v>
      </c>
    </row>
    <row r="57" spans="1:20">
      <c r="A57" s="1" t="s">
        <v>486</v>
      </c>
      <c r="B57" s="1">
        <v>11673</v>
      </c>
      <c r="C57" s="388">
        <v>283</v>
      </c>
      <c r="D57" s="157">
        <v>54</v>
      </c>
      <c r="E57" s="157" t="s">
        <v>486</v>
      </c>
      <c r="F57" s="335">
        <v>0.17208288342587499</v>
      </c>
      <c r="G57" s="335">
        <v>1.6730451531860542</v>
      </c>
      <c r="H57" s="335">
        <v>0.92407536353665531</v>
      </c>
      <c r="I57" s="336">
        <v>221526.912728</v>
      </c>
      <c r="J57" s="336">
        <v>285891.72064199997</v>
      </c>
      <c r="K57" s="335">
        <v>3.9940017162293628E-3</v>
      </c>
      <c r="L57" s="335">
        <v>0</v>
      </c>
      <c r="M57" s="335">
        <v>0.31516683456996242</v>
      </c>
      <c r="N57" s="227">
        <f>VLOOKUP(B57,پیوست2!$A$4:$E$200,5,0)</f>
        <v>3207888</v>
      </c>
      <c r="O57" s="222">
        <f t="shared" si="6"/>
        <v>2.0475474154762845E-4</v>
      </c>
      <c r="P57" s="222">
        <f t="shared" si="7"/>
        <v>1.9906914686589556E-3</v>
      </c>
      <c r="Q57" s="222">
        <f t="shared" si="8"/>
        <v>1.0995213961124768E-3</v>
      </c>
      <c r="R57" s="222">
        <f t="shared" si="9"/>
        <v>4.7523075675309247E-6</v>
      </c>
      <c r="S57" s="222">
        <f t="shared" si="10"/>
        <v>0</v>
      </c>
      <c r="T57" s="222">
        <f t="shared" si="11"/>
        <v>3.7500477951111306E-4</v>
      </c>
    </row>
    <row r="58" spans="1:20">
      <c r="A58" s="1" t="s">
        <v>452</v>
      </c>
      <c r="B58" s="1">
        <v>11367</v>
      </c>
      <c r="C58" s="388">
        <v>207</v>
      </c>
      <c r="D58" s="111">
        <v>55</v>
      </c>
      <c r="E58" s="111" t="s">
        <v>452</v>
      </c>
      <c r="F58" s="333">
        <v>0.166798073146503</v>
      </c>
      <c r="G58" s="333">
        <v>0.24688957282241916</v>
      </c>
      <c r="H58" s="333">
        <v>0</v>
      </c>
      <c r="I58" s="334">
        <v>452049.02080100001</v>
      </c>
      <c r="J58" s="334">
        <v>617685.68450900004</v>
      </c>
      <c r="K58" s="333">
        <v>1.34174073287813E-2</v>
      </c>
      <c r="L58" s="333">
        <v>4.7645342051648672E-2</v>
      </c>
      <c r="M58" s="333">
        <v>0</v>
      </c>
      <c r="N58" s="227">
        <f>VLOOKUP(B58,پیوست2!$A$4:$E$200,5,0)</f>
        <v>6311699</v>
      </c>
      <c r="O58" s="222">
        <f t="shared" si="6"/>
        <v>3.904940357674436E-4</v>
      </c>
      <c r="P58" s="222">
        <f t="shared" si="7"/>
        <v>5.7799771820894014E-4</v>
      </c>
      <c r="Q58" s="222">
        <f t="shared" si="8"/>
        <v>0</v>
      </c>
      <c r="R58" s="222">
        <f t="shared" si="9"/>
        <v>3.1411738987833337E-5</v>
      </c>
      <c r="S58" s="222">
        <f t="shared" si="10"/>
        <v>1.1154338627717325E-4</v>
      </c>
      <c r="T58" s="222">
        <f t="shared" si="11"/>
        <v>0</v>
      </c>
    </row>
    <row r="59" spans="1:20">
      <c r="A59" s="1" t="s">
        <v>419</v>
      </c>
      <c r="B59" s="1">
        <v>10837</v>
      </c>
      <c r="C59" s="388">
        <v>1</v>
      </c>
      <c r="D59" s="157">
        <v>56</v>
      </c>
      <c r="E59" s="157" t="s">
        <v>419</v>
      </c>
      <c r="F59" s="335">
        <v>0.16354362447679213</v>
      </c>
      <c r="G59" s="335">
        <v>4.8527911963948981E-3</v>
      </c>
      <c r="H59" s="335">
        <v>1.0734907143322265</v>
      </c>
      <c r="I59" s="336">
        <v>4265334.3393569998</v>
      </c>
      <c r="J59" s="336">
        <v>4651402.6384810004</v>
      </c>
      <c r="K59" s="335">
        <v>1.44060557154417E-3</v>
      </c>
      <c r="L59" s="335">
        <v>1.1298932785638518E-3</v>
      </c>
      <c r="M59" s="335">
        <v>2.894000748069217E-2</v>
      </c>
      <c r="N59" s="227">
        <f>VLOOKUP(B59,پیوست2!$A$4:$E$200,5,0)</f>
        <v>33075395</v>
      </c>
      <c r="O59" s="222">
        <f t="shared" si="6"/>
        <v>2.0063918451376185E-3</v>
      </c>
      <c r="P59" s="222">
        <f t="shared" si="7"/>
        <v>5.9535189548058698E-5</v>
      </c>
      <c r="Q59" s="222">
        <f t="shared" si="8"/>
        <v>1.3169837845759497E-2</v>
      </c>
      <c r="R59" s="222">
        <f t="shared" si="9"/>
        <v>1.7673689696269448E-5</v>
      </c>
      <c r="S59" s="222">
        <f t="shared" si="10"/>
        <v>1.3861797836747972E-5</v>
      </c>
      <c r="T59" s="222">
        <f t="shared" si="11"/>
        <v>3.5504285289777369E-4</v>
      </c>
    </row>
    <row r="60" spans="1:20">
      <c r="A60" s="1" t="s">
        <v>434</v>
      </c>
      <c r="B60" s="1">
        <v>11142</v>
      </c>
      <c r="C60" s="388">
        <v>130</v>
      </c>
      <c r="D60" s="111">
        <v>57</v>
      </c>
      <c r="E60" s="111" t="s">
        <v>434</v>
      </c>
      <c r="F60" s="333">
        <v>0.1539319830796417</v>
      </c>
      <c r="G60" s="333">
        <v>0.47190834359576145</v>
      </c>
      <c r="H60" s="333">
        <v>0.47130164208957681</v>
      </c>
      <c r="I60" s="334">
        <v>9989798.5426979996</v>
      </c>
      <c r="J60" s="334">
        <v>10629308.399924999</v>
      </c>
      <c r="K60" s="333">
        <v>1.3964188725431937E-3</v>
      </c>
      <c r="L60" s="333">
        <v>1.2624497835801309E-2</v>
      </c>
      <c r="M60" s="333">
        <v>1.6249762646925656E-2</v>
      </c>
      <c r="N60" s="227">
        <f>VLOOKUP(B60,پیوست2!$A$4:$E$200,5,0)</f>
        <v>150719349</v>
      </c>
      <c r="O60" s="222">
        <f t="shared" si="6"/>
        <v>8.6054774344933947E-3</v>
      </c>
      <c r="P60" s="222">
        <f t="shared" si="7"/>
        <v>2.6381759792319395E-2</v>
      </c>
      <c r="Q60" s="222">
        <f t="shared" si="8"/>
        <v>2.6347842499652257E-2</v>
      </c>
      <c r="R60" s="222">
        <f t="shared" si="9"/>
        <v>7.8065979898107689E-5</v>
      </c>
      <c r="S60" s="222">
        <f t="shared" si="10"/>
        <v>7.057651637710048E-4</v>
      </c>
      <c r="T60" s="222">
        <f t="shared" si="11"/>
        <v>9.0843347156544592E-4</v>
      </c>
    </row>
    <row r="61" spans="1:20">
      <c r="A61" s="1" t="s">
        <v>430</v>
      </c>
      <c r="B61" s="1">
        <v>11049</v>
      </c>
      <c r="C61" s="388">
        <v>115</v>
      </c>
      <c r="D61" s="157">
        <v>58</v>
      </c>
      <c r="E61" s="157" t="s">
        <v>430</v>
      </c>
      <c r="F61" s="335">
        <v>0.15005550999810677</v>
      </c>
      <c r="G61" s="335">
        <v>2.0872280913273271</v>
      </c>
      <c r="H61" s="335">
        <v>1.5998357740251117</v>
      </c>
      <c r="I61" s="336">
        <v>5145083.2403779998</v>
      </c>
      <c r="J61" s="336">
        <v>5245366.4743290003</v>
      </c>
      <c r="K61" s="335">
        <v>1.3508125171284628E-2</v>
      </c>
      <c r="L61" s="335">
        <v>8.2977529831250202E-2</v>
      </c>
      <c r="M61" s="335">
        <v>6.0690143550697448E-2</v>
      </c>
      <c r="N61" s="227">
        <f>VLOOKUP(B61,پیوست2!$A$4:$E$200,5,0)</f>
        <v>40094767</v>
      </c>
      <c r="O61" s="222">
        <f t="shared" si="6"/>
        <v>2.2316019766755926E-3</v>
      </c>
      <c r="P61" s="222">
        <f t="shared" si="7"/>
        <v>3.1040928350032963E-2</v>
      </c>
      <c r="Q61" s="222">
        <f t="shared" si="8"/>
        <v>2.3792506357919217E-2</v>
      </c>
      <c r="R61" s="222">
        <f t="shared" si="9"/>
        <v>2.0089071593439278E-4</v>
      </c>
      <c r="S61" s="222">
        <f t="shared" si="10"/>
        <v>1.2340287910348124E-3</v>
      </c>
      <c r="T61" s="222">
        <f t="shared" si="11"/>
        <v>9.0257428277156014E-4</v>
      </c>
    </row>
    <row r="62" spans="1:20">
      <c r="A62" s="1" t="s">
        <v>409</v>
      </c>
      <c r="B62" s="1">
        <v>11405</v>
      </c>
      <c r="C62" s="388">
        <v>218</v>
      </c>
      <c r="D62" s="111">
        <v>59</v>
      </c>
      <c r="E62" s="111" t="s">
        <v>409</v>
      </c>
      <c r="F62" s="333">
        <v>0.15004814923548734</v>
      </c>
      <c r="G62" s="333">
        <v>2.710706878311655</v>
      </c>
      <c r="H62" s="333">
        <v>1.605560898101964</v>
      </c>
      <c r="I62" s="334">
        <v>4070223.4122100002</v>
      </c>
      <c r="J62" s="334">
        <v>4507859.3787719999</v>
      </c>
      <c r="K62" s="333">
        <v>2.1693522227676188E-3</v>
      </c>
      <c r="L62" s="333">
        <v>0.28307826071204678</v>
      </c>
      <c r="M62" s="333">
        <v>0.13772089289671818</v>
      </c>
      <c r="N62" s="227">
        <f>VLOOKUP(B62,پیوست2!$A$4:$E$200,5,0)</f>
        <v>45122491</v>
      </c>
      <c r="O62" s="222">
        <f t="shared" si="6"/>
        <v>2.5113127764158803E-3</v>
      </c>
      <c r="P62" s="222">
        <f t="shared" si="7"/>
        <v>4.5368322443876334E-2</v>
      </c>
      <c r="Q62" s="222">
        <f t="shared" si="8"/>
        <v>2.6871811596884451E-2</v>
      </c>
      <c r="R62" s="222">
        <f t="shared" si="9"/>
        <v>3.6307825063756543E-5</v>
      </c>
      <c r="S62" s="222">
        <f t="shared" si="10"/>
        <v>4.7377995428391243E-3</v>
      </c>
      <c r="T62" s="222">
        <f t="shared" si="11"/>
        <v>2.3049950277502875E-3</v>
      </c>
    </row>
    <row r="63" spans="1:20">
      <c r="A63" s="1" t="s">
        <v>429</v>
      </c>
      <c r="B63" s="1">
        <v>11014</v>
      </c>
      <c r="C63" s="388">
        <v>114</v>
      </c>
      <c r="D63" s="157">
        <v>60</v>
      </c>
      <c r="E63" s="157" t="s">
        <v>429</v>
      </c>
      <c r="F63" s="335">
        <v>0.14842872488233758</v>
      </c>
      <c r="G63" s="335">
        <v>0.96342386445717987</v>
      </c>
      <c r="H63" s="335">
        <v>0.70623837736166895</v>
      </c>
      <c r="I63" s="336">
        <v>1247529.7601129999</v>
      </c>
      <c r="J63" s="336">
        <v>1295496.418567</v>
      </c>
      <c r="K63" s="335">
        <v>5.7910898338734331E-3</v>
      </c>
      <c r="L63" s="335">
        <v>8.8471510680381595E-3</v>
      </c>
      <c r="M63" s="335">
        <v>1.257887683073519E-2</v>
      </c>
      <c r="N63" s="227">
        <f>VLOOKUP(B63,پیوست2!$A$4:$E$200,5,0)</f>
        <v>5572214</v>
      </c>
      <c r="O63" s="222">
        <f t="shared" si="6"/>
        <v>3.0677703083726335E-4</v>
      </c>
      <c r="P63" s="222">
        <f t="shared" si="7"/>
        <v>1.9912339259818414E-3</v>
      </c>
      <c r="Q63" s="222">
        <f t="shared" si="8"/>
        <v>1.4596750908025954E-3</v>
      </c>
      <c r="R63" s="222">
        <f t="shared" si="9"/>
        <v>1.1969201688931019E-5</v>
      </c>
      <c r="S63" s="222">
        <f t="shared" si="10"/>
        <v>1.8285562570001145E-5</v>
      </c>
      <c r="T63" s="222">
        <f t="shared" si="11"/>
        <v>2.5998407575485288E-5</v>
      </c>
    </row>
    <row r="64" spans="1:20">
      <c r="A64" s="1" t="s">
        <v>420</v>
      </c>
      <c r="B64" s="1">
        <v>10845</v>
      </c>
      <c r="C64" s="388">
        <v>3</v>
      </c>
      <c r="D64" s="111">
        <v>61</v>
      </c>
      <c r="E64" s="111" t="s">
        <v>420</v>
      </c>
      <c r="F64" s="333">
        <v>0.14427561248514206</v>
      </c>
      <c r="G64" s="333">
        <v>1.1053206839275518</v>
      </c>
      <c r="H64" s="333">
        <v>0.57519157070807703</v>
      </c>
      <c r="I64" s="334">
        <v>1916829.5212999999</v>
      </c>
      <c r="J64" s="334">
        <v>2198298.8199100001</v>
      </c>
      <c r="K64" s="333">
        <v>2.667170285383688E-3</v>
      </c>
      <c r="L64" s="333">
        <v>2.4927380259856264E-2</v>
      </c>
      <c r="M64" s="333">
        <v>1.007410568768557E-2</v>
      </c>
      <c r="N64" s="227">
        <f>VLOOKUP(B64,پیوست2!$A$4:$E$200,5,0)</f>
        <v>24974630</v>
      </c>
      <c r="O64" s="222">
        <f t="shared" si="6"/>
        <v>1.336500377269565E-3</v>
      </c>
      <c r="P64" s="222">
        <f t="shared" si="7"/>
        <v>1.0239162985533398E-2</v>
      </c>
      <c r="Q64" s="222">
        <f t="shared" si="8"/>
        <v>5.3283000363820061E-3</v>
      </c>
      <c r="R64" s="222">
        <f t="shared" si="9"/>
        <v>2.4707391854077719E-5</v>
      </c>
      <c r="S64" s="222">
        <f t="shared" si="10"/>
        <v>2.3091534700690134E-4</v>
      </c>
      <c r="T64" s="222">
        <f t="shared" si="11"/>
        <v>9.3321704343010873E-5</v>
      </c>
    </row>
    <row r="65" spans="1:20">
      <c r="A65" s="1" t="s">
        <v>424</v>
      </c>
      <c r="B65" s="1">
        <v>10920</v>
      </c>
      <c r="C65" s="388">
        <v>106</v>
      </c>
      <c r="D65" s="157">
        <v>62</v>
      </c>
      <c r="E65" s="157" t="s">
        <v>424</v>
      </c>
      <c r="F65" s="335">
        <v>0.1433470785102528</v>
      </c>
      <c r="G65" s="335">
        <v>2.1000508782054115</v>
      </c>
      <c r="H65" s="335">
        <v>0</v>
      </c>
      <c r="I65" s="336">
        <v>100937.169018</v>
      </c>
      <c r="J65" s="336">
        <v>79832.567225999999</v>
      </c>
      <c r="K65" s="335">
        <v>7.0979775636121215E-3</v>
      </c>
      <c r="L65" s="335">
        <v>0</v>
      </c>
      <c r="M65" s="335">
        <v>0</v>
      </c>
      <c r="N65" s="227">
        <f>VLOOKUP(B65,پیوست2!$A$4:$E$200,5,0)</f>
        <v>1906122</v>
      </c>
      <c r="O65" s="222">
        <f t="shared" si="6"/>
        <v>1.013483391998541E-4</v>
      </c>
      <c r="P65" s="222">
        <f t="shared" si="7"/>
        <v>1.4847646073658245E-3</v>
      </c>
      <c r="Q65" s="222">
        <f t="shared" si="8"/>
        <v>0</v>
      </c>
      <c r="R65" s="222">
        <f t="shared" si="9"/>
        <v>5.0183669261069936E-6</v>
      </c>
      <c r="S65" s="222">
        <f t="shared" si="10"/>
        <v>0</v>
      </c>
      <c r="T65" s="222">
        <f t="shared" si="11"/>
        <v>0</v>
      </c>
    </row>
    <row r="66" spans="1:20">
      <c r="A66" s="1" t="s">
        <v>449</v>
      </c>
      <c r="B66" s="1">
        <v>11343</v>
      </c>
      <c r="C66" s="388">
        <v>196</v>
      </c>
      <c r="D66" s="111">
        <v>63</v>
      </c>
      <c r="E66" s="111" t="s">
        <v>449</v>
      </c>
      <c r="F66" s="333">
        <v>0.1318790924609092</v>
      </c>
      <c r="G66" s="333">
        <v>1.0604997490958967</v>
      </c>
      <c r="H66" s="333">
        <v>0.99515389071770977</v>
      </c>
      <c r="I66" s="334">
        <v>2740653.4508679998</v>
      </c>
      <c r="J66" s="334">
        <v>2984284.5944980001</v>
      </c>
      <c r="K66" s="333">
        <v>3.9653841103276756E-3</v>
      </c>
      <c r="L66" s="333">
        <v>9.8803780767019955E-2</v>
      </c>
      <c r="M66" s="333">
        <v>5.7995785264255272E-2</v>
      </c>
      <c r="N66" s="227">
        <f>VLOOKUP(B66,پیوست2!$A$4:$E$200,5,0)</f>
        <v>34825431</v>
      </c>
      <c r="O66" s="222">
        <f t="shared" si="6"/>
        <v>1.7035290580115034E-3</v>
      </c>
      <c r="P66" s="222">
        <f t="shared" si="7"/>
        <v>1.3698851765561458E-2</v>
      </c>
      <c r="Q66" s="222">
        <f t="shared" si="8"/>
        <v>1.2854756113318913E-2</v>
      </c>
      <c r="R66" s="222">
        <f t="shared" si="9"/>
        <v>5.122227437319231E-5</v>
      </c>
      <c r="S66" s="222">
        <f t="shared" si="10"/>
        <v>1.2762835142189619E-3</v>
      </c>
      <c r="T66" s="222">
        <f t="shared" si="11"/>
        <v>7.491521483523946E-4</v>
      </c>
    </row>
    <row r="67" spans="1:20">
      <c r="A67" s="1" t="s">
        <v>585</v>
      </c>
      <c r="B67" s="1">
        <v>11692</v>
      </c>
      <c r="C67" s="388">
        <v>300</v>
      </c>
      <c r="D67" s="157">
        <v>64</v>
      </c>
      <c r="E67" s="157" t="s">
        <v>585</v>
      </c>
      <c r="F67" s="335">
        <v>0.13151364468985613</v>
      </c>
      <c r="G67" s="335">
        <v>2.4604886258826864</v>
      </c>
      <c r="H67" s="335">
        <v>1.3073623419235887</v>
      </c>
      <c r="I67" s="336">
        <v>34559.369449999998</v>
      </c>
      <c r="J67" s="336">
        <v>35599.766520999998</v>
      </c>
      <c r="K67" s="335">
        <v>3.8786216423307455E-3</v>
      </c>
      <c r="L67" s="335">
        <v>1.083573065418113</v>
      </c>
      <c r="M67" s="335">
        <v>3.8440184510727837E-2</v>
      </c>
      <c r="N67" s="227">
        <f>VLOOKUP(B67,پیوست2!$A$4:$E$200,5,0)</f>
        <v>1769245</v>
      </c>
      <c r="O67" s="222">
        <f t="shared" si="6"/>
        <v>8.6304986071295966E-5</v>
      </c>
      <c r="P67" s="222">
        <f t="shared" si="7"/>
        <v>1.6146798842520899E-3</v>
      </c>
      <c r="Q67" s="222">
        <f t="shared" si="8"/>
        <v>8.5794815417015893E-4</v>
      </c>
      <c r="R67" s="222">
        <f t="shared" si="9"/>
        <v>2.5453205833250051E-6</v>
      </c>
      <c r="S67" s="222">
        <f t="shared" si="10"/>
        <v>7.1108787638485163E-4</v>
      </c>
      <c r="T67" s="222">
        <f t="shared" si="11"/>
        <v>2.5226124609352441E-5</v>
      </c>
    </row>
    <row r="68" spans="1:20">
      <c r="A68" s="1" t="s">
        <v>470</v>
      </c>
      <c r="B68" s="1">
        <v>11476</v>
      </c>
      <c r="C68" s="388">
        <v>246</v>
      </c>
      <c r="D68" s="111">
        <v>65</v>
      </c>
      <c r="E68" s="111" t="s">
        <v>470</v>
      </c>
      <c r="F68" s="333">
        <v>0.13043191692295683</v>
      </c>
      <c r="G68" s="333">
        <v>1.2423532092825991</v>
      </c>
      <c r="H68" s="333">
        <v>0.44544467283212885</v>
      </c>
      <c r="I68" s="334">
        <v>12785.963685999999</v>
      </c>
      <c r="J68" s="334">
        <v>6136.9203239999997</v>
      </c>
      <c r="K68" s="333">
        <v>1.0131619590049963E-3</v>
      </c>
      <c r="L68" s="333">
        <v>3.2593648212885205E-2</v>
      </c>
      <c r="M68" s="333">
        <v>3.8908262563473003E-2</v>
      </c>
      <c r="N68" s="227">
        <f>VLOOKUP(B68,پیوست2!$A$4:$E$200,5,0)</f>
        <v>296633</v>
      </c>
      <c r="O68" s="222">
        <f t="shared" ref="O68:O88" si="12">$N68/$N$89*F68</f>
        <v>1.4350942925104857E-5</v>
      </c>
      <c r="P68" s="222">
        <f t="shared" ref="P68:P88" si="13">$N68/$N$89*G68</f>
        <v>1.3669154314251611E-4</v>
      </c>
      <c r="Q68" s="222">
        <f t="shared" ref="Q68:Q88" si="14">$N68/$N$89*H68</f>
        <v>4.9010635026408621E-5</v>
      </c>
      <c r="R68" s="222">
        <f t="shared" ref="R68:R88" si="15">$N68/$N$89*K68</f>
        <v>1.1147447488758811E-7</v>
      </c>
      <c r="S68" s="222">
        <f t="shared" ref="S68:S88" si="16">$N68/$N$89*L68</f>
        <v>3.5861589422192621E-6</v>
      </c>
      <c r="T68" s="222">
        <f t="shared" ref="T68:T88" si="17">$N68/$N$89*M68</f>
        <v>4.2809326776452399E-6</v>
      </c>
    </row>
    <row r="69" spans="1:20">
      <c r="A69" s="1" t="s">
        <v>472</v>
      </c>
      <c r="B69" s="1">
        <v>11499</v>
      </c>
      <c r="C69" s="388">
        <v>249</v>
      </c>
      <c r="D69" s="157">
        <v>66</v>
      </c>
      <c r="E69" s="157" t="s">
        <v>472</v>
      </c>
      <c r="F69" s="335">
        <v>0.12301226849970538</v>
      </c>
      <c r="G69" s="335">
        <v>3.0515740120873094</v>
      </c>
      <c r="H69" s="335">
        <v>0.39810059811298887</v>
      </c>
      <c r="I69" s="336">
        <v>66947.450721000001</v>
      </c>
      <c r="J69" s="336">
        <v>91980.395944000004</v>
      </c>
      <c r="K69" s="335">
        <v>3.3315310681967286E-3</v>
      </c>
      <c r="L69" s="335">
        <v>0</v>
      </c>
      <c r="M69" s="335">
        <v>0</v>
      </c>
      <c r="N69" s="227">
        <f>VLOOKUP(B69,پیوست2!$A$4:$E$200,5,0)</f>
        <v>3825612</v>
      </c>
      <c r="O69" s="222">
        <f t="shared" si="12"/>
        <v>1.7455264927507651E-4</v>
      </c>
      <c r="P69" s="222">
        <f t="shared" si="13"/>
        <v>4.330139869504885E-3</v>
      </c>
      <c r="Q69" s="222">
        <f t="shared" si="14"/>
        <v>5.6489905377837303E-4</v>
      </c>
      <c r="R69" s="222">
        <f t="shared" si="15"/>
        <v>4.7273949272576604E-6</v>
      </c>
      <c r="S69" s="222">
        <f t="shared" si="16"/>
        <v>0</v>
      </c>
      <c r="T69" s="222">
        <f t="shared" si="17"/>
        <v>0</v>
      </c>
    </row>
    <row r="70" spans="1:20">
      <c r="A70" s="1" t="s">
        <v>469</v>
      </c>
      <c r="B70" s="1">
        <v>11460</v>
      </c>
      <c r="C70" s="388">
        <v>243</v>
      </c>
      <c r="D70" s="111">
        <v>67</v>
      </c>
      <c r="E70" s="111" t="s">
        <v>469</v>
      </c>
      <c r="F70" s="333">
        <v>0.12256259902323097</v>
      </c>
      <c r="G70" s="333">
        <v>1.0159546357762768</v>
      </c>
      <c r="H70" s="333">
        <v>8.1510682813403221E-2</v>
      </c>
      <c r="I70" s="334">
        <v>2111945.8529960001</v>
      </c>
      <c r="J70" s="334">
        <v>2656956.9957400002</v>
      </c>
      <c r="K70" s="333">
        <v>1.3265018677453345E-2</v>
      </c>
      <c r="L70" s="333">
        <v>0</v>
      </c>
      <c r="M70" s="333">
        <v>1.8931393605480393E-2</v>
      </c>
      <c r="N70" s="227">
        <f>VLOOKUP(B70,پیوست2!$A$4:$E$200,5,0)</f>
        <v>41398227</v>
      </c>
      <c r="O70" s="222">
        <f t="shared" si="12"/>
        <v>1.8819877820574365E-3</v>
      </c>
      <c r="P70" s="222">
        <f t="shared" si="13"/>
        <v>1.5600307327793821E-2</v>
      </c>
      <c r="Q70" s="222">
        <f t="shared" si="14"/>
        <v>1.2516225209364851E-3</v>
      </c>
      <c r="R70" s="222">
        <f t="shared" si="15"/>
        <v>2.0368859079921282E-4</v>
      </c>
      <c r="S70" s="222">
        <f t="shared" si="16"/>
        <v>0</v>
      </c>
      <c r="T70" s="222">
        <f t="shared" si="17"/>
        <v>2.9069758431021195E-4</v>
      </c>
    </row>
    <row r="71" spans="1:20">
      <c r="A71" s="1" t="s">
        <v>451</v>
      </c>
      <c r="B71" s="1">
        <v>11340</v>
      </c>
      <c r="C71" s="388">
        <v>201</v>
      </c>
      <c r="D71" s="157">
        <v>68</v>
      </c>
      <c r="E71" s="157" t="s">
        <v>451</v>
      </c>
      <c r="F71" s="335">
        <v>0.12190079766808046</v>
      </c>
      <c r="G71" s="335">
        <v>1.8211145441155185</v>
      </c>
      <c r="H71" s="335">
        <v>0.71075331300034117</v>
      </c>
      <c r="I71" s="336">
        <v>259629.67926599999</v>
      </c>
      <c r="J71" s="336">
        <v>263255.82346500002</v>
      </c>
      <c r="K71" s="335">
        <v>2.5966922383427854E-3</v>
      </c>
      <c r="L71" s="335">
        <v>0</v>
      </c>
      <c r="M71" s="335">
        <v>0</v>
      </c>
      <c r="N71" s="227">
        <f>VLOOKUP(B71,پیوست2!$A$4:$E$200,5,0)</f>
        <v>2815267</v>
      </c>
      <c r="O71" s="222">
        <f t="shared" si="12"/>
        <v>1.272926222936461E-4</v>
      </c>
      <c r="P71" s="222">
        <f t="shared" si="13"/>
        <v>1.9016647163274671E-3</v>
      </c>
      <c r="Q71" s="222">
        <f t="shared" si="14"/>
        <v>7.4219082029354456E-4</v>
      </c>
      <c r="R71" s="222">
        <f t="shared" si="15"/>
        <v>2.7115471812434412E-6</v>
      </c>
      <c r="S71" s="222">
        <f t="shared" si="16"/>
        <v>0</v>
      </c>
      <c r="T71" s="222">
        <f t="shared" si="17"/>
        <v>0</v>
      </c>
    </row>
    <row r="72" spans="1:20">
      <c r="A72" s="1" t="s">
        <v>442</v>
      </c>
      <c r="B72" s="1">
        <v>11256</v>
      </c>
      <c r="C72" s="388">
        <v>164</v>
      </c>
      <c r="D72" s="111">
        <v>69</v>
      </c>
      <c r="E72" s="111" t="s">
        <v>442</v>
      </c>
      <c r="F72" s="333">
        <v>0.11356586080965123</v>
      </c>
      <c r="G72" s="333">
        <v>0.4105849564027873</v>
      </c>
      <c r="H72" s="333">
        <v>6.099004105804921E-5</v>
      </c>
      <c r="I72" s="334">
        <v>7203.2365520000003</v>
      </c>
      <c r="J72" s="334">
        <v>7752.4898839999996</v>
      </c>
      <c r="K72" s="333">
        <v>3.8265737005314167E-4</v>
      </c>
      <c r="L72" s="333">
        <v>3.7205392617075665E-5</v>
      </c>
      <c r="M72" s="333">
        <v>0</v>
      </c>
      <c r="N72" s="227">
        <f>VLOOKUP(B72,پیوست2!$A$4:$E$200,5,0)</f>
        <v>53391</v>
      </c>
      <c r="O72" s="222">
        <f t="shared" si="12"/>
        <v>2.249018088683553E-6</v>
      </c>
      <c r="P72" s="222">
        <f t="shared" si="13"/>
        <v>8.1310790699588635E-6</v>
      </c>
      <c r="Q72" s="222">
        <f t="shared" si="14"/>
        <v>1.2078251737906806E-9</v>
      </c>
      <c r="R72" s="222">
        <f t="shared" si="15"/>
        <v>7.5780110403077621E-9</v>
      </c>
      <c r="S72" s="222">
        <f t="shared" si="16"/>
        <v>7.3680241928184842E-10</v>
      </c>
      <c r="T72" s="222">
        <f t="shared" si="17"/>
        <v>0</v>
      </c>
    </row>
    <row r="73" spans="1:20">
      <c r="A73" s="1" t="s">
        <v>399</v>
      </c>
      <c r="B73" s="1">
        <v>11495</v>
      </c>
      <c r="C73" s="388">
        <v>248</v>
      </c>
      <c r="D73" s="157">
        <v>70</v>
      </c>
      <c r="E73" s="157" t="s">
        <v>399</v>
      </c>
      <c r="F73" s="335">
        <v>0.11254892954080425</v>
      </c>
      <c r="G73" s="335">
        <v>2.1719109391653064</v>
      </c>
      <c r="H73" s="335">
        <v>1.4543597372468822</v>
      </c>
      <c r="I73" s="336">
        <v>7032508.1617689999</v>
      </c>
      <c r="J73" s="336">
        <v>8033136.7731299996</v>
      </c>
      <c r="K73" s="335">
        <v>4.0331090588634506E-3</v>
      </c>
      <c r="L73" s="335">
        <v>0.10363726499260197</v>
      </c>
      <c r="M73" s="335">
        <v>7.1025303597150619E-2</v>
      </c>
      <c r="N73" s="227">
        <f>VLOOKUP(B73,پیوست2!$A$4:$E$200,5,0)</f>
        <v>49365367</v>
      </c>
      <c r="O73" s="222">
        <f t="shared" si="12"/>
        <v>2.0608236751946145E-3</v>
      </c>
      <c r="P73" s="222">
        <f t="shared" si="13"/>
        <v>3.9768707726565274E-2</v>
      </c>
      <c r="Q73" s="222">
        <f t="shared" si="14"/>
        <v>2.6630008752607244E-2</v>
      </c>
      <c r="R73" s="222">
        <f t="shared" si="15"/>
        <v>7.3848118032382982E-5</v>
      </c>
      <c r="S73" s="222">
        <f t="shared" si="16"/>
        <v>1.8976469185496788E-3</v>
      </c>
      <c r="T73" s="222">
        <f t="shared" si="17"/>
        <v>1.300506613328801E-3</v>
      </c>
    </row>
    <row r="74" spans="1:20">
      <c r="A74" s="1" t="s">
        <v>445</v>
      </c>
      <c r="B74" s="1">
        <v>11302</v>
      </c>
      <c r="C74" s="388">
        <v>178</v>
      </c>
      <c r="D74" s="111">
        <v>71</v>
      </c>
      <c r="E74" s="111" t="s">
        <v>445</v>
      </c>
      <c r="F74" s="333">
        <v>0.10919074874321369</v>
      </c>
      <c r="G74" s="333">
        <v>2.483823474106563</v>
      </c>
      <c r="H74" s="333">
        <v>1.7187919673720704</v>
      </c>
      <c r="I74" s="334">
        <v>1035755.68855</v>
      </c>
      <c r="J74" s="334">
        <v>1073936.6068500001</v>
      </c>
      <c r="K74" s="333">
        <v>2.7278783145937176E-4</v>
      </c>
      <c r="L74" s="333">
        <v>0.20612420550357624</v>
      </c>
      <c r="M74" s="333">
        <v>4.9048714553154953E-2</v>
      </c>
      <c r="N74" s="227">
        <f>VLOOKUP(B74,پیوست2!$A$4:$E$200,5,0)</f>
        <v>13401549</v>
      </c>
      <c r="O74" s="222">
        <f t="shared" si="12"/>
        <v>5.4277262890603029E-4</v>
      </c>
      <c r="P74" s="222">
        <f t="shared" si="13"/>
        <v>1.2346754759872616E-2</v>
      </c>
      <c r="Q74" s="222">
        <f t="shared" si="14"/>
        <v>8.5438853145613954E-3</v>
      </c>
      <c r="R74" s="222">
        <f t="shared" si="15"/>
        <v>1.3559918776908334E-6</v>
      </c>
      <c r="S74" s="222">
        <f t="shared" si="16"/>
        <v>1.0246158964020867E-3</v>
      </c>
      <c r="T74" s="222">
        <f t="shared" si="17"/>
        <v>2.4381460928604525E-4</v>
      </c>
    </row>
    <row r="75" spans="1:20">
      <c r="A75" s="1" t="s">
        <v>425</v>
      </c>
      <c r="B75" s="1">
        <v>10929</v>
      </c>
      <c r="C75" s="388">
        <v>110</v>
      </c>
      <c r="D75" s="157">
        <v>72</v>
      </c>
      <c r="E75" s="157" t="s">
        <v>425</v>
      </c>
      <c r="F75" s="335">
        <v>0.1080826684110897</v>
      </c>
      <c r="G75" s="335">
        <v>2.4790991861607932</v>
      </c>
      <c r="H75" s="335">
        <v>1.3531303364368805</v>
      </c>
      <c r="I75" s="336">
        <v>319288.75726099999</v>
      </c>
      <c r="J75" s="336">
        <v>360417.20582700003</v>
      </c>
      <c r="K75" s="335">
        <v>2.2001603205747291E-3</v>
      </c>
      <c r="L75" s="335">
        <v>9.6844324378734747E-2</v>
      </c>
      <c r="M75" s="335">
        <v>8.5433232390056624E-2</v>
      </c>
      <c r="N75" s="227">
        <f>VLOOKUP(B75,پیوست2!$A$4:$E$200,5,0)</f>
        <v>5054255</v>
      </c>
      <c r="O75" s="222">
        <f t="shared" si="12"/>
        <v>2.0262372907762019E-4</v>
      </c>
      <c r="P75" s="222">
        <f t="shared" si="13"/>
        <v>4.6475936358511749E-3</v>
      </c>
      <c r="Q75" s="222">
        <f t="shared" si="14"/>
        <v>2.5367278466337717E-3</v>
      </c>
      <c r="R75" s="222">
        <f t="shared" si="15"/>
        <v>4.1246639750589526E-6</v>
      </c>
      <c r="S75" s="222">
        <f t="shared" si="16"/>
        <v>1.8155508588098965E-4</v>
      </c>
      <c r="T75" s="222">
        <f t="shared" si="17"/>
        <v>1.6016259025163044E-4</v>
      </c>
    </row>
    <row r="76" spans="1:20">
      <c r="A76" s="1" t="s">
        <v>474</v>
      </c>
      <c r="B76" s="1">
        <v>11513</v>
      </c>
      <c r="C76" s="388">
        <v>254</v>
      </c>
      <c r="D76" s="111">
        <v>73</v>
      </c>
      <c r="E76" s="111" t="s">
        <v>474</v>
      </c>
      <c r="F76" s="333">
        <v>9.0301446791018675E-2</v>
      </c>
      <c r="G76" s="333">
        <v>1.7691521647987969</v>
      </c>
      <c r="H76" s="333">
        <v>0.31640441828868066</v>
      </c>
      <c r="I76" s="334">
        <v>8674534.1946709994</v>
      </c>
      <c r="J76" s="334">
        <v>9427250.3191720005</v>
      </c>
      <c r="K76" s="333">
        <v>3.3048093107691688E-3</v>
      </c>
      <c r="L76" s="333">
        <v>7.0336976128624676E-2</v>
      </c>
      <c r="M76" s="333">
        <v>4.6731275381602176E-2</v>
      </c>
      <c r="N76" s="227">
        <f>VLOOKUP(B76,پیوست2!$A$4:$E$200,5,0)</f>
        <v>80759538</v>
      </c>
      <c r="O76" s="222">
        <f t="shared" si="12"/>
        <v>2.7049897919937558E-3</v>
      </c>
      <c r="P76" s="222">
        <f t="shared" si="13"/>
        <v>5.2995148099225876E-2</v>
      </c>
      <c r="Q76" s="222">
        <f t="shared" si="14"/>
        <v>9.4779292251353821E-3</v>
      </c>
      <c r="R76" s="222">
        <f t="shared" si="15"/>
        <v>9.8995927172737563E-5</v>
      </c>
      <c r="S76" s="222">
        <f t="shared" si="16"/>
        <v>2.1069518727418819E-3</v>
      </c>
      <c r="T76" s="222">
        <f t="shared" si="17"/>
        <v>1.399840504954738E-3</v>
      </c>
    </row>
    <row r="77" spans="1:20">
      <c r="A77" s="1" t="s">
        <v>467</v>
      </c>
      <c r="B77" s="1">
        <v>11449</v>
      </c>
      <c r="C77" s="388">
        <v>235</v>
      </c>
      <c r="D77" s="157">
        <v>74</v>
      </c>
      <c r="E77" s="157" t="s">
        <v>467</v>
      </c>
      <c r="F77" s="335">
        <v>8.3917599754690472E-2</v>
      </c>
      <c r="G77" s="335">
        <v>1.9408030257065507</v>
      </c>
      <c r="H77" s="335">
        <v>1.1118035964461419</v>
      </c>
      <c r="I77" s="336">
        <v>183670.26861599999</v>
      </c>
      <c r="J77" s="336">
        <v>183457.34980600001</v>
      </c>
      <c r="K77" s="335">
        <v>2.9269287055188682E-3</v>
      </c>
      <c r="L77" s="335">
        <v>0.11023462243028601</v>
      </c>
      <c r="M77" s="335">
        <v>7.2341122772106289E-2</v>
      </c>
      <c r="N77" s="227">
        <f>VLOOKUP(B77,پیوست2!$A$4:$E$200,5,0)</f>
        <v>4449099</v>
      </c>
      <c r="O77" s="222">
        <f t="shared" si="12"/>
        <v>1.384848354447523E-4</v>
      </c>
      <c r="P77" s="222">
        <f t="shared" si="13"/>
        <v>3.2028059481125281E-3</v>
      </c>
      <c r="Q77" s="222">
        <f t="shared" si="14"/>
        <v>1.834751453220895E-3</v>
      </c>
      <c r="R77" s="222">
        <f t="shared" si="15"/>
        <v>4.8301576942999572E-6</v>
      </c>
      <c r="S77" s="222">
        <f t="shared" si="16"/>
        <v>1.819144445527268E-4</v>
      </c>
      <c r="T77" s="222">
        <f t="shared" si="17"/>
        <v>1.1938077962512043E-4</v>
      </c>
    </row>
    <row r="78" spans="1:20">
      <c r="A78" s="1" t="s">
        <v>431</v>
      </c>
      <c r="B78" s="1">
        <v>11075</v>
      </c>
      <c r="C78" s="388">
        <v>118</v>
      </c>
      <c r="D78" s="111">
        <v>75</v>
      </c>
      <c r="E78" s="111" t="s">
        <v>431</v>
      </c>
      <c r="F78" s="333">
        <v>8.154354676448354E-2</v>
      </c>
      <c r="G78" s="333">
        <v>1.0310335428875914</v>
      </c>
      <c r="H78" s="333">
        <v>0.76445015031805374</v>
      </c>
      <c r="I78" s="334">
        <v>5182061.8615509998</v>
      </c>
      <c r="J78" s="334">
        <v>5631309.1643559998</v>
      </c>
      <c r="K78" s="333">
        <v>3.2045488284606328E-3</v>
      </c>
      <c r="L78" s="333">
        <v>4.3054837398378121E-2</v>
      </c>
      <c r="M78" s="333">
        <v>2.7372530533758866E-2</v>
      </c>
      <c r="N78" s="227">
        <f>VLOOKUP(B78,پیوست2!$A$4:$E$200,5,0)</f>
        <v>69366415</v>
      </c>
      <c r="O78" s="222">
        <f t="shared" si="12"/>
        <v>2.0980505283903807E-3</v>
      </c>
      <c r="P78" s="222">
        <f t="shared" si="13"/>
        <v>2.6527672087789129E-2</v>
      </c>
      <c r="Q78" s="222">
        <f t="shared" si="14"/>
        <v>1.9668693666651509E-2</v>
      </c>
      <c r="R78" s="222">
        <f t="shared" si="15"/>
        <v>8.2450489702429227E-5</v>
      </c>
      <c r="S78" s="222">
        <f t="shared" si="16"/>
        <v>1.1077666834179588E-3</v>
      </c>
      <c r="T78" s="222">
        <f t="shared" si="17"/>
        <v>7.0427341498405271E-4</v>
      </c>
    </row>
    <row r="79" spans="1:20">
      <c r="A79" s="1" t="s">
        <v>457</v>
      </c>
      <c r="B79" s="1">
        <v>11391</v>
      </c>
      <c r="C79" s="388">
        <v>215</v>
      </c>
      <c r="D79" s="157">
        <v>76</v>
      </c>
      <c r="E79" s="157" t="s">
        <v>457</v>
      </c>
      <c r="F79" s="335">
        <v>8.1017693735966859E-2</v>
      </c>
      <c r="G79" s="335">
        <v>0.93438687038653356</v>
      </c>
      <c r="H79" s="335">
        <v>0.74203297378888511</v>
      </c>
      <c r="I79" s="336">
        <v>14067.644264</v>
      </c>
      <c r="J79" s="336">
        <v>13849.366180999999</v>
      </c>
      <c r="K79" s="335">
        <v>5.2809110952166238E-3</v>
      </c>
      <c r="L79" s="335">
        <v>0.25578512362191391</v>
      </c>
      <c r="M79" s="335">
        <v>0.15499776754915526</v>
      </c>
      <c r="N79" s="227">
        <f>VLOOKUP(B79,پیوست2!$A$4:$E$200,5,0)</f>
        <v>349236</v>
      </c>
      <c r="O79" s="222">
        <f t="shared" si="12"/>
        <v>1.0494843768224559E-5</v>
      </c>
      <c r="P79" s="222">
        <f t="shared" si="13"/>
        <v>1.2103830375306762E-4</v>
      </c>
      <c r="Q79" s="222">
        <f t="shared" si="14"/>
        <v>9.6121227002148548E-5</v>
      </c>
      <c r="R79" s="222">
        <f t="shared" si="15"/>
        <v>6.8407695087941043E-7</v>
      </c>
      <c r="S79" s="222">
        <f t="shared" si="16"/>
        <v>3.3133810490785084E-5</v>
      </c>
      <c r="T79" s="222">
        <f t="shared" si="17"/>
        <v>2.0078050606491487E-5</v>
      </c>
    </row>
    <row r="80" spans="1:20">
      <c r="A80" s="1" t="s">
        <v>478</v>
      </c>
      <c r="B80" s="1">
        <v>11562</v>
      </c>
      <c r="C80" s="388">
        <v>261</v>
      </c>
      <c r="D80" s="111">
        <v>77</v>
      </c>
      <c r="E80" s="111" t="s">
        <v>478</v>
      </c>
      <c r="F80" s="333">
        <v>8.0787935679851472E-2</v>
      </c>
      <c r="G80" s="333">
        <v>4.0886303779587747</v>
      </c>
      <c r="H80" s="333">
        <v>3.1885775240136693</v>
      </c>
      <c r="I80" s="334">
        <v>1199.2333470000001</v>
      </c>
      <c r="J80" s="334">
        <v>5140.7844359999999</v>
      </c>
      <c r="K80" s="333">
        <v>5.1218356184189358E-4</v>
      </c>
      <c r="L80" s="333">
        <v>0.23726356683463762</v>
      </c>
      <c r="M80" s="333">
        <v>0.24036594141071424</v>
      </c>
      <c r="N80" s="227">
        <f>VLOOKUP(B80,پیوست2!$A$4:$E$200,5,0)</f>
        <v>2749710</v>
      </c>
      <c r="O80" s="222">
        <f t="shared" si="12"/>
        <v>8.2396829353816446E-5</v>
      </c>
      <c r="P80" s="222">
        <f t="shared" si="13"/>
        <v>4.1700555498600227E-3</v>
      </c>
      <c r="Q80" s="222">
        <f t="shared" si="14"/>
        <v>3.2520781217720042E-3</v>
      </c>
      <c r="R80" s="222">
        <f t="shared" si="15"/>
        <v>5.2238370974295923E-7</v>
      </c>
      <c r="S80" s="222">
        <f t="shared" si="16"/>
        <v>2.4198867645069898E-4</v>
      </c>
      <c r="T80" s="222">
        <f t="shared" si="17"/>
        <v>2.4515283489076118E-4</v>
      </c>
    </row>
    <row r="81" spans="1:20">
      <c r="B81" s="1">
        <v>11738</v>
      </c>
      <c r="C81" s="388">
        <v>302</v>
      </c>
      <c r="D81" s="157">
        <v>78</v>
      </c>
      <c r="E81" s="157" t="s">
        <v>653</v>
      </c>
      <c r="F81" s="335">
        <v>7.3645727194497149E-2</v>
      </c>
      <c r="G81" s="335">
        <v>2.4982480817910386</v>
      </c>
      <c r="H81" s="335">
        <v>0.82196038526719217</v>
      </c>
      <c r="I81" s="336">
        <v>90482.295178</v>
      </c>
      <c r="J81" s="336">
        <v>127571.711306</v>
      </c>
      <c r="K81" s="335">
        <v>2.4957329896642799E-2</v>
      </c>
      <c r="L81" s="335">
        <v>0.62363906740942632</v>
      </c>
      <c r="M81" s="335">
        <v>4.3412307515252734E-2</v>
      </c>
      <c r="N81" s="227">
        <f>VLOOKUP(B81,پیوست2!$A$4:$E$200,5,0)</f>
        <v>1841726</v>
      </c>
      <c r="O81" s="222">
        <f t="shared" si="12"/>
        <v>5.0309461661953047E-5</v>
      </c>
      <c r="P81" s="222">
        <f t="shared" si="13"/>
        <v>1.7066233287503648E-3</v>
      </c>
      <c r="Q81" s="222">
        <f t="shared" si="14"/>
        <v>5.6150419128910218E-4</v>
      </c>
      <c r="R81" s="222">
        <f t="shared" si="15"/>
        <v>1.7049051987821009E-5</v>
      </c>
      <c r="S81" s="222">
        <f t="shared" si="16"/>
        <v>4.260253370826249E-4</v>
      </c>
      <c r="T81" s="222">
        <f t="shared" si="17"/>
        <v>2.9656164774196388E-5</v>
      </c>
    </row>
    <row r="82" spans="1:20">
      <c r="A82" s="1" t="s">
        <v>443</v>
      </c>
      <c r="B82" s="1">
        <v>11277</v>
      </c>
      <c r="C82" s="388">
        <v>172</v>
      </c>
      <c r="D82" s="111">
        <v>79</v>
      </c>
      <c r="E82" s="111" t="s">
        <v>443</v>
      </c>
      <c r="F82" s="333">
        <v>7.1334284015928201E-2</v>
      </c>
      <c r="G82" s="333">
        <v>7.1356815637052593</v>
      </c>
      <c r="H82" s="333">
        <v>6.3897422682583498</v>
      </c>
      <c r="I82" s="334">
        <v>1584045.3529129999</v>
      </c>
      <c r="J82" s="334">
        <v>1154278.7964349999</v>
      </c>
      <c r="K82" s="333">
        <v>3.2339193062523269E-3</v>
      </c>
      <c r="L82" s="333">
        <v>0</v>
      </c>
      <c r="M82" s="333">
        <v>0</v>
      </c>
      <c r="N82" s="227">
        <f>VLOOKUP(B82,پیوست2!$A$4:$E$200,5,0)</f>
        <v>129362691</v>
      </c>
      <c r="O82" s="222">
        <f t="shared" si="12"/>
        <v>3.4228230181073019E-3</v>
      </c>
      <c r="P82" s="222">
        <f t="shared" si="13"/>
        <v>0.34239041497466494</v>
      </c>
      <c r="Q82" s="222">
        <f t="shared" si="14"/>
        <v>0.30659811361791034</v>
      </c>
      <c r="R82" s="222">
        <f t="shared" si="15"/>
        <v>1.5517269981528712E-4</v>
      </c>
      <c r="S82" s="222">
        <f t="shared" si="16"/>
        <v>0</v>
      </c>
      <c r="T82" s="222">
        <f t="shared" si="17"/>
        <v>0</v>
      </c>
    </row>
    <row r="83" spans="1:20">
      <c r="A83" s="1" t="s">
        <v>473</v>
      </c>
      <c r="B83" s="1">
        <v>11517</v>
      </c>
      <c r="C83" s="388">
        <v>250</v>
      </c>
      <c r="D83" s="157">
        <v>80</v>
      </c>
      <c r="E83" s="157" t="s">
        <v>473</v>
      </c>
      <c r="F83" s="335">
        <v>6.7174177512546784E-2</v>
      </c>
      <c r="G83" s="335">
        <v>1.1415584341921821</v>
      </c>
      <c r="H83" s="335">
        <v>0.74712024471249672</v>
      </c>
      <c r="I83" s="336">
        <v>9815629.8891020007</v>
      </c>
      <c r="J83" s="336">
        <v>11565320.605389001</v>
      </c>
      <c r="K83" s="335">
        <v>8.108733646512347E-3</v>
      </c>
      <c r="L83" s="335">
        <v>0.13420045156679017</v>
      </c>
      <c r="M83" s="335">
        <v>7.392789014004153E-2</v>
      </c>
      <c r="N83" s="227">
        <f>VLOOKUP(B83,پیوست2!$A$4:$E$200,5,0)</f>
        <v>87496281</v>
      </c>
      <c r="O83" s="222">
        <f t="shared" si="12"/>
        <v>2.1800630175076224E-3</v>
      </c>
      <c r="P83" s="222">
        <f t="shared" si="13"/>
        <v>3.7048005898419098E-2</v>
      </c>
      <c r="Q83" s="222">
        <f t="shared" si="14"/>
        <v>2.4246954342310147E-2</v>
      </c>
      <c r="R83" s="222">
        <f t="shared" si="15"/>
        <v>2.6315990751475123E-4</v>
      </c>
      <c r="S83" s="222">
        <f t="shared" si="16"/>
        <v>4.3553259932201886E-3</v>
      </c>
      <c r="T83" s="222">
        <f t="shared" si="17"/>
        <v>2.3992472289901591E-3</v>
      </c>
    </row>
    <row r="84" spans="1:20">
      <c r="A84" s="1" t="s">
        <v>447</v>
      </c>
      <c r="B84" s="1">
        <v>11315</v>
      </c>
      <c r="C84" s="388">
        <v>191</v>
      </c>
      <c r="D84" s="111">
        <v>81</v>
      </c>
      <c r="E84" s="111" t="s">
        <v>447</v>
      </c>
      <c r="F84" s="333">
        <v>4.9286710766327478E-2</v>
      </c>
      <c r="G84" s="333">
        <v>2.0484827191113957</v>
      </c>
      <c r="H84" s="333">
        <v>0.69110446609720566</v>
      </c>
      <c r="I84" s="334">
        <v>1597438.7520039999</v>
      </c>
      <c r="J84" s="334">
        <v>2392610.7428259999</v>
      </c>
      <c r="K84" s="333">
        <v>6.2897824945290391E-3</v>
      </c>
      <c r="L84" s="333">
        <v>2.4269635751077219E-2</v>
      </c>
      <c r="M84" s="333">
        <v>7.5339547213796279E-2</v>
      </c>
      <c r="N84" s="227">
        <f>VLOOKUP(B84,پیوست2!$A$4:$E$200,5,0)</f>
        <v>65514605</v>
      </c>
      <c r="O84" s="222">
        <f t="shared" si="12"/>
        <v>1.1976917521284319E-3</v>
      </c>
      <c r="P84" s="222">
        <f t="shared" si="13"/>
        <v>4.9779155859869868E-2</v>
      </c>
      <c r="Q84" s="222">
        <f t="shared" si="14"/>
        <v>1.6794184599335227E-2</v>
      </c>
      <c r="R84" s="222">
        <f t="shared" si="15"/>
        <v>1.528448642494093E-4</v>
      </c>
      <c r="S84" s="222">
        <f t="shared" si="16"/>
        <v>5.8976430186299543E-4</v>
      </c>
      <c r="T84" s="222">
        <f t="shared" si="17"/>
        <v>1.8307887238582304E-3</v>
      </c>
    </row>
    <row r="85" spans="1:20">
      <c r="A85" s="1" t="s">
        <v>441</v>
      </c>
      <c r="B85" s="1">
        <v>11217</v>
      </c>
      <c r="C85" s="388">
        <v>154</v>
      </c>
      <c r="D85" s="157">
        <v>82</v>
      </c>
      <c r="E85" s="157" t="s">
        <v>441</v>
      </c>
      <c r="F85" s="335">
        <v>3.7456910099094763E-2</v>
      </c>
      <c r="G85" s="335">
        <v>2.2932439656234123</v>
      </c>
      <c r="H85" s="335">
        <v>1.3322870458734029</v>
      </c>
      <c r="I85" s="336">
        <v>1675203.425297</v>
      </c>
      <c r="J85" s="336">
        <v>1838816.5557800001</v>
      </c>
      <c r="K85" s="335">
        <v>5.7960780700843186E-5</v>
      </c>
      <c r="L85" s="335">
        <v>0.1470359872773131</v>
      </c>
      <c r="M85" s="335">
        <v>8.3230134413150275E-2</v>
      </c>
      <c r="N85" s="227">
        <f>VLOOKUP(B85,پیوست2!$A$4:$E$200,5,0)</f>
        <v>16021982</v>
      </c>
      <c r="O85" s="222">
        <f t="shared" si="12"/>
        <v>2.2260006370110355E-4</v>
      </c>
      <c r="P85" s="222">
        <f t="shared" si="13"/>
        <v>1.3628359933572838E-2</v>
      </c>
      <c r="Q85" s="222">
        <f t="shared" si="14"/>
        <v>7.9175559461521581E-3</v>
      </c>
      <c r="R85" s="222">
        <f t="shared" si="15"/>
        <v>3.4445108905246286E-7</v>
      </c>
      <c r="S85" s="222">
        <f t="shared" si="16"/>
        <v>8.7380993380646078E-4</v>
      </c>
      <c r="T85" s="222">
        <f t="shared" si="17"/>
        <v>4.9462257226247852E-4</v>
      </c>
    </row>
    <row r="86" spans="1:20">
      <c r="A86" s="1" t="s">
        <v>468</v>
      </c>
      <c r="B86" s="1">
        <v>11459</v>
      </c>
      <c r="C86" s="388">
        <v>241</v>
      </c>
      <c r="D86" s="111">
        <v>83</v>
      </c>
      <c r="E86" s="111" t="s">
        <v>468</v>
      </c>
      <c r="F86" s="333">
        <v>3.6242548842120081E-2</v>
      </c>
      <c r="G86" s="333">
        <v>2.1737157169486112</v>
      </c>
      <c r="H86" s="333">
        <v>0.72646169946169903</v>
      </c>
      <c r="I86" s="334">
        <v>296971.08540400001</v>
      </c>
      <c r="J86" s="334">
        <v>309760.14775800001</v>
      </c>
      <c r="K86" s="333">
        <v>1.9341503257797447E-4</v>
      </c>
      <c r="L86" s="333">
        <v>0.18057617244616148</v>
      </c>
      <c r="M86" s="333">
        <v>0.15070495306706011</v>
      </c>
      <c r="N86" s="227">
        <f>VLOOKUP(B86,پیوست2!$A$4:$E$200,5,0)</f>
        <v>23058068</v>
      </c>
      <c r="O86" s="222">
        <f t="shared" si="12"/>
        <v>3.0996934431467649E-4</v>
      </c>
      <c r="P86" s="222">
        <f t="shared" si="13"/>
        <v>1.8591000275510795E-2</v>
      </c>
      <c r="Q86" s="222">
        <f t="shared" si="14"/>
        <v>6.2131628112802456E-3</v>
      </c>
      <c r="R86" s="222">
        <f t="shared" si="15"/>
        <v>1.6542084578533049E-6</v>
      </c>
      <c r="S86" s="222">
        <f t="shared" si="16"/>
        <v>1.5444023546969817E-3</v>
      </c>
      <c r="T86" s="222">
        <f t="shared" si="17"/>
        <v>1.2889246749908797E-3</v>
      </c>
    </row>
    <row r="87" spans="1:20">
      <c r="A87" s="1" t="s">
        <v>432</v>
      </c>
      <c r="B87" s="1">
        <v>11090</v>
      </c>
      <c r="C87" s="388">
        <v>121</v>
      </c>
      <c r="D87" s="157">
        <v>84</v>
      </c>
      <c r="E87" s="157" t="s">
        <v>432</v>
      </c>
      <c r="F87" s="335">
        <v>0</v>
      </c>
      <c r="G87" s="335">
        <v>0</v>
      </c>
      <c r="H87" s="335">
        <v>0</v>
      </c>
      <c r="I87" s="336">
        <v>5617203.8630820001</v>
      </c>
      <c r="J87" s="336">
        <v>4073624</v>
      </c>
      <c r="K87" s="335">
        <v>0</v>
      </c>
      <c r="L87" s="335">
        <v>0</v>
      </c>
      <c r="M87" s="335">
        <v>0</v>
      </c>
      <c r="N87" s="227">
        <f>VLOOKUP(B87,پیوست2!$A$4:$E$200,5,0)</f>
        <v>56006964.569392003</v>
      </c>
      <c r="O87" s="222">
        <f t="shared" si="12"/>
        <v>0</v>
      </c>
      <c r="P87" s="222">
        <f t="shared" si="13"/>
        <v>0</v>
      </c>
      <c r="Q87" s="222">
        <f t="shared" si="14"/>
        <v>0</v>
      </c>
      <c r="R87" s="222">
        <f t="shared" si="15"/>
        <v>0</v>
      </c>
      <c r="S87" s="222">
        <f t="shared" si="16"/>
        <v>0</v>
      </c>
      <c r="T87" s="222">
        <f t="shared" si="17"/>
        <v>0</v>
      </c>
    </row>
    <row r="88" spans="1:20">
      <c r="A88" s="1" t="s">
        <v>440</v>
      </c>
      <c r="B88" s="1">
        <v>11198</v>
      </c>
      <c r="C88" s="388">
        <v>150</v>
      </c>
      <c r="D88" s="111">
        <v>85</v>
      </c>
      <c r="E88" s="111" t="s">
        <v>440</v>
      </c>
      <c r="F88" s="333">
        <v>0</v>
      </c>
      <c r="G88" s="333">
        <v>0</v>
      </c>
      <c r="H88" s="333">
        <v>0</v>
      </c>
      <c r="I88" s="334">
        <v>0</v>
      </c>
      <c r="J88" s="334">
        <v>0</v>
      </c>
      <c r="K88" s="333">
        <v>0</v>
      </c>
      <c r="L88" s="333">
        <v>0</v>
      </c>
      <c r="M88" s="333">
        <v>0</v>
      </c>
      <c r="N88" s="227">
        <f>VLOOKUP(B88,پیوست2!$A$4:$E$200,5,0)</f>
        <v>50703</v>
      </c>
      <c r="O88" s="222">
        <f t="shared" si="12"/>
        <v>0</v>
      </c>
      <c r="P88" s="222">
        <f t="shared" si="13"/>
        <v>0</v>
      </c>
      <c r="Q88" s="222">
        <f t="shared" si="14"/>
        <v>0</v>
      </c>
      <c r="R88" s="222">
        <f t="shared" si="15"/>
        <v>0</v>
      </c>
      <c r="S88" s="222">
        <f t="shared" si="16"/>
        <v>0</v>
      </c>
      <c r="T88" s="222">
        <f t="shared" si="17"/>
        <v>0</v>
      </c>
    </row>
    <row r="89" spans="1:20">
      <c r="C89" s="364">
        <v>1</v>
      </c>
      <c r="D89" s="315" t="s">
        <v>23</v>
      </c>
      <c r="E89" s="315"/>
      <c r="F89" s="286">
        <f>O89</f>
        <v>0.20267912802040891</v>
      </c>
      <c r="G89" s="286">
        <f>P89</f>
        <v>1.8283208950756069</v>
      </c>
      <c r="H89" s="286">
        <f>Q89</f>
        <v>1.2900043698939938</v>
      </c>
      <c r="I89" s="158">
        <f>SUM(I4:I88)</f>
        <v>286918456.90466696</v>
      </c>
      <c r="J89" s="158">
        <f>SUM(J4:J88)</f>
        <v>302916726.9632479</v>
      </c>
      <c r="K89" s="337">
        <f>R89</f>
        <v>1.0471458689834718E-2</v>
      </c>
      <c r="L89" s="337">
        <f>S89</f>
        <v>0.10659796487633987</v>
      </c>
      <c r="M89" s="337">
        <f>T89</f>
        <v>5.6483006909073E-2</v>
      </c>
      <c r="N89" s="227">
        <f>SUM(N4:N88)</f>
        <v>2696018722.5693922</v>
      </c>
      <c r="O89" s="227">
        <f>SUM(O4:O88)</f>
        <v>0.20267912802040891</v>
      </c>
      <c r="P89" s="227">
        <f t="shared" ref="P89:T89" si="18">SUM(P4:P88)</f>
        <v>1.8283208950756069</v>
      </c>
      <c r="Q89" s="227">
        <f t="shared" si="18"/>
        <v>1.2900043698939938</v>
      </c>
      <c r="R89" s="227">
        <f t="shared" si="18"/>
        <v>1.0471458689834718E-2</v>
      </c>
      <c r="S89" s="227">
        <f t="shared" si="18"/>
        <v>0.10659796487633987</v>
      </c>
      <c r="T89" s="227">
        <f t="shared" si="18"/>
        <v>5.6483006909073E-2</v>
      </c>
    </row>
    <row r="90" spans="1:20">
      <c r="A90" s="1" t="s">
        <v>496</v>
      </c>
      <c r="B90" s="1">
        <v>11172</v>
      </c>
      <c r="C90" s="364">
        <v>143</v>
      </c>
      <c r="D90" s="111">
        <v>86</v>
      </c>
      <c r="E90" s="111" t="s">
        <v>496</v>
      </c>
      <c r="F90" s="333">
        <v>2.1679572261248223</v>
      </c>
      <c r="G90" s="333">
        <v>1.555970481089556</v>
      </c>
      <c r="H90" s="333">
        <v>0.29074917419036744</v>
      </c>
      <c r="I90" s="334">
        <v>1402334.174416</v>
      </c>
      <c r="J90" s="334">
        <v>1599325.0195800001</v>
      </c>
      <c r="K90" s="333">
        <v>0.16642657932112676</v>
      </c>
      <c r="L90" s="333">
        <v>0</v>
      </c>
      <c r="M90" s="333">
        <v>3.8816467227189284E-3</v>
      </c>
      <c r="N90" s="227">
        <f>VLOOKUP(B90,پیوست2!$A$4:$E$200,5,0)</f>
        <v>2724303</v>
      </c>
      <c r="O90" s="222">
        <f t="shared" ref="O90:O109" si="19">$N90/$N$110*F90</f>
        <v>0.20804487294093746</v>
      </c>
      <c r="P90" s="222">
        <f t="shared" ref="P90:P109" si="20">$N90/$N$110*G90</f>
        <v>0.14931645197481769</v>
      </c>
      <c r="Q90" s="222">
        <f t="shared" ref="Q90:Q109" si="21">$N90/$N$110*H90</f>
        <v>2.7901323085714226E-2</v>
      </c>
      <c r="R90" s="222">
        <f t="shared" ref="R90:R109" si="22">$N90/$N$110*K90</f>
        <v>1.5970885463800724E-2</v>
      </c>
      <c r="S90" s="222">
        <f t="shared" ref="S90:S109" si="23">$N90/$N$110*L90</f>
        <v>0</v>
      </c>
      <c r="T90" s="222">
        <f t="shared" ref="T90:T109" si="24">$N90/$N$110*M90</f>
        <v>3.7249660163874923E-4</v>
      </c>
    </row>
    <row r="91" spans="1:20">
      <c r="A91" s="1" t="s">
        <v>503</v>
      </c>
      <c r="B91" s="1">
        <v>11239</v>
      </c>
      <c r="C91" s="364">
        <v>165</v>
      </c>
      <c r="D91" s="157">
        <v>87</v>
      </c>
      <c r="E91" s="157" t="s">
        <v>503</v>
      </c>
      <c r="F91" s="335">
        <v>2.0250558210744529</v>
      </c>
      <c r="G91" s="335">
        <v>1.2719463576543311</v>
      </c>
      <c r="H91" s="335">
        <v>1.46799762917018</v>
      </c>
      <c r="I91" s="336">
        <v>257917.70080300001</v>
      </c>
      <c r="J91" s="336">
        <v>284209.62674699997</v>
      </c>
      <c r="K91" s="335">
        <v>2.3903160552921767E-2</v>
      </c>
      <c r="L91" s="335">
        <v>0.13701353662061849</v>
      </c>
      <c r="M91" s="335">
        <v>0.11620062405169644</v>
      </c>
      <c r="N91" s="227">
        <f>VLOOKUP(B91,پیوست2!$A$4:$E$200,5,0)</f>
        <v>435423</v>
      </c>
      <c r="O91" s="222">
        <f t="shared" si="19"/>
        <v>3.1059843589754301E-2</v>
      </c>
      <c r="P91" s="222">
        <f t="shared" si="20"/>
        <v>1.9508822676473133E-2</v>
      </c>
      <c r="Q91" s="222">
        <f t="shared" si="21"/>
        <v>2.2515812293985922E-2</v>
      </c>
      <c r="R91" s="222">
        <f t="shared" si="22"/>
        <v>3.6662121623917395E-4</v>
      </c>
      <c r="S91" s="222">
        <f t="shared" si="23"/>
        <v>2.1014823259822733E-3</v>
      </c>
      <c r="T91" s="222">
        <f t="shared" si="24"/>
        <v>1.782258627400493E-3</v>
      </c>
    </row>
    <row r="92" spans="1:20">
      <c r="A92" s="1" t="s">
        <v>488</v>
      </c>
      <c r="B92" s="1">
        <v>10767</v>
      </c>
      <c r="C92" s="388">
        <v>32</v>
      </c>
      <c r="D92" s="111">
        <v>88</v>
      </c>
      <c r="E92" s="111" t="s">
        <v>488</v>
      </c>
      <c r="F92" s="333">
        <v>1.9211905724877221</v>
      </c>
      <c r="G92" s="333">
        <v>0.19402121997866592</v>
      </c>
      <c r="H92" s="333">
        <v>0.13723217892840794</v>
      </c>
      <c r="I92" s="334">
        <v>275328.65910500003</v>
      </c>
      <c r="J92" s="334">
        <v>270586.206359</v>
      </c>
      <c r="K92" s="333">
        <v>8.3685473521041248E-2</v>
      </c>
      <c r="L92" s="333">
        <v>1.023537116064609E-3</v>
      </c>
      <c r="M92" s="333">
        <v>1.2867323744812228E-3</v>
      </c>
      <c r="N92" s="227">
        <f>VLOOKUP(B92,پیوست2!$A$4:$E$200,5,0)</f>
        <v>435750</v>
      </c>
      <c r="O92" s="222">
        <f t="shared" si="19"/>
        <v>2.9488911505892171E-2</v>
      </c>
      <c r="P92" s="222">
        <f t="shared" si="20"/>
        <v>2.9780879982184497E-3</v>
      </c>
      <c r="Q92" s="222">
        <f t="shared" si="21"/>
        <v>2.1064165305269031E-3</v>
      </c>
      <c r="R92" s="222">
        <f t="shared" si="22"/>
        <v>1.2845126133401526E-3</v>
      </c>
      <c r="S92" s="222">
        <f t="shared" si="23"/>
        <v>1.5710568160628547E-5</v>
      </c>
      <c r="T92" s="222">
        <f t="shared" si="24"/>
        <v>1.9750428544790175E-5</v>
      </c>
    </row>
    <row r="93" spans="1:20">
      <c r="A93" s="1" t="s">
        <v>491</v>
      </c>
      <c r="B93" s="1">
        <v>10897</v>
      </c>
      <c r="C93" s="388">
        <v>101</v>
      </c>
      <c r="D93" s="157">
        <v>89</v>
      </c>
      <c r="E93" s="157" t="s">
        <v>491</v>
      </c>
      <c r="F93" s="335">
        <v>1.6386308055309089</v>
      </c>
      <c r="G93" s="335">
        <v>0.84173198675178973</v>
      </c>
      <c r="H93" s="335">
        <v>0.79809641735000159</v>
      </c>
      <c r="I93" s="336">
        <v>572579.26422600006</v>
      </c>
      <c r="J93" s="336">
        <v>625989.789032</v>
      </c>
      <c r="K93" s="335">
        <v>0.10276965029928165</v>
      </c>
      <c r="L93" s="335">
        <v>1.4346786756879202E-2</v>
      </c>
      <c r="M93" s="335">
        <v>1.1075551927361519E-2</v>
      </c>
      <c r="N93" s="227">
        <f>VLOOKUP(B93,پیوست2!$A$4:$E$200,5,0)</f>
        <v>997742</v>
      </c>
      <c r="O93" s="222">
        <f t="shared" si="19"/>
        <v>5.7590423070538577E-2</v>
      </c>
      <c r="P93" s="222">
        <f t="shared" si="20"/>
        <v>2.9583052549371935E-2</v>
      </c>
      <c r="Q93" s="222">
        <f t="shared" si="21"/>
        <v>2.8049460666263997E-2</v>
      </c>
      <c r="R93" s="222">
        <f t="shared" si="22"/>
        <v>3.6118859840605457E-3</v>
      </c>
      <c r="S93" s="222">
        <f t="shared" si="23"/>
        <v>5.042243293868604E-4</v>
      </c>
      <c r="T93" s="222">
        <f t="shared" si="24"/>
        <v>3.8925529721736782E-4</v>
      </c>
    </row>
    <row r="94" spans="1:20">
      <c r="A94" s="1" t="s">
        <v>505</v>
      </c>
      <c r="B94" s="1">
        <v>11381</v>
      </c>
      <c r="C94" s="388">
        <v>213</v>
      </c>
      <c r="D94" s="111">
        <v>90</v>
      </c>
      <c r="E94" s="111" t="s">
        <v>505</v>
      </c>
      <c r="F94" s="333">
        <v>1.5180834187157062</v>
      </c>
      <c r="G94" s="333">
        <v>0</v>
      </c>
      <c r="H94" s="333">
        <v>0</v>
      </c>
      <c r="I94" s="334">
        <v>529044.86386499996</v>
      </c>
      <c r="J94" s="334">
        <v>696250.17344399996</v>
      </c>
      <c r="K94" s="333">
        <v>8.4382968519695595E-2</v>
      </c>
      <c r="L94" s="333">
        <v>0</v>
      </c>
      <c r="M94" s="333">
        <v>0</v>
      </c>
      <c r="N94" s="227">
        <f>VLOOKUP(B94,پیوست2!$A$4:$E$200,5,0)</f>
        <v>1282891</v>
      </c>
      <c r="O94" s="222">
        <f t="shared" si="19"/>
        <v>6.860192378191049E-2</v>
      </c>
      <c r="P94" s="222">
        <f t="shared" si="20"/>
        <v>0</v>
      </c>
      <c r="Q94" s="222">
        <f t="shared" si="21"/>
        <v>0</v>
      </c>
      <c r="R94" s="222">
        <f t="shared" si="22"/>
        <v>3.8132515667530604E-3</v>
      </c>
      <c r="S94" s="222">
        <f t="shared" si="23"/>
        <v>0</v>
      </c>
      <c r="T94" s="222">
        <f t="shared" si="24"/>
        <v>0</v>
      </c>
    </row>
    <row r="95" spans="1:20">
      <c r="A95" s="1" t="s">
        <v>502</v>
      </c>
      <c r="B95" s="1">
        <v>11305</v>
      </c>
      <c r="C95" s="388">
        <v>180</v>
      </c>
      <c r="D95" s="157">
        <v>91</v>
      </c>
      <c r="E95" s="157" t="s">
        <v>502</v>
      </c>
      <c r="F95" s="335">
        <v>1.5129391919783257</v>
      </c>
      <c r="G95" s="335">
        <v>1.217522297916606</v>
      </c>
      <c r="H95" s="335">
        <v>1.6230392245884977</v>
      </c>
      <c r="I95" s="336">
        <v>146658.388852</v>
      </c>
      <c r="J95" s="336">
        <v>148469.98953300001</v>
      </c>
      <c r="K95" s="335">
        <v>4.2556312211380551E-2</v>
      </c>
      <c r="L95" s="335">
        <v>2.5542442076851975E-2</v>
      </c>
      <c r="M95" s="335">
        <v>5.3556392677198104E-2</v>
      </c>
      <c r="N95" s="227">
        <f>VLOOKUP(B95,پیوست2!$A$4:$E$200,5,0)</f>
        <v>277758</v>
      </c>
      <c r="O95" s="222">
        <f t="shared" si="19"/>
        <v>1.4802632225742735E-2</v>
      </c>
      <c r="P95" s="222">
        <f t="shared" si="20"/>
        <v>1.1912266466661065E-2</v>
      </c>
      <c r="Q95" s="222">
        <f t="shared" si="21"/>
        <v>1.5879853504305531E-2</v>
      </c>
      <c r="R95" s="222">
        <f t="shared" si="22"/>
        <v>4.1637194798637708E-4</v>
      </c>
      <c r="S95" s="222">
        <f t="shared" si="23"/>
        <v>2.4990784706725526E-4</v>
      </c>
      <c r="T95" s="222">
        <f t="shared" si="24"/>
        <v>5.2399699098374742E-4</v>
      </c>
    </row>
    <row r="96" spans="1:20">
      <c r="B96" s="1">
        <v>11691</v>
      </c>
      <c r="C96" s="388">
        <v>291</v>
      </c>
      <c r="D96" s="111">
        <v>92</v>
      </c>
      <c r="E96" s="111" t="s">
        <v>605</v>
      </c>
      <c r="F96" s="333">
        <v>1.4438769751803859</v>
      </c>
      <c r="G96" s="333">
        <v>0.82587452681537976</v>
      </c>
      <c r="H96" s="333">
        <v>5.3007698173341018E-3</v>
      </c>
      <c r="I96" s="334">
        <v>15236.281896</v>
      </c>
      <c r="J96" s="334">
        <v>18953.147131000002</v>
      </c>
      <c r="K96" s="333">
        <v>0.10301660562422253</v>
      </c>
      <c r="L96" s="333">
        <v>0</v>
      </c>
      <c r="M96" s="333">
        <v>0</v>
      </c>
      <c r="N96" s="227">
        <f>VLOOKUP(B96,پیوست2!$A$4:$E$200,5,0)</f>
        <v>42254</v>
      </c>
      <c r="O96" s="222">
        <f t="shared" si="19"/>
        <v>2.1490618689736698E-3</v>
      </c>
      <c r="P96" s="222">
        <f t="shared" si="20"/>
        <v>1.2292290026398333E-3</v>
      </c>
      <c r="Q96" s="222">
        <f t="shared" si="21"/>
        <v>7.8896488319000051E-6</v>
      </c>
      <c r="R96" s="222">
        <f t="shared" si="22"/>
        <v>1.5332958612381545E-4</v>
      </c>
      <c r="S96" s="222">
        <f t="shared" si="23"/>
        <v>0</v>
      </c>
      <c r="T96" s="222">
        <f t="shared" si="24"/>
        <v>0</v>
      </c>
    </row>
    <row r="97" spans="1:20">
      <c r="A97" s="1" t="s">
        <v>489</v>
      </c>
      <c r="B97" s="1">
        <v>10763</v>
      </c>
      <c r="C97" s="388">
        <v>37</v>
      </c>
      <c r="D97" s="157">
        <v>93</v>
      </c>
      <c r="E97" s="157" t="s">
        <v>489</v>
      </c>
      <c r="F97" s="335">
        <v>1.2372917779036308</v>
      </c>
      <c r="G97" s="335">
        <v>0.66884252203110872</v>
      </c>
      <c r="H97" s="335">
        <v>0.16424093740285001</v>
      </c>
      <c r="I97" s="336">
        <v>147650.35913900001</v>
      </c>
      <c r="J97" s="336">
        <v>129935.498789</v>
      </c>
      <c r="K97" s="335">
        <v>0.14418853908292867</v>
      </c>
      <c r="L97" s="335">
        <v>4.0351796642919355E-3</v>
      </c>
      <c r="M97" s="335">
        <v>8.0026224996868848E-3</v>
      </c>
      <c r="N97" s="227">
        <f>VLOOKUP(B97,پیوست2!$A$4:$E$200,5,0)</f>
        <v>205672</v>
      </c>
      <c r="O97" s="222">
        <f t="shared" si="19"/>
        <v>8.963924660963702E-3</v>
      </c>
      <c r="P97" s="222">
        <f t="shared" si="20"/>
        <v>4.8456266214700269E-3</v>
      </c>
      <c r="Q97" s="222">
        <f t="shared" si="21"/>
        <v>1.189891839109814E-3</v>
      </c>
      <c r="R97" s="222">
        <f t="shared" si="22"/>
        <v>1.0446163341549834E-3</v>
      </c>
      <c r="S97" s="222">
        <f t="shared" si="23"/>
        <v>2.9234047417215579E-5</v>
      </c>
      <c r="T97" s="222">
        <f t="shared" si="24"/>
        <v>5.7977355429346014E-5</v>
      </c>
    </row>
    <row r="98" spans="1:20">
      <c r="A98" s="1" t="s">
        <v>487</v>
      </c>
      <c r="B98" s="1">
        <v>10762</v>
      </c>
      <c r="C98" s="388">
        <v>10</v>
      </c>
      <c r="D98" s="111">
        <v>94</v>
      </c>
      <c r="E98" s="111" t="s">
        <v>487</v>
      </c>
      <c r="F98" s="333">
        <v>1.0517066283673517</v>
      </c>
      <c r="G98" s="333">
        <v>1.1454382565278376</v>
      </c>
      <c r="H98" s="333">
        <v>1.2479282040112905</v>
      </c>
      <c r="I98" s="334">
        <v>1368787.619403</v>
      </c>
      <c r="J98" s="334">
        <v>1417709.1091140001</v>
      </c>
      <c r="K98" s="333">
        <v>0.10416944502385009</v>
      </c>
      <c r="L98" s="333">
        <v>9.8631026274934544E-2</v>
      </c>
      <c r="M98" s="333">
        <v>3.2619553717134445E-2</v>
      </c>
      <c r="N98" s="227">
        <f>VLOOKUP(B98,پیوست2!$A$4:$E$200,5,0)</f>
        <v>2757341</v>
      </c>
      <c r="O98" s="222">
        <f t="shared" si="19"/>
        <v>0.10214943978592582</v>
      </c>
      <c r="P98" s="222">
        <f t="shared" si="20"/>
        <v>0.11125334105322106</v>
      </c>
      <c r="Q98" s="222">
        <f t="shared" si="21"/>
        <v>0.12120791435031626</v>
      </c>
      <c r="R98" s="222">
        <f t="shared" si="22"/>
        <v>1.0117698381834607E-2</v>
      </c>
      <c r="S98" s="222">
        <f t="shared" si="23"/>
        <v>9.5797666457003161E-3</v>
      </c>
      <c r="T98" s="222">
        <f t="shared" si="24"/>
        <v>3.1682496319765854E-3</v>
      </c>
    </row>
    <row r="99" spans="1:20">
      <c r="A99" s="1" t="s">
        <v>492</v>
      </c>
      <c r="B99" s="1">
        <v>10934</v>
      </c>
      <c r="C99" s="388">
        <v>111</v>
      </c>
      <c r="D99" s="157">
        <v>95</v>
      </c>
      <c r="E99" s="157" t="s">
        <v>492</v>
      </c>
      <c r="F99" s="335">
        <v>0.98469217241429785</v>
      </c>
      <c r="G99" s="335">
        <v>3.6430024179910365E-3</v>
      </c>
      <c r="H99" s="335">
        <v>5.8890640591584423E-3</v>
      </c>
      <c r="I99" s="336">
        <v>83550.274227000002</v>
      </c>
      <c r="J99" s="336">
        <v>101483.85583</v>
      </c>
      <c r="K99" s="335">
        <v>1.4753026401647277E-2</v>
      </c>
      <c r="L99" s="335">
        <v>0</v>
      </c>
      <c r="M99" s="335">
        <v>3.7672596095224942E-4</v>
      </c>
      <c r="N99" s="227">
        <f>VLOOKUP(B99,پیوست2!$A$4:$E$200,5,0)</f>
        <v>169965</v>
      </c>
      <c r="O99" s="222">
        <f t="shared" si="19"/>
        <v>5.8953675114757258E-3</v>
      </c>
      <c r="P99" s="222">
        <f t="shared" si="20"/>
        <v>2.1810712729232234E-5</v>
      </c>
      <c r="Q99" s="222">
        <f t="shared" si="21"/>
        <v>3.5257919073570902E-5</v>
      </c>
      <c r="R99" s="222">
        <f t="shared" si="22"/>
        <v>8.8326600922365681E-5</v>
      </c>
      <c r="S99" s="222">
        <f t="shared" si="23"/>
        <v>0</v>
      </c>
      <c r="T99" s="222">
        <f t="shared" si="24"/>
        <v>2.255464248773301E-6</v>
      </c>
    </row>
    <row r="100" spans="1:20">
      <c r="A100" s="1" t="s">
        <v>490</v>
      </c>
      <c r="B100" s="1">
        <v>10885</v>
      </c>
      <c r="C100" s="388">
        <v>17</v>
      </c>
      <c r="D100" s="111">
        <v>96</v>
      </c>
      <c r="E100" s="111" t="s">
        <v>490</v>
      </c>
      <c r="F100" s="333">
        <v>0.86752055466737554</v>
      </c>
      <c r="G100" s="333">
        <v>2.3954499189777061</v>
      </c>
      <c r="H100" s="333">
        <v>2.5699596404848828</v>
      </c>
      <c r="I100" s="334">
        <v>7724161.0707470002</v>
      </c>
      <c r="J100" s="334">
        <v>6368423.0456710001</v>
      </c>
      <c r="K100" s="333">
        <v>9.2756698537709667E-2</v>
      </c>
      <c r="L100" s="333">
        <v>2.7218813321487071E-2</v>
      </c>
      <c r="M100" s="333">
        <v>5.4290345474874914E-2</v>
      </c>
      <c r="N100" s="227">
        <f>VLOOKUP(B100,پیوست2!$A$4:$E$200,5,0)</f>
        <v>8733370</v>
      </c>
      <c r="O100" s="222">
        <f t="shared" si="19"/>
        <v>0.26687785175863121</v>
      </c>
      <c r="P100" s="222">
        <f t="shared" si="20"/>
        <v>0.73691917146248453</v>
      </c>
      <c r="Q100" s="222">
        <f t="shared" si="21"/>
        <v>0.79060410069703069</v>
      </c>
      <c r="R100" s="222">
        <f t="shared" si="22"/>
        <v>2.8535010852230893E-2</v>
      </c>
      <c r="S100" s="222">
        <f t="shared" si="23"/>
        <v>8.3734020912540584E-3</v>
      </c>
      <c r="T100" s="222">
        <f t="shared" si="24"/>
        <v>1.6701495651735732E-2</v>
      </c>
    </row>
    <row r="101" spans="1:20">
      <c r="A101" s="1" t="s">
        <v>494</v>
      </c>
      <c r="B101" s="1">
        <v>11131</v>
      </c>
      <c r="C101" s="388">
        <v>128</v>
      </c>
      <c r="D101" s="157">
        <v>97</v>
      </c>
      <c r="E101" s="157" t="s">
        <v>494</v>
      </c>
      <c r="F101" s="335">
        <v>0.85124061069150514</v>
      </c>
      <c r="G101" s="335">
        <v>1.5915394325552652</v>
      </c>
      <c r="H101" s="335">
        <v>1.2082515793957844</v>
      </c>
      <c r="I101" s="336">
        <v>1559806.5694609999</v>
      </c>
      <c r="J101" s="336">
        <v>1742465.1350779999</v>
      </c>
      <c r="K101" s="335">
        <v>8.0971419317770452E-2</v>
      </c>
      <c r="L101" s="335">
        <v>1.35359839590565E-3</v>
      </c>
      <c r="M101" s="335">
        <v>7.3051020337321179E-2</v>
      </c>
      <c r="N101" s="227">
        <f>VLOOKUP(B101,پیوست2!$A$4:$E$200,5,0)</f>
        <v>2263796</v>
      </c>
      <c r="O101" s="222">
        <f t="shared" si="19"/>
        <v>6.7879795051169992E-2</v>
      </c>
      <c r="P101" s="222">
        <f t="shared" si="20"/>
        <v>0.12691284830730279</v>
      </c>
      <c r="Q101" s="222">
        <f t="shared" si="21"/>
        <v>9.634863345278219E-2</v>
      </c>
      <c r="R101" s="222">
        <f t="shared" si="22"/>
        <v>6.4568387354401102E-3</v>
      </c>
      <c r="S101" s="222">
        <f t="shared" si="23"/>
        <v>1.079389076856045E-4</v>
      </c>
      <c r="T101" s="222">
        <f t="shared" si="24"/>
        <v>5.8252487328441993E-3</v>
      </c>
    </row>
    <row r="102" spans="1:20">
      <c r="A102" s="1" t="s">
        <v>497</v>
      </c>
      <c r="B102" s="1">
        <v>11188</v>
      </c>
      <c r="C102" s="388">
        <v>145</v>
      </c>
      <c r="D102" s="111">
        <v>98</v>
      </c>
      <c r="E102" s="111" t="s">
        <v>497</v>
      </c>
      <c r="F102" s="333">
        <v>0.80018929505578829</v>
      </c>
      <c r="G102" s="333">
        <v>2.1734485800468848</v>
      </c>
      <c r="H102" s="333">
        <v>2.1032315336431595</v>
      </c>
      <c r="I102" s="334">
        <v>1809075.0097429999</v>
      </c>
      <c r="J102" s="334">
        <v>2057310.3158799999</v>
      </c>
      <c r="K102" s="333">
        <v>1.1468088691517745E-2</v>
      </c>
      <c r="L102" s="333">
        <v>8.5654069929282289E-2</v>
      </c>
      <c r="M102" s="333">
        <v>5.5231991245583562E-2</v>
      </c>
      <c r="N102" s="227">
        <f>VLOOKUP(B102,پیوست2!$A$4:$E$200,5,0)</f>
        <v>3154475</v>
      </c>
      <c r="O102" s="222">
        <f t="shared" si="19"/>
        <v>8.8914118353545415E-2</v>
      </c>
      <c r="P102" s="222">
        <f t="shared" si="20"/>
        <v>0.24150568556176541</v>
      </c>
      <c r="Q102" s="222">
        <f t="shared" si="21"/>
        <v>0.23370342325589197</v>
      </c>
      <c r="R102" s="222">
        <f t="shared" si="22"/>
        <v>1.2742922224865229E-3</v>
      </c>
      <c r="S102" s="222">
        <f t="shared" si="23"/>
        <v>9.5175681032124929E-3</v>
      </c>
      <c r="T102" s="222">
        <f t="shared" si="24"/>
        <v>6.1371775864227452E-3</v>
      </c>
    </row>
    <row r="103" spans="1:20">
      <c r="A103" s="1" t="s">
        <v>498</v>
      </c>
      <c r="B103" s="1">
        <v>11196</v>
      </c>
      <c r="C103" s="388">
        <v>151</v>
      </c>
      <c r="D103" s="157">
        <v>99</v>
      </c>
      <c r="E103" s="157" t="s">
        <v>498</v>
      </c>
      <c r="F103" s="335">
        <v>0.79974366494802718</v>
      </c>
      <c r="G103" s="335">
        <v>0.18120472999547479</v>
      </c>
      <c r="H103" s="335">
        <v>0</v>
      </c>
      <c r="I103" s="336">
        <v>874066.08718999999</v>
      </c>
      <c r="J103" s="336">
        <v>767993.17926700006</v>
      </c>
      <c r="K103" s="335">
        <v>7.1001504291096834E-2</v>
      </c>
      <c r="L103" s="335">
        <v>0</v>
      </c>
      <c r="M103" s="335">
        <v>0</v>
      </c>
      <c r="N103" s="227">
        <f>VLOOKUP(B103,پیوست2!$A$4:$E$200,5,0)</f>
        <v>1800297</v>
      </c>
      <c r="O103" s="222">
        <f t="shared" si="19"/>
        <v>5.0716101916994723E-2</v>
      </c>
      <c r="P103" s="222">
        <f t="shared" si="20"/>
        <v>1.1491178932801223E-2</v>
      </c>
      <c r="Q103" s="222">
        <f t="shared" si="21"/>
        <v>0</v>
      </c>
      <c r="R103" s="222">
        <f t="shared" si="22"/>
        <v>4.5025921250920042E-3</v>
      </c>
      <c r="S103" s="222">
        <f t="shared" si="23"/>
        <v>0</v>
      </c>
      <c r="T103" s="222">
        <f t="shared" si="24"/>
        <v>0</v>
      </c>
    </row>
    <row r="104" spans="1:20">
      <c r="A104" s="1" t="s">
        <v>495</v>
      </c>
      <c r="B104" s="1">
        <v>11157</v>
      </c>
      <c r="C104" s="388">
        <v>135</v>
      </c>
      <c r="D104" s="111">
        <v>100</v>
      </c>
      <c r="E104" s="111" t="s">
        <v>495</v>
      </c>
      <c r="F104" s="333">
        <v>0.78075507822920875</v>
      </c>
      <c r="G104" s="333">
        <v>1.2003122470773806</v>
      </c>
      <c r="H104" s="333">
        <v>1.6947789405965688</v>
      </c>
      <c r="I104" s="334">
        <v>380477.34418100002</v>
      </c>
      <c r="J104" s="334">
        <v>364857.08157099999</v>
      </c>
      <c r="K104" s="333">
        <v>6.8664717165849279E-2</v>
      </c>
      <c r="L104" s="333">
        <v>3.9112555833539765E-2</v>
      </c>
      <c r="M104" s="333">
        <v>9.0523763636694982E-2</v>
      </c>
      <c r="N104" s="227">
        <f>VLOOKUP(B104,پیوست2!$A$4:$E$200,5,0)</f>
        <v>665982</v>
      </c>
      <c r="O104" s="222">
        <f t="shared" si="19"/>
        <v>1.8315897673133737E-2</v>
      </c>
      <c r="P104" s="222">
        <f t="shared" si="20"/>
        <v>2.8158377583839905E-2</v>
      </c>
      <c r="Q104" s="222">
        <f t="shared" si="21"/>
        <v>3.9758175796886501E-2</v>
      </c>
      <c r="R104" s="222">
        <f t="shared" si="22"/>
        <v>1.6108200489925613E-3</v>
      </c>
      <c r="S104" s="222">
        <f t="shared" si="23"/>
        <v>9.1754967768718624E-4</v>
      </c>
      <c r="T104" s="222">
        <f t="shared" si="24"/>
        <v>2.1236160199138644E-3</v>
      </c>
    </row>
    <row r="105" spans="1:20">
      <c r="A105" s="1" t="s">
        <v>30</v>
      </c>
      <c r="B105" s="1">
        <v>10615</v>
      </c>
      <c r="C105" s="388">
        <v>65</v>
      </c>
      <c r="D105" s="157">
        <v>101</v>
      </c>
      <c r="E105" s="157" t="s">
        <v>30</v>
      </c>
      <c r="F105" s="335">
        <v>0.7538455606300124</v>
      </c>
      <c r="G105" s="335">
        <v>0.45317268917220643</v>
      </c>
      <c r="H105" s="335">
        <v>0.55531415520035643</v>
      </c>
      <c r="I105" s="336">
        <v>426069.67909500003</v>
      </c>
      <c r="J105" s="336">
        <v>462442.97959599999</v>
      </c>
      <c r="K105" s="335">
        <v>2.7427076957794779E-3</v>
      </c>
      <c r="L105" s="335">
        <v>4.2087990908708257E-3</v>
      </c>
      <c r="M105" s="335">
        <v>3.3784521054227336E-2</v>
      </c>
      <c r="N105" s="227">
        <f>VLOOKUP(B105,پیوست2!$A$4:$E$200,5,0)</f>
        <v>788112</v>
      </c>
      <c r="O105" s="222">
        <f t="shared" si="19"/>
        <v>2.0927686525727025E-2</v>
      </c>
      <c r="P105" s="222">
        <f t="shared" si="20"/>
        <v>1.2580635180886002E-2</v>
      </c>
      <c r="Q105" s="222">
        <f t="shared" si="21"/>
        <v>1.5416208796957804E-2</v>
      </c>
      <c r="R105" s="222">
        <f t="shared" si="22"/>
        <v>7.6140962932781946E-5</v>
      </c>
      <c r="S105" s="222">
        <f t="shared" si="23"/>
        <v>1.1684147605763964E-4</v>
      </c>
      <c r="T105" s="222">
        <f t="shared" si="24"/>
        <v>9.3790015219271923E-4</v>
      </c>
    </row>
    <row r="106" spans="1:20">
      <c r="A106" s="1" t="s">
        <v>500</v>
      </c>
      <c r="B106" s="1">
        <v>11258</v>
      </c>
      <c r="C106" s="388">
        <v>166</v>
      </c>
      <c r="D106" s="111">
        <v>102</v>
      </c>
      <c r="E106" s="111" t="s">
        <v>500</v>
      </c>
      <c r="F106" s="333">
        <v>0.54663036800312037</v>
      </c>
      <c r="G106" s="333">
        <v>0.3591801569875096</v>
      </c>
      <c r="H106" s="333">
        <v>0.24593568769975588</v>
      </c>
      <c r="I106" s="334">
        <v>142354.55264000001</v>
      </c>
      <c r="J106" s="334">
        <v>147379.98929100001</v>
      </c>
      <c r="K106" s="333">
        <v>2.8940533506815688E-2</v>
      </c>
      <c r="L106" s="333">
        <v>1.1877585970716866E-2</v>
      </c>
      <c r="M106" s="333">
        <v>0.11325305955934367</v>
      </c>
      <c r="N106" s="227">
        <f>VLOOKUP(B106,پیوست2!$A$4:$E$200,5,0)</f>
        <v>251110</v>
      </c>
      <c r="O106" s="222">
        <f t="shared" si="19"/>
        <v>4.8351356508887543E-3</v>
      </c>
      <c r="P106" s="222">
        <f t="shared" si="20"/>
        <v>3.1770733640107858E-3</v>
      </c>
      <c r="Q106" s="222">
        <f t="shared" si="21"/>
        <v>2.1753866616794782E-3</v>
      </c>
      <c r="R106" s="222">
        <f t="shared" si="22"/>
        <v>2.5598908056594891E-4</v>
      </c>
      <c r="S106" s="222">
        <f t="shared" si="23"/>
        <v>1.0506137736786224E-4</v>
      </c>
      <c r="T106" s="222">
        <f t="shared" si="24"/>
        <v>1.0017626862700833E-3</v>
      </c>
    </row>
    <row r="107" spans="1:20">
      <c r="A107" s="1" t="s">
        <v>499</v>
      </c>
      <c r="B107" s="1">
        <v>11222</v>
      </c>
      <c r="C107" s="388">
        <v>153</v>
      </c>
      <c r="D107" s="157">
        <v>103</v>
      </c>
      <c r="E107" s="157" t="s">
        <v>499</v>
      </c>
      <c r="F107" s="335">
        <v>0.49286762778963972</v>
      </c>
      <c r="G107" s="335">
        <v>8.2909391703534577E-2</v>
      </c>
      <c r="H107" s="335">
        <v>0.513350241639972</v>
      </c>
      <c r="I107" s="336">
        <v>159099.23622200001</v>
      </c>
      <c r="J107" s="336">
        <v>196592.301917</v>
      </c>
      <c r="K107" s="335">
        <v>5.1702287108709485E-2</v>
      </c>
      <c r="L107" s="335">
        <v>8.0922200112268014E-2</v>
      </c>
      <c r="M107" s="335">
        <v>2.3193058753766079E-4</v>
      </c>
      <c r="N107" s="227">
        <f>VLOOKUP(B107,پیوست2!$A$4:$E$200,5,0)</f>
        <v>377529</v>
      </c>
      <c r="O107" s="222">
        <f t="shared" si="19"/>
        <v>6.5543784101726567E-3</v>
      </c>
      <c r="P107" s="222">
        <f t="shared" si="20"/>
        <v>1.102566888840448E-3</v>
      </c>
      <c r="Q107" s="222">
        <f t="shared" si="21"/>
        <v>6.8267655470730755E-3</v>
      </c>
      <c r="R107" s="222">
        <f t="shared" si="22"/>
        <v>6.8756058477938608E-4</v>
      </c>
      <c r="S107" s="222">
        <f t="shared" si="23"/>
        <v>1.0761403091093212E-3</v>
      </c>
      <c r="T107" s="222">
        <f t="shared" si="24"/>
        <v>3.084318689042246E-6</v>
      </c>
    </row>
    <row r="108" spans="1:20">
      <c r="A108" s="1" t="s">
        <v>501</v>
      </c>
      <c r="B108" s="1">
        <v>11304</v>
      </c>
      <c r="C108" s="388">
        <v>179</v>
      </c>
      <c r="D108" s="111">
        <v>104</v>
      </c>
      <c r="E108" s="111" t="s">
        <v>501</v>
      </c>
      <c r="F108" s="333">
        <v>0.29954760330160835</v>
      </c>
      <c r="G108" s="333">
        <v>8.5578210637100025E-4</v>
      </c>
      <c r="H108" s="333">
        <v>7.8415820713648653E-4</v>
      </c>
      <c r="I108" s="334">
        <v>543264.193676</v>
      </c>
      <c r="J108" s="334">
        <v>594293.06515000004</v>
      </c>
      <c r="K108" s="333">
        <v>2.6495524453245921E-4</v>
      </c>
      <c r="L108" s="333">
        <v>2.628338772645401E-5</v>
      </c>
      <c r="M108" s="333">
        <v>0</v>
      </c>
      <c r="N108" s="227">
        <f>VLOOKUP(B108,پیوست2!$A$4:$E$200,5,0)</f>
        <v>1025165</v>
      </c>
      <c r="O108" s="222">
        <f t="shared" si="19"/>
        <v>1.0817091896497467E-2</v>
      </c>
      <c r="P108" s="222">
        <f t="shared" si="20"/>
        <v>3.0903514453001722E-5</v>
      </c>
      <c r="Q108" s="222">
        <f t="shared" si="21"/>
        <v>2.8317073127930872E-5</v>
      </c>
      <c r="R108" s="222">
        <f t="shared" si="22"/>
        <v>9.5679124018255199E-6</v>
      </c>
      <c r="S108" s="222">
        <f t="shared" si="23"/>
        <v>9.4913067991420695E-7</v>
      </c>
      <c r="T108" s="222">
        <f t="shared" si="24"/>
        <v>0</v>
      </c>
    </row>
    <row r="109" spans="1:20">
      <c r="A109" s="1" t="s">
        <v>493</v>
      </c>
      <c r="B109" s="1">
        <v>10980</v>
      </c>
      <c r="C109" s="388">
        <v>112</v>
      </c>
      <c r="D109" s="157">
        <v>105</v>
      </c>
      <c r="E109" s="157" t="s">
        <v>493</v>
      </c>
      <c r="F109" s="335">
        <v>0</v>
      </c>
      <c r="G109" s="335">
        <v>0</v>
      </c>
      <c r="H109" s="335">
        <v>0</v>
      </c>
      <c r="I109" s="336">
        <v>0</v>
      </c>
      <c r="J109" s="336">
        <v>0</v>
      </c>
      <c r="K109" s="335">
        <v>0</v>
      </c>
      <c r="L109" s="335">
        <v>0</v>
      </c>
      <c r="M109" s="335">
        <v>0</v>
      </c>
      <c r="N109" s="227">
        <f>VLOOKUP(B109,پیوست2!$A$4:$E$200,5,0)</f>
        <v>0</v>
      </c>
      <c r="O109" s="222">
        <f t="shared" si="19"/>
        <v>0</v>
      </c>
      <c r="P109" s="222">
        <f t="shared" si="20"/>
        <v>0</v>
      </c>
      <c r="Q109" s="222">
        <f t="shared" si="21"/>
        <v>0</v>
      </c>
      <c r="R109" s="222">
        <f t="shared" si="22"/>
        <v>0</v>
      </c>
      <c r="S109" s="222">
        <f t="shared" si="23"/>
        <v>0</v>
      </c>
      <c r="T109" s="222">
        <f t="shared" si="24"/>
        <v>0</v>
      </c>
    </row>
    <row r="110" spans="1:20">
      <c r="C110" s="173">
        <v>2</v>
      </c>
      <c r="D110" s="315" t="s">
        <v>193</v>
      </c>
      <c r="E110" s="315"/>
      <c r="F110" s="286">
        <f>O110</f>
        <v>1.0645844581788755</v>
      </c>
      <c r="G110" s="286">
        <f>P110</f>
        <v>1.4925271298519864</v>
      </c>
      <c r="H110" s="286">
        <f>Q110</f>
        <v>1.4037548311195576</v>
      </c>
      <c r="I110" s="158">
        <f>SUM(I90:I109)</f>
        <v>18417461.328886997</v>
      </c>
      <c r="J110" s="158">
        <f>SUM(J90:J109)</f>
        <v>17994669.508980002</v>
      </c>
      <c r="K110" s="337">
        <f>R110</f>
        <v>8.0276312220137827E-2</v>
      </c>
      <c r="L110" s="337">
        <f>S110</f>
        <v>3.2695776836768622E-2</v>
      </c>
      <c r="M110" s="337">
        <f>T110</f>
        <v>3.9046525545508241E-2</v>
      </c>
      <c r="N110" s="227">
        <f t="shared" ref="N110:T110" si="25">SUM(N90:N109)</f>
        <v>28388935</v>
      </c>
      <c r="O110" s="227">
        <f t="shared" si="25"/>
        <v>1.0645844581788755</v>
      </c>
      <c r="P110" s="227">
        <f t="shared" si="25"/>
        <v>1.4925271298519864</v>
      </c>
      <c r="Q110" s="227">
        <f t="shared" si="25"/>
        <v>1.4037548311195576</v>
      </c>
      <c r="R110" s="227">
        <f t="shared" si="25"/>
        <v>8.0276312220137827E-2</v>
      </c>
      <c r="S110" s="227">
        <f t="shared" si="25"/>
        <v>3.2695776836768622E-2</v>
      </c>
      <c r="T110" s="227">
        <f t="shared" si="25"/>
        <v>3.9046525545508241E-2</v>
      </c>
    </row>
    <row r="111" spans="1:20">
      <c r="A111" s="1" t="s">
        <v>558</v>
      </c>
      <c r="B111" s="1">
        <v>11314</v>
      </c>
      <c r="C111" s="383">
        <v>182</v>
      </c>
      <c r="D111" s="157">
        <v>106</v>
      </c>
      <c r="E111" s="157" t="s">
        <v>558</v>
      </c>
      <c r="F111" s="335">
        <v>10.426746744512394</v>
      </c>
      <c r="G111" s="335">
        <v>1.5853308564576292</v>
      </c>
      <c r="H111" s="335">
        <v>1.0052879427455139</v>
      </c>
      <c r="I111" s="336">
        <v>331136.535393</v>
      </c>
      <c r="J111" s="336">
        <v>440310.126582</v>
      </c>
      <c r="K111" s="335">
        <v>0.54658313801482927</v>
      </c>
      <c r="L111" s="335">
        <v>0.31749708269433907</v>
      </c>
      <c r="M111" s="335">
        <v>0</v>
      </c>
      <c r="N111" s="227">
        <f>VLOOKUP(B111,پیوست2!$A$4:$E$200,5,0)</f>
        <v>318327</v>
      </c>
      <c r="O111" s="222">
        <f t="shared" ref="O111:O142" si="26">$N111/$N$184*F111</f>
        <v>5.2807765671160894E-3</v>
      </c>
      <c r="P111" s="222">
        <f t="shared" ref="P111:P142" si="27">$N111/$N$184*G111</f>
        <v>8.0291372208820568E-4</v>
      </c>
      <c r="Q111" s="222">
        <f t="shared" ref="Q111:Q142" si="28">$N111/$N$184*H111</f>
        <v>5.0914260615841889E-4</v>
      </c>
      <c r="R111" s="222">
        <f t="shared" ref="R111:R142" si="29">$N111/$N$184*K111</f>
        <v>2.7682492899605484E-4</v>
      </c>
      <c r="S111" s="222">
        <f t="shared" ref="S111:S142" si="30">$N111/$N$184*L111</f>
        <v>1.6080098572475614E-4</v>
      </c>
      <c r="T111" s="222">
        <f t="shared" ref="T111:T142" si="31">$N111/$N$184*M111</f>
        <v>0</v>
      </c>
    </row>
    <row r="112" spans="1:20">
      <c r="A112" s="1" t="s">
        <v>565</v>
      </c>
      <c r="B112" s="1">
        <v>11463</v>
      </c>
      <c r="C112" s="383">
        <v>239</v>
      </c>
      <c r="D112" s="111">
        <v>107</v>
      </c>
      <c r="E112" s="111" t="s">
        <v>565</v>
      </c>
      <c r="F112" s="333">
        <v>8.371837522449626</v>
      </c>
      <c r="G112" s="333">
        <v>1.3820236783297912</v>
      </c>
      <c r="H112" s="333">
        <v>1.7286430663642844</v>
      </c>
      <c r="I112" s="334">
        <v>266698.16593999998</v>
      </c>
      <c r="J112" s="334">
        <v>273193.75831300003</v>
      </c>
      <c r="K112" s="333">
        <v>1.1271717564500874</v>
      </c>
      <c r="L112" s="333">
        <v>8.1700742554553743E-2</v>
      </c>
      <c r="M112" s="333">
        <v>1.8691332688269263E-2</v>
      </c>
      <c r="N112" s="227">
        <f>VLOOKUP(B112,پیوست2!$A$4:$E$200,5,0)</f>
        <v>312205</v>
      </c>
      <c r="O112" s="222">
        <f t="shared" si="26"/>
        <v>4.1584945471390879E-3</v>
      </c>
      <c r="P112" s="222">
        <f t="shared" si="27"/>
        <v>6.8648464747914876E-4</v>
      </c>
      <c r="Q112" s="222">
        <f t="shared" si="28"/>
        <v>8.5865889610842281E-4</v>
      </c>
      <c r="R112" s="222">
        <f t="shared" si="29"/>
        <v>5.5989352281592608E-4</v>
      </c>
      <c r="S112" s="222">
        <f t="shared" si="30"/>
        <v>4.0582738436963072E-5</v>
      </c>
      <c r="T112" s="222">
        <f t="shared" si="31"/>
        <v>9.2844378375115566E-6</v>
      </c>
    </row>
    <row r="113" spans="1:20">
      <c r="A113" s="1" t="s">
        <v>514</v>
      </c>
      <c r="B113" s="1">
        <v>10743</v>
      </c>
      <c r="C113" s="388">
        <v>21</v>
      </c>
      <c r="D113" s="157">
        <v>108</v>
      </c>
      <c r="E113" s="157" t="s">
        <v>514</v>
      </c>
      <c r="F113" s="335">
        <v>8.3504459181340245</v>
      </c>
      <c r="G113" s="335">
        <v>2.0752396112093416</v>
      </c>
      <c r="H113" s="335">
        <v>1.7058203043497084</v>
      </c>
      <c r="I113" s="336">
        <v>6176394.544493</v>
      </c>
      <c r="J113" s="336">
        <v>9230157.5134939998</v>
      </c>
      <c r="K113" s="335">
        <v>1.1680654562115831</v>
      </c>
      <c r="L113" s="335">
        <v>0.14038830310771763</v>
      </c>
      <c r="M113" s="335">
        <v>4.0622835565495702E-2</v>
      </c>
      <c r="N113" s="227">
        <f>VLOOKUP(B113,پیوست2!$A$4:$E$200,5,0)</f>
        <v>8599251</v>
      </c>
      <c r="O113" s="222">
        <f t="shared" si="26"/>
        <v>0.11424725769696799</v>
      </c>
      <c r="P113" s="222">
        <f t="shared" si="27"/>
        <v>2.8392547771600815E-2</v>
      </c>
      <c r="Q113" s="222">
        <f t="shared" si="28"/>
        <v>2.3338309571294152E-2</v>
      </c>
      <c r="R113" s="222">
        <f t="shared" si="29"/>
        <v>1.5980975925241524E-2</v>
      </c>
      <c r="S113" s="222">
        <f t="shared" si="30"/>
        <v>1.9207331919792266E-3</v>
      </c>
      <c r="T113" s="222">
        <f t="shared" si="31"/>
        <v>5.5578439866955313E-4</v>
      </c>
    </row>
    <row r="114" spans="1:20">
      <c r="A114" s="1" t="s">
        <v>552</v>
      </c>
      <c r="B114" s="1">
        <v>11273</v>
      </c>
      <c r="C114" s="388">
        <v>168</v>
      </c>
      <c r="D114" s="111">
        <v>109</v>
      </c>
      <c r="E114" s="111" t="s">
        <v>552</v>
      </c>
      <c r="F114" s="333">
        <v>5.3287685481446152</v>
      </c>
      <c r="G114" s="333">
        <v>2.8123740323161046</v>
      </c>
      <c r="H114" s="333">
        <v>1.4511605462496457</v>
      </c>
      <c r="I114" s="334">
        <v>5290485.8492459999</v>
      </c>
      <c r="J114" s="334">
        <v>7127575.7612460004</v>
      </c>
      <c r="K114" s="333">
        <v>0.32756699384750193</v>
      </c>
      <c r="L114" s="333">
        <v>0.14002844537728532</v>
      </c>
      <c r="M114" s="333">
        <v>3.6020778604793788E-2</v>
      </c>
      <c r="N114" s="227">
        <f>VLOOKUP(B114,پیوست2!$A$4:$E$200,5,0)</f>
        <v>7153438</v>
      </c>
      <c r="O114" s="222">
        <f t="shared" si="26"/>
        <v>6.0648095277511083E-2</v>
      </c>
      <c r="P114" s="222">
        <f t="shared" si="27"/>
        <v>3.2008357414452342E-2</v>
      </c>
      <c r="Q114" s="222">
        <f t="shared" si="28"/>
        <v>1.651603410370622E-2</v>
      </c>
      <c r="R114" s="222">
        <f t="shared" si="29"/>
        <v>3.728124814043254E-3</v>
      </c>
      <c r="S114" s="222">
        <f t="shared" si="30"/>
        <v>1.5937000115646388E-3</v>
      </c>
      <c r="T114" s="222">
        <f t="shared" si="31"/>
        <v>4.0996181257568472E-4</v>
      </c>
    </row>
    <row r="115" spans="1:20">
      <c r="A115" s="1" t="s">
        <v>539</v>
      </c>
      <c r="B115" s="1">
        <v>11149</v>
      </c>
      <c r="C115" s="388">
        <v>133</v>
      </c>
      <c r="D115" s="157">
        <v>110</v>
      </c>
      <c r="E115" s="157" t="s">
        <v>539</v>
      </c>
      <c r="F115" s="335">
        <v>4.7903692824514019</v>
      </c>
      <c r="G115" s="335">
        <v>3.1393571728782477</v>
      </c>
      <c r="H115" s="335">
        <v>2.5224411033476009</v>
      </c>
      <c r="I115" s="336">
        <v>1547734.6965069999</v>
      </c>
      <c r="J115" s="336">
        <v>1657615.327847</v>
      </c>
      <c r="K115" s="335">
        <v>0.41910187006134159</v>
      </c>
      <c r="L115" s="335">
        <v>2.905267387000247E-2</v>
      </c>
      <c r="M115" s="335">
        <v>0.25238764400874275</v>
      </c>
      <c r="N115" s="227">
        <f>VLOOKUP(B115,پیوست2!$A$4:$E$200,5,0)</f>
        <v>1404552</v>
      </c>
      <c r="O115" s="222">
        <f t="shared" si="26"/>
        <v>1.0704892427922889E-2</v>
      </c>
      <c r="P115" s="222">
        <f t="shared" si="27"/>
        <v>7.0154259195842478E-3</v>
      </c>
      <c r="Q115" s="222">
        <f t="shared" si="28"/>
        <v>5.6368223564779276E-3</v>
      </c>
      <c r="R115" s="222">
        <f t="shared" si="29"/>
        <v>9.3655419255112362E-4</v>
      </c>
      <c r="S115" s="222">
        <f t="shared" si="30"/>
        <v>6.4923126002250492E-5</v>
      </c>
      <c r="T115" s="222">
        <f t="shared" si="31"/>
        <v>5.6400298598021444E-4</v>
      </c>
    </row>
    <row r="116" spans="1:20">
      <c r="A116" s="1" t="s">
        <v>553</v>
      </c>
      <c r="B116" s="1">
        <v>11260</v>
      </c>
      <c r="C116" s="388">
        <v>169</v>
      </c>
      <c r="D116" s="111">
        <v>111</v>
      </c>
      <c r="E116" s="111" t="s">
        <v>553</v>
      </c>
      <c r="F116" s="333">
        <v>4.6996597668443369</v>
      </c>
      <c r="G116" s="333">
        <v>0.29094959787481212</v>
      </c>
      <c r="H116" s="333">
        <v>0.21383216741811262</v>
      </c>
      <c r="I116" s="334">
        <v>1265048.1128450001</v>
      </c>
      <c r="J116" s="334">
        <v>1408810.0611360001</v>
      </c>
      <c r="K116" s="333">
        <v>0.37757568616546394</v>
      </c>
      <c r="L116" s="333">
        <v>0</v>
      </c>
      <c r="M116" s="333">
        <v>0</v>
      </c>
      <c r="N116" s="227">
        <f>VLOOKUP(B116,پیوست2!$A$4:$E$200,5,0)</f>
        <v>1430549</v>
      </c>
      <c r="O116" s="222">
        <f t="shared" si="26"/>
        <v>1.0696572706190817E-2</v>
      </c>
      <c r="P116" s="222">
        <f t="shared" si="27"/>
        <v>6.6221039009269002E-4</v>
      </c>
      <c r="Q116" s="222">
        <f t="shared" si="28"/>
        <v>4.8668870496683517E-4</v>
      </c>
      <c r="R116" s="222">
        <f t="shared" si="29"/>
        <v>8.5937407802409206E-4</v>
      </c>
      <c r="S116" s="222">
        <f t="shared" si="30"/>
        <v>0</v>
      </c>
      <c r="T116" s="222">
        <f t="shared" si="31"/>
        <v>0</v>
      </c>
    </row>
    <row r="117" spans="1:20">
      <c r="A117" s="1" t="s">
        <v>556</v>
      </c>
      <c r="B117" s="1">
        <v>11297</v>
      </c>
      <c r="C117" s="388">
        <v>177</v>
      </c>
      <c r="D117" s="157">
        <v>112</v>
      </c>
      <c r="E117" s="157" t="s">
        <v>556</v>
      </c>
      <c r="F117" s="335">
        <v>4.3480986894865818</v>
      </c>
      <c r="G117" s="335">
        <v>4.0008962138497246</v>
      </c>
      <c r="H117" s="335">
        <v>2.122682720463259</v>
      </c>
      <c r="I117" s="336">
        <v>5668582.6501350002</v>
      </c>
      <c r="J117" s="336">
        <v>5533239.9648930002</v>
      </c>
      <c r="K117" s="335">
        <v>0.28581890460120601</v>
      </c>
      <c r="L117" s="335">
        <v>0.136831454998918</v>
      </c>
      <c r="M117" s="335">
        <v>0.14166590841354218</v>
      </c>
      <c r="N117" s="227">
        <f>VLOOKUP(B117,پیوست2!$A$4:$E$200,5,0)</f>
        <v>5658372</v>
      </c>
      <c r="O117" s="222">
        <f t="shared" si="26"/>
        <v>3.914410610406404E-2</v>
      </c>
      <c r="P117" s="222">
        <f t="shared" si="27"/>
        <v>3.6018388056590821E-2</v>
      </c>
      <c r="Q117" s="222">
        <f t="shared" si="28"/>
        <v>1.9109620909935773E-2</v>
      </c>
      <c r="R117" s="222">
        <f t="shared" si="29"/>
        <v>2.5731075413051503E-3</v>
      </c>
      <c r="S117" s="222">
        <f t="shared" si="30"/>
        <v>1.2318361139782585E-3</v>
      </c>
      <c r="T117" s="222">
        <f t="shared" si="31"/>
        <v>1.2753586673818356E-3</v>
      </c>
    </row>
    <row r="118" spans="1:20">
      <c r="A118" s="1" t="s">
        <v>545</v>
      </c>
      <c r="B118" s="1">
        <v>11195</v>
      </c>
      <c r="C118" s="388">
        <v>148</v>
      </c>
      <c r="D118" s="111">
        <v>113</v>
      </c>
      <c r="E118" s="111" t="s">
        <v>545</v>
      </c>
      <c r="F118" s="333">
        <v>4.3334180641255742</v>
      </c>
      <c r="G118" s="333">
        <v>1.1610238721690891</v>
      </c>
      <c r="H118" s="333">
        <v>0.75548850694915792</v>
      </c>
      <c r="I118" s="334">
        <v>2566848.601605</v>
      </c>
      <c r="J118" s="334">
        <v>2995813.1959739998</v>
      </c>
      <c r="K118" s="333">
        <v>0.31028787468104635</v>
      </c>
      <c r="L118" s="333">
        <v>8.2733996288498146E-2</v>
      </c>
      <c r="M118" s="333">
        <v>0</v>
      </c>
      <c r="N118" s="227">
        <f>VLOOKUP(B118,پیوست2!$A$4:$E$200,5,0)</f>
        <v>3264118</v>
      </c>
      <c r="O118" s="222">
        <f t="shared" si="26"/>
        <v>2.2504632791399776E-2</v>
      </c>
      <c r="P118" s="222">
        <f t="shared" si="27"/>
        <v>6.029516542961748E-3</v>
      </c>
      <c r="Q118" s="222">
        <f t="shared" si="28"/>
        <v>3.9234597667290733E-3</v>
      </c>
      <c r="R118" s="222">
        <f t="shared" si="29"/>
        <v>1.6114103407490823E-3</v>
      </c>
      <c r="S118" s="222">
        <f t="shared" si="30"/>
        <v>4.2966041547006585E-4</v>
      </c>
      <c r="T118" s="222">
        <f t="shared" si="31"/>
        <v>0</v>
      </c>
    </row>
    <row r="119" spans="1:20">
      <c r="A119" s="1" t="s">
        <v>515</v>
      </c>
      <c r="B119" s="1">
        <v>10753</v>
      </c>
      <c r="C119" s="388">
        <v>60</v>
      </c>
      <c r="D119" s="157">
        <v>114</v>
      </c>
      <c r="E119" s="157" t="s">
        <v>515</v>
      </c>
      <c r="F119" s="335">
        <v>4.292320945312273</v>
      </c>
      <c r="G119" s="335">
        <v>1.6795705296341132</v>
      </c>
      <c r="H119" s="335">
        <v>1.5666611309286524</v>
      </c>
      <c r="I119" s="336">
        <v>902081.71047599998</v>
      </c>
      <c r="J119" s="336">
        <v>1084281.2556749999</v>
      </c>
      <c r="K119" s="335">
        <v>0.68556084423317409</v>
      </c>
      <c r="L119" s="335">
        <v>3.5832916709877989E-2</v>
      </c>
      <c r="M119" s="335">
        <v>2.7878700176664814E-2</v>
      </c>
      <c r="N119" s="227">
        <f>VLOOKUP(B119,پیوست2!$A$4:$E$200,5,0)</f>
        <v>1021733</v>
      </c>
      <c r="O119" s="222">
        <f t="shared" si="26"/>
        <v>6.9775844135899915E-3</v>
      </c>
      <c r="P119" s="222">
        <f t="shared" si="27"/>
        <v>2.7303049558535459E-3</v>
      </c>
      <c r="Q119" s="222">
        <f t="shared" si="28"/>
        <v>2.5467597665276053E-3</v>
      </c>
      <c r="R119" s="222">
        <f t="shared" si="29"/>
        <v>1.1144457094973779E-3</v>
      </c>
      <c r="S119" s="222">
        <f t="shared" si="30"/>
        <v>5.8249884925630404E-5</v>
      </c>
      <c r="T119" s="222">
        <f t="shared" si="31"/>
        <v>4.5319533721328679E-5</v>
      </c>
    </row>
    <row r="120" spans="1:20">
      <c r="A120" s="1" t="s">
        <v>560</v>
      </c>
      <c r="B120" s="1">
        <v>11309</v>
      </c>
      <c r="C120" s="388">
        <v>185</v>
      </c>
      <c r="D120" s="111">
        <v>115</v>
      </c>
      <c r="E120" s="111" t="s">
        <v>560</v>
      </c>
      <c r="F120" s="333">
        <v>3.8435015057616786</v>
      </c>
      <c r="G120" s="333">
        <v>2.2142293461309452</v>
      </c>
      <c r="H120" s="333">
        <v>1.9556990503677436</v>
      </c>
      <c r="I120" s="334">
        <v>2850298.5403800001</v>
      </c>
      <c r="J120" s="334">
        <v>3857747.0131649999</v>
      </c>
      <c r="K120" s="333">
        <v>0.22084677916301368</v>
      </c>
      <c r="L120" s="333">
        <v>0.11649107309237887</v>
      </c>
      <c r="M120" s="333">
        <v>3.5198264694174738E-2</v>
      </c>
      <c r="N120" s="227">
        <f>VLOOKUP(B120,پیوست2!$A$4:$E$200,5,0)</f>
        <v>3879054</v>
      </c>
      <c r="O120" s="222">
        <f t="shared" si="26"/>
        <v>2.3720747583272625E-2</v>
      </c>
      <c r="P120" s="222">
        <f t="shared" si="27"/>
        <v>1.3665449416973303E-2</v>
      </c>
      <c r="Q120" s="222">
        <f t="shared" si="28"/>
        <v>1.2069890815204935E-2</v>
      </c>
      <c r="R120" s="222">
        <f t="shared" si="29"/>
        <v>1.3629891116866987E-3</v>
      </c>
      <c r="S120" s="222">
        <f t="shared" si="30"/>
        <v>7.1894217717530923E-4</v>
      </c>
      <c r="T120" s="222">
        <f t="shared" si="31"/>
        <v>2.1723138417615245E-4</v>
      </c>
    </row>
    <row r="121" spans="1:20">
      <c r="A121" s="1" t="s">
        <v>571</v>
      </c>
      <c r="B121" s="1">
        <v>11649</v>
      </c>
      <c r="C121" s="388">
        <v>275</v>
      </c>
      <c r="D121" s="157">
        <v>116</v>
      </c>
      <c r="E121" s="157" t="s">
        <v>571</v>
      </c>
      <c r="F121" s="335">
        <v>3.6157488399988869</v>
      </c>
      <c r="G121" s="335">
        <v>1.7319293342984914</v>
      </c>
      <c r="H121" s="335">
        <v>1.2558693208550245</v>
      </c>
      <c r="I121" s="336">
        <v>4652478.4441539999</v>
      </c>
      <c r="J121" s="336">
        <v>5844904.3034509998</v>
      </c>
      <c r="K121" s="335">
        <v>0.32309037093455828</v>
      </c>
      <c r="L121" s="335">
        <v>0.14101155414694602</v>
      </c>
      <c r="M121" s="335">
        <v>3.1213558572495446E-2</v>
      </c>
      <c r="N121" s="227">
        <f>VLOOKUP(B121,پیوست2!$A$4:$E$200,5,0)</f>
        <v>6117134</v>
      </c>
      <c r="O121" s="222">
        <f t="shared" si="26"/>
        <v>3.5190200463472876E-2</v>
      </c>
      <c r="P121" s="222">
        <f t="shared" si="27"/>
        <v>1.6855966263008414E-2</v>
      </c>
      <c r="Q121" s="222">
        <f t="shared" si="28"/>
        <v>1.2222722072926795E-2</v>
      </c>
      <c r="R121" s="222">
        <f t="shared" si="29"/>
        <v>3.1444703225040425E-3</v>
      </c>
      <c r="S121" s="222">
        <f t="shared" si="30"/>
        <v>1.3723920210393869E-3</v>
      </c>
      <c r="T121" s="222">
        <f t="shared" si="31"/>
        <v>3.0378531030512761E-4</v>
      </c>
    </row>
    <row r="122" spans="1:20">
      <c r="A122" s="1" t="s">
        <v>532</v>
      </c>
      <c r="B122" s="1">
        <v>10896</v>
      </c>
      <c r="C122" s="388">
        <v>103</v>
      </c>
      <c r="D122" s="111">
        <v>117</v>
      </c>
      <c r="E122" s="111" t="s">
        <v>654</v>
      </c>
      <c r="F122" s="333">
        <v>3.4827231460377206</v>
      </c>
      <c r="G122" s="333">
        <v>1.3551720922898671</v>
      </c>
      <c r="H122" s="333">
        <v>0.81736206422467694</v>
      </c>
      <c r="I122" s="334">
        <v>3211078.9303489998</v>
      </c>
      <c r="J122" s="334">
        <v>3715556.1829690002</v>
      </c>
      <c r="K122" s="333">
        <v>0.36188034227949817</v>
      </c>
      <c r="L122" s="333">
        <v>5.9328385132581547E-2</v>
      </c>
      <c r="M122" s="333">
        <v>5.5805479222961217E-2</v>
      </c>
      <c r="N122" s="227">
        <f>VLOOKUP(B122,پیوست2!$A$4:$E$200,5,0)</f>
        <v>3703348</v>
      </c>
      <c r="O122" s="222">
        <f t="shared" si="26"/>
        <v>2.0520548623182065E-2</v>
      </c>
      <c r="P122" s="222">
        <f t="shared" si="27"/>
        <v>7.9848077629287376E-3</v>
      </c>
      <c r="Q122" s="222">
        <f t="shared" si="28"/>
        <v>4.8159779799750073E-3</v>
      </c>
      <c r="R122" s="222">
        <f t="shared" si="29"/>
        <v>2.1322347048942777E-3</v>
      </c>
      <c r="S122" s="222">
        <f t="shared" si="30"/>
        <v>3.4956870264956329E-4</v>
      </c>
      <c r="T122" s="222">
        <f t="shared" si="31"/>
        <v>3.2881139321613742E-4</v>
      </c>
    </row>
    <row r="123" spans="1:20">
      <c r="A123" s="1" t="s">
        <v>517</v>
      </c>
      <c r="B123" s="1">
        <v>10764</v>
      </c>
      <c r="C123" s="388">
        <v>33</v>
      </c>
      <c r="D123" s="157">
        <v>118</v>
      </c>
      <c r="E123" s="157" t="s">
        <v>517</v>
      </c>
      <c r="F123" s="335">
        <v>3.1626430059463648</v>
      </c>
      <c r="G123" s="335">
        <v>0.69878759370610077</v>
      </c>
      <c r="H123" s="335">
        <v>0.70833800217795129</v>
      </c>
      <c r="I123" s="336">
        <v>1124768.3672549999</v>
      </c>
      <c r="J123" s="336">
        <v>1269303.312377</v>
      </c>
      <c r="K123" s="335">
        <v>0.49483291056982232</v>
      </c>
      <c r="L123" s="335">
        <v>0.24274598207560161</v>
      </c>
      <c r="M123" s="335">
        <v>0.12820411873911589</v>
      </c>
      <c r="N123" s="227">
        <f>VLOOKUP(B123,پیوست2!$A$4:$E$200,5,0)</f>
        <v>1412249</v>
      </c>
      <c r="O123" s="222">
        <f t="shared" si="26"/>
        <v>7.1061920310269526E-3</v>
      </c>
      <c r="P123" s="222">
        <f t="shared" si="27"/>
        <v>1.5701167727240496E-3</v>
      </c>
      <c r="Q123" s="222">
        <f t="shared" si="28"/>
        <v>1.5915757348794726E-3</v>
      </c>
      <c r="R123" s="222">
        <f t="shared" si="29"/>
        <v>1.1118478055125701E-3</v>
      </c>
      <c r="S123" s="222">
        <f t="shared" si="30"/>
        <v>5.4542974346017791E-4</v>
      </c>
      <c r="T123" s="222">
        <f t="shared" si="31"/>
        <v>2.8806383939502682E-4</v>
      </c>
    </row>
    <row r="124" spans="1:20">
      <c r="A124" s="1" t="s">
        <v>507</v>
      </c>
      <c r="B124" s="1">
        <v>10591</v>
      </c>
      <c r="C124" s="388">
        <v>44</v>
      </c>
      <c r="D124" s="111">
        <v>119</v>
      </c>
      <c r="E124" s="111" t="s">
        <v>507</v>
      </c>
      <c r="F124" s="333">
        <v>3.0366045048950459</v>
      </c>
      <c r="G124" s="333">
        <v>2.3155211938259646</v>
      </c>
      <c r="H124" s="333">
        <v>1.7562722159544626</v>
      </c>
      <c r="I124" s="334">
        <v>2321994.2569510001</v>
      </c>
      <c r="J124" s="334">
        <v>2786854.1761719999</v>
      </c>
      <c r="K124" s="333">
        <v>0.23432997822618806</v>
      </c>
      <c r="L124" s="333">
        <v>7.9389566629565034E-2</v>
      </c>
      <c r="M124" s="333">
        <v>3.8656198504724924E-2</v>
      </c>
      <c r="N124" s="227">
        <f>VLOOKUP(B124,پیوست2!$A$4:$E$200,5,0)</f>
        <v>2772999</v>
      </c>
      <c r="O124" s="222">
        <f t="shared" si="26"/>
        <v>1.3397181347041074E-2</v>
      </c>
      <c r="P124" s="222">
        <f t="shared" si="27"/>
        <v>1.0215837227599609E-2</v>
      </c>
      <c r="Q124" s="222">
        <f t="shared" si="28"/>
        <v>7.7484892530398372E-3</v>
      </c>
      <c r="R124" s="222">
        <f t="shared" si="29"/>
        <v>1.0338393453226248E-3</v>
      </c>
      <c r="S124" s="222">
        <f t="shared" si="30"/>
        <v>3.5025846121375105E-4</v>
      </c>
      <c r="T124" s="222">
        <f t="shared" si="31"/>
        <v>1.7054710309498056E-4</v>
      </c>
    </row>
    <row r="125" spans="1:20">
      <c r="B125" s="1">
        <v>11729</v>
      </c>
      <c r="C125" s="388">
        <v>287</v>
      </c>
      <c r="D125" s="157">
        <v>120</v>
      </c>
      <c r="E125" s="157" t="s">
        <v>624</v>
      </c>
      <c r="F125" s="335">
        <v>2.9631293966687369</v>
      </c>
      <c r="G125" s="335">
        <v>0.57656438334754945</v>
      </c>
      <c r="H125" s="335">
        <v>0</v>
      </c>
      <c r="I125" s="336">
        <v>1075803.112308</v>
      </c>
      <c r="J125" s="336">
        <v>1198630.8129479999</v>
      </c>
      <c r="K125" s="335">
        <v>0.66530622051718835</v>
      </c>
      <c r="L125" s="335">
        <v>0</v>
      </c>
      <c r="M125" s="335">
        <v>0</v>
      </c>
      <c r="N125" s="227">
        <f>VLOOKUP(B125,پیوست2!$A$4:$E$200,5,0)</f>
        <v>1198762</v>
      </c>
      <c r="O125" s="222">
        <f t="shared" si="26"/>
        <v>5.6514394105722917E-3</v>
      </c>
      <c r="P125" s="222">
        <f t="shared" si="27"/>
        <v>1.0996545349811217E-3</v>
      </c>
      <c r="Q125" s="222">
        <f t="shared" si="28"/>
        <v>0</v>
      </c>
      <c r="R125" s="222">
        <f t="shared" si="29"/>
        <v>1.2689077294284899E-3</v>
      </c>
      <c r="S125" s="222">
        <f t="shared" si="30"/>
        <v>0</v>
      </c>
      <c r="T125" s="222">
        <f t="shared" si="31"/>
        <v>0</v>
      </c>
    </row>
    <row r="126" spans="1:20">
      <c r="A126" s="1" t="s">
        <v>568</v>
      </c>
      <c r="B126" s="1">
        <v>11454</v>
      </c>
      <c r="C126" s="388">
        <v>244</v>
      </c>
      <c r="D126" s="111">
        <v>121</v>
      </c>
      <c r="E126" s="111" t="s">
        <v>655</v>
      </c>
      <c r="F126" s="333">
        <v>2.8637564466084879</v>
      </c>
      <c r="G126" s="333">
        <v>0.96304876107798421</v>
      </c>
      <c r="H126" s="333">
        <v>1.0645236928878183</v>
      </c>
      <c r="I126" s="334">
        <v>2151174.8425039998</v>
      </c>
      <c r="J126" s="334">
        <v>2507104.992966</v>
      </c>
      <c r="K126" s="333">
        <v>8.5001266444537094E-2</v>
      </c>
      <c r="L126" s="333">
        <v>0.1433753818851107</v>
      </c>
      <c r="M126" s="333">
        <v>1.9668378916366983E-2</v>
      </c>
      <c r="N126" s="227">
        <f>VLOOKUP(B126,پیوست2!$A$4:$E$200,5,0)</f>
        <v>2727491</v>
      </c>
      <c r="O126" s="222">
        <f t="shared" si="26"/>
        <v>1.2427246052629043E-2</v>
      </c>
      <c r="P126" s="222">
        <f t="shared" si="27"/>
        <v>4.1791416755322464E-3</v>
      </c>
      <c r="Q126" s="222">
        <f t="shared" si="28"/>
        <v>4.6194912545853162E-3</v>
      </c>
      <c r="R126" s="222">
        <f t="shared" si="29"/>
        <v>3.6886225228487704E-4</v>
      </c>
      <c r="S126" s="222">
        <f t="shared" si="30"/>
        <v>6.2217621567855097E-4</v>
      </c>
      <c r="T126" s="222">
        <f t="shared" si="31"/>
        <v>8.5350758280964143E-5</v>
      </c>
    </row>
    <row r="127" spans="1:20">
      <c r="A127" s="1" t="s">
        <v>551</v>
      </c>
      <c r="B127" s="1">
        <v>11268</v>
      </c>
      <c r="C127" s="388">
        <v>167</v>
      </c>
      <c r="D127" s="157">
        <v>122</v>
      </c>
      <c r="E127" s="157" t="s">
        <v>551</v>
      </c>
      <c r="F127" s="335">
        <v>2.8310056418839959</v>
      </c>
      <c r="G127" s="335">
        <v>0.65116343428321377</v>
      </c>
      <c r="H127" s="335">
        <v>0.45682644525442995</v>
      </c>
      <c r="I127" s="336">
        <v>2176410.3586650002</v>
      </c>
      <c r="J127" s="336">
        <v>2041770.585832</v>
      </c>
      <c r="K127" s="335">
        <v>0.25021273706079999</v>
      </c>
      <c r="L127" s="335">
        <v>3.6795610981183433E-3</v>
      </c>
      <c r="M127" s="335">
        <v>5.3070517921776673E-3</v>
      </c>
      <c r="N127" s="227">
        <f>VLOOKUP(B127,پیوست2!$A$4:$E$200,5,0)</f>
        <v>2576326</v>
      </c>
      <c r="O127" s="222">
        <f t="shared" si="26"/>
        <v>1.1604249086911657E-2</v>
      </c>
      <c r="P127" s="222">
        <f t="shared" si="27"/>
        <v>2.669109017629033E-3</v>
      </c>
      <c r="Q127" s="222">
        <f t="shared" si="28"/>
        <v>1.8725246540635602E-3</v>
      </c>
      <c r="R127" s="222">
        <f t="shared" si="29"/>
        <v>1.0256182052817084E-3</v>
      </c>
      <c r="S127" s="222">
        <f t="shared" si="30"/>
        <v>1.5082465001609865E-5</v>
      </c>
      <c r="T127" s="222">
        <f t="shared" si="31"/>
        <v>2.17535246141675E-5</v>
      </c>
    </row>
    <row r="128" spans="1:20">
      <c r="A128" s="1" t="s">
        <v>567</v>
      </c>
      <c r="B128" s="1">
        <v>11470</v>
      </c>
      <c r="C128" s="388">
        <v>240</v>
      </c>
      <c r="D128" s="111">
        <v>123</v>
      </c>
      <c r="E128" s="111" t="s">
        <v>567</v>
      </c>
      <c r="F128" s="333">
        <v>2.7665341989326784</v>
      </c>
      <c r="G128" s="333">
        <v>1.2351952850879733</v>
      </c>
      <c r="H128" s="333">
        <v>1.148615334112308</v>
      </c>
      <c r="I128" s="334">
        <v>900766.40445999999</v>
      </c>
      <c r="J128" s="334">
        <v>1007857.325966</v>
      </c>
      <c r="K128" s="333">
        <v>0.20488088569547805</v>
      </c>
      <c r="L128" s="333">
        <v>0.11379122993209101</v>
      </c>
      <c r="M128" s="333">
        <v>1.5515220769872875E-2</v>
      </c>
      <c r="N128" s="227">
        <f>VLOOKUP(B128,پیوست2!$A$4:$E$200,5,0)</f>
        <v>1049827</v>
      </c>
      <c r="O128" s="222">
        <f t="shared" si="26"/>
        <v>4.6209287515240772E-3</v>
      </c>
      <c r="P128" s="222">
        <f t="shared" si="27"/>
        <v>2.0631407371765114E-3</v>
      </c>
      <c r="Q128" s="222">
        <f t="shared" si="28"/>
        <v>1.9185266619471696E-3</v>
      </c>
      <c r="R128" s="222">
        <f t="shared" si="29"/>
        <v>3.4221155686895262E-4</v>
      </c>
      <c r="S128" s="222">
        <f t="shared" si="30"/>
        <v>1.9006494344705623E-4</v>
      </c>
      <c r="T128" s="222">
        <f t="shared" si="31"/>
        <v>2.5914998545620271E-5</v>
      </c>
    </row>
    <row r="129" spans="1:20">
      <c r="A129" s="1" t="s">
        <v>536</v>
      </c>
      <c r="B129" s="1">
        <v>11099</v>
      </c>
      <c r="C129" s="388">
        <v>124</v>
      </c>
      <c r="D129" s="157">
        <v>124</v>
      </c>
      <c r="E129" s="157" t="s">
        <v>536</v>
      </c>
      <c r="F129" s="335">
        <v>2.6384340921170635</v>
      </c>
      <c r="G129" s="335">
        <v>3.1556450327479011</v>
      </c>
      <c r="H129" s="335">
        <v>2.7787045950114169</v>
      </c>
      <c r="I129" s="336">
        <v>13521223.955221999</v>
      </c>
      <c r="J129" s="336">
        <v>15334199.963948</v>
      </c>
      <c r="K129" s="335">
        <v>0.17649801142011839</v>
      </c>
      <c r="L129" s="335">
        <v>0.21812362434764643</v>
      </c>
      <c r="M129" s="335">
        <v>0.18800210518088012</v>
      </c>
      <c r="N129" s="227">
        <f>VLOOKUP(B129,پیوست2!$A$4:$E$200,5,0)</f>
        <v>14974854</v>
      </c>
      <c r="O129" s="222">
        <f t="shared" si="26"/>
        <v>6.2861441826163642E-2</v>
      </c>
      <c r="P129" s="222">
        <f t="shared" si="27"/>
        <v>7.5184139426782065E-2</v>
      </c>
      <c r="Q129" s="222">
        <f t="shared" si="28"/>
        <v>6.6203426408596375E-2</v>
      </c>
      <c r="R129" s="222">
        <f t="shared" si="29"/>
        <v>4.2051152653265044E-3</v>
      </c>
      <c r="S129" s="222">
        <f t="shared" si="30"/>
        <v>5.1968573191985522E-3</v>
      </c>
      <c r="T129" s="222">
        <f t="shared" si="31"/>
        <v>4.4792035674999318E-3</v>
      </c>
    </row>
    <row r="130" spans="1:20">
      <c r="A130" s="1" t="s">
        <v>521</v>
      </c>
      <c r="B130" s="1">
        <v>10787</v>
      </c>
      <c r="C130" s="388">
        <v>54</v>
      </c>
      <c r="D130" s="111">
        <v>125</v>
      </c>
      <c r="E130" s="111" t="s">
        <v>521</v>
      </c>
      <c r="F130" s="333">
        <v>2.6303741513856256</v>
      </c>
      <c r="G130" s="333">
        <v>3.5033221085442903</v>
      </c>
      <c r="H130" s="333">
        <v>1.6961620388108689</v>
      </c>
      <c r="I130" s="334">
        <v>10311158.461631</v>
      </c>
      <c r="J130" s="334">
        <v>12011725.396085</v>
      </c>
      <c r="K130" s="333">
        <v>2.1118051374496353E-2</v>
      </c>
      <c r="L130" s="333">
        <v>0.13531828341267127</v>
      </c>
      <c r="M130" s="333">
        <v>6.1024477339158917E-2</v>
      </c>
      <c r="N130" s="227">
        <f>VLOOKUP(B130,پیوست2!$A$4:$E$200,5,0)</f>
        <v>12520525</v>
      </c>
      <c r="O130" s="222">
        <f t="shared" si="26"/>
        <v>5.2398102363801914E-2</v>
      </c>
      <c r="P130" s="222">
        <f t="shared" si="27"/>
        <v>6.9787573893308918E-2</v>
      </c>
      <c r="Q130" s="222">
        <f t="shared" si="28"/>
        <v>3.3788224419856405E-2</v>
      </c>
      <c r="R130" s="222">
        <f t="shared" si="29"/>
        <v>4.2068000746661179E-4</v>
      </c>
      <c r="S130" s="222">
        <f t="shared" si="30"/>
        <v>2.695594184658492E-3</v>
      </c>
      <c r="T130" s="222">
        <f t="shared" si="31"/>
        <v>1.2156319315373247E-3</v>
      </c>
    </row>
    <row r="131" spans="1:20">
      <c r="A131" s="1" t="s">
        <v>566</v>
      </c>
      <c r="B131" s="1">
        <v>11461</v>
      </c>
      <c r="C131" s="388">
        <v>237</v>
      </c>
      <c r="D131" s="157">
        <v>126</v>
      </c>
      <c r="E131" s="157" t="s">
        <v>566</v>
      </c>
      <c r="F131" s="335">
        <v>2.6070735243726415</v>
      </c>
      <c r="G131" s="335">
        <v>2.1696858235217245</v>
      </c>
      <c r="H131" s="335">
        <v>1.4728877488951819</v>
      </c>
      <c r="I131" s="336">
        <v>3461264.7344300002</v>
      </c>
      <c r="J131" s="336">
        <v>4471003.8512519998</v>
      </c>
      <c r="K131" s="335">
        <v>0.36696406271529902</v>
      </c>
      <c r="L131" s="335">
        <v>0.11008362972594148</v>
      </c>
      <c r="M131" s="335">
        <v>4.4551040261602108E-2</v>
      </c>
      <c r="N131" s="227">
        <f>VLOOKUP(B131,پیوست2!$A$4:$E$200,5,0)</f>
        <v>4243093</v>
      </c>
      <c r="O131" s="222">
        <f t="shared" si="26"/>
        <v>1.7599945426046149E-2</v>
      </c>
      <c r="P131" s="222">
        <f t="shared" si="27"/>
        <v>1.4647209497030736E-2</v>
      </c>
      <c r="Q131" s="222">
        <f t="shared" si="28"/>
        <v>9.9432347254130998E-3</v>
      </c>
      <c r="R131" s="222">
        <f t="shared" si="29"/>
        <v>2.4773169673699955E-3</v>
      </c>
      <c r="S131" s="222">
        <f t="shared" si="30"/>
        <v>7.4315735914807677E-4</v>
      </c>
      <c r="T131" s="222">
        <f t="shared" si="31"/>
        <v>3.0075710176469391E-4</v>
      </c>
    </row>
    <row r="132" spans="1:20">
      <c r="A132" s="1" t="s">
        <v>529</v>
      </c>
      <c r="B132" s="1">
        <v>10864</v>
      </c>
      <c r="C132" s="388">
        <v>64</v>
      </c>
      <c r="D132" s="111">
        <v>127</v>
      </c>
      <c r="E132" s="111" t="s">
        <v>529</v>
      </c>
      <c r="F132" s="333">
        <v>2.573113561705596</v>
      </c>
      <c r="G132" s="333">
        <v>3.0187505038892191</v>
      </c>
      <c r="H132" s="333">
        <v>1.6048183245543921</v>
      </c>
      <c r="I132" s="334">
        <v>927389.44224</v>
      </c>
      <c r="J132" s="334">
        <v>1281097.867973</v>
      </c>
      <c r="K132" s="333">
        <v>0.24593884931266802</v>
      </c>
      <c r="L132" s="333">
        <v>0.31995778401869784</v>
      </c>
      <c r="M132" s="333">
        <v>2.3866926762637544E-2</v>
      </c>
      <c r="N132" s="227">
        <f>VLOOKUP(B132,پیوست2!$A$4:$E$200,5,0)</f>
        <v>1419422</v>
      </c>
      <c r="O132" s="222">
        <f t="shared" si="26"/>
        <v>5.8109344594139091E-3</v>
      </c>
      <c r="P132" s="222">
        <f t="shared" si="27"/>
        <v>6.8173288534515188E-3</v>
      </c>
      <c r="Q132" s="222">
        <f t="shared" si="28"/>
        <v>3.6242061920775002E-3</v>
      </c>
      <c r="R132" s="222">
        <f t="shared" si="29"/>
        <v>5.5541059502724828E-4</v>
      </c>
      <c r="S132" s="222">
        <f t="shared" si="30"/>
        <v>7.2256962941019687E-4</v>
      </c>
      <c r="T132" s="222">
        <f t="shared" si="31"/>
        <v>5.3899349499906263E-5</v>
      </c>
    </row>
    <row r="133" spans="1:20">
      <c r="A133" s="1" t="s">
        <v>531</v>
      </c>
      <c r="B133" s="1">
        <v>10869</v>
      </c>
      <c r="C133" s="388">
        <v>12</v>
      </c>
      <c r="D133" s="157">
        <v>128</v>
      </c>
      <c r="E133" s="157" t="s">
        <v>531</v>
      </c>
      <c r="F133" s="335">
        <v>2.5040505916110867</v>
      </c>
      <c r="G133" s="335">
        <v>2.1476006399783638</v>
      </c>
      <c r="H133" s="335">
        <v>2.0557329449290953</v>
      </c>
      <c r="I133" s="336">
        <v>1136596.1414069999</v>
      </c>
      <c r="J133" s="336">
        <v>1302501.5749939999</v>
      </c>
      <c r="K133" s="335">
        <v>0.29845866698607942</v>
      </c>
      <c r="L133" s="335">
        <v>9.561541427806141E-3</v>
      </c>
      <c r="M133" s="335">
        <v>2.7227251569434369E-2</v>
      </c>
      <c r="N133" s="227">
        <f>VLOOKUP(B133,پیوست2!$A$4:$E$200,5,0)</f>
        <v>1291183</v>
      </c>
      <c r="O133" s="222">
        <f t="shared" si="26"/>
        <v>5.1440643127478418E-3</v>
      </c>
      <c r="P133" s="222">
        <f t="shared" si="27"/>
        <v>4.4118101475894376E-3</v>
      </c>
      <c r="Q133" s="222">
        <f t="shared" si="28"/>
        <v>4.2230865917713047E-3</v>
      </c>
      <c r="R133" s="222">
        <f t="shared" si="29"/>
        <v>6.131228269975127E-4</v>
      </c>
      <c r="S133" s="222">
        <f t="shared" si="30"/>
        <v>1.9642248522619604E-5</v>
      </c>
      <c r="T133" s="222">
        <f t="shared" si="31"/>
        <v>5.5932868769405454E-5</v>
      </c>
    </row>
    <row r="134" spans="1:20">
      <c r="A134" s="1" t="s">
        <v>544</v>
      </c>
      <c r="B134" s="1">
        <v>11197</v>
      </c>
      <c r="C134" s="388">
        <v>147</v>
      </c>
      <c r="D134" s="111">
        <v>129</v>
      </c>
      <c r="E134" s="111" t="s">
        <v>544</v>
      </c>
      <c r="F134" s="333">
        <v>2.4700209244078728</v>
      </c>
      <c r="G134" s="333">
        <v>1.2582754963905274</v>
      </c>
      <c r="H134" s="333">
        <v>1.3190129540745645</v>
      </c>
      <c r="I134" s="334">
        <v>3022279.3187660002</v>
      </c>
      <c r="J134" s="334">
        <v>2963813.3510639998</v>
      </c>
      <c r="K134" s="333">
        <v>0.14686213885269764</v>
      </c>
      <c r="L134" s="333">
        <v>0</v>
      </c>
      <c r="M134" s="333">
        <v>0.23711165484675786</v>
      </c>
      <c r="N134" s="227">
        <f>VLOOKUP(B134,پیوست2!$A$4:$E$200,5,0)</f>
        <v>2987414</v>
      </c>
      <c r="O134" s="222">
        <f t="shared" si="26"/>
        <v>1.1740092951124737E-2</v>
      </c>
      <c r="P134" s="222">
        <f t="shared" si="27"/>
        <v>5.9806259695102384E-3</v>
      </c>
      <c r="Q134" s="222">
        <f t="shared" si="28"/>
        <v>6.2693131590718168E-3</v>
      </c>
      <c r="R134" s="222">
        <f t="shared" si="29"/>
        <v>6.9804071054377272E-4</v>
      </c>
      <c r="S134" s="222">
        <f t="shared" si="30"/>
        <v>0</v>
      </c>
      <c r="T134" s="222">
        <f t="shared" si="31"/>
        <v>1.1269997108883888E-3</v>
      </c>
    </row>
    <row r="135" spans="1:20">
      <c r="B135" s="1">
        <v>11712</v>
      </c>
      <c r="C135" s="388">
        <v>290</v>
      </c>
      <c r="D135" s="157">
        <v>130</v>
      </c>
      <c r="E135" s="157" t="s">
        <v>617</v>
      </c>
      <c r="F135" s="335">
        <v>2.4551008948899291</v>
      </c>
      <c r="G135" s="335">
        <v>3.5381306215601413E-2</v>
      </c>
      <c r="H135" s="335">
        <v>6.4577167211308087E-2</v>
      </c>
      <c r="I135" s="336">
        <v>4275170.1320000002</v>
      </c>
      <c r="J135" s="336">
        <v>4587476.8685590001</v>
      </c>
      <c r="K135" s="335">
        <v>0.20831018512694424</v>
      </c>
      <c r="L135" s="335">
        <v>2.6994223844926488E-2</v>
      </c>
      <c r="M135" s="335">
        <v>5.2749450977018032E-2</v>
      </c>
      <c r="N135" s="227">
        <f>VLOOKUP(B135,پیوست2!$A$4:$E$200,5,0)</f>
        <v>4406311</v>
      </c>
      <c r="O135" s="222">
        <f t="shared" si="26"/>
        <v>1.7211549984012448E-2</v>
      </c>
      <c r="P135" s="222">
        <f t="shared" si="27"/>
        <v>2.4804158627329088E-4</v>
      </c>
      <c r="Q135" s="222">
        <f t="shared" si="28"/>
        <v>4.5271994466573244E-4</v>
      </c>
      <c r="R135" s="222">
        <f t="shared" si="29"/>
        <v>1.4603640815552027E-3</v>
      </c>
      <c r="S135" s="222">
        <f t="shared" si="30"/>
        <v>1.8924372271364562E-4</v>
      </c>
      <c r="T135" s="222">
        <f t="shared" si="31"/>
        <v>3.6980142608797529E-4</v>
      </c>
    </row>
    <row r="136" spans="1:20">
      <c r="A136" s="1" t="s">
        <v>530</v>
      </c>
      <c r="B136" s="1">
        <v>10872</v>
      </c>
      <c r="C136" s="388">
        <v>15</v>
      </c>
      <c r="D136" s="111">
        <v>131</v>
      </c>
      <c r="E136" s="111" t="s">
        <v>530</v>
      </c>
      <c r="F136" s="333">
        <v>2.438796569288129</v>
      </c>
      <c r="G136" s="333">
        <v>2.4404657906691294</v>
      </c>
      <c r="H136" s="333">
        <v>1.8404532082637759</v>
      </c>
      <c r="I136" s="334">
        <v>3256457.9368090001</v>
      </c>
      <c r="J136" s="334">
        <v>3448566.764988</v>
      </c>
      <c r="K136" s="333">
        <v>0.14220183757873994</v>
      </c>
      <c r="L136" s="333">
        <v>2.1594775969712997E-2</v>
      </c>
      <c r="M136" s="333">
        <v>7.2968324705904405E-2</v>
      </c>
      <c r="N136" s="227">
        <f>VLOOKUP(B136,پیوست2!$A$4:$E$200,5,0)</f>
        <v>3391578</v>
      </c>
      <c r="O136" s="222">
        <f t="shared" si="26"/>
        <v>1.3159908693987206E-2</v>
      </c>
      <c r="P136" s="222">
        <f t="shared" si="27"/>
        <v>1.3168915923717084E-2</v>
      </c>
      <c r="Q136" s="222">
        <f t="shared" si="28"/>
        <v>9.9312080725850981E-3</v>
      </c>
      <c r="R136" s="222">
        <f t="shared" si="29"/>
        <v>7.6733058518269797E-4</v>
      </c>
      <c r="S136" s="222">
        <f t="shared" si="30"/>
        <v>1.1652684918754177E-4</v>
      </c>
      <c r="T136" s="222">
        <f t="shared" si="31"/>
        <v>3.9374193927261685E-4</v>
      </c>
    </row>
    <row r="137" spans="1:20">
      <c r="A137" s="1" t="s">
        <v>559</v>
      </c>
      <c r="B137" s="1">
        <v>11312</v>
      </c>
      <c r="C137" s="388">
        <v>184</v>
      </c>
      <c r="D137" s="157">
        <v>132</v>
      </c>
      <c r="E137" s="157" t="s">
        <v>559</v>
      </c>
      <c r="F137" s="335">
        <v>2.3935692707310872</v>
      </c>
      <c r="G137" s="335">
        <v>1.1918225894623489</v>
      </c>
      <c r="H137" s="335">
        <v>0.55321457983699751</v>
      </c>
      <c r="I137" s="336">
        <v>3938890.379499</v>
      </c>
      <c r="J137" s="336">
        <v>4405638.038931</v>
      </c>
      <c r="K137" s="335">
        <v>0.13731478870818525</v>
      </c>
      <c r="L137" s="335">
        <v>0</v>
      </c>
      <c r="M137" s="335">
        <v>0</v>
      </c>
      <c r="N137" s="227">
        <f>VLOOKUP(B137,پیوست2!$A$4:$E$200,5,0)</f>
        <v>4683894</v>
      </c>
      <c r="O137" s="222">
        <f t="shared" si="26"/>
        <v>1.7837276723145661E-2</v>
      </c>
      <c r="P137" s="222">
        <f t="shared" si="27"/>
        <v>8.8816603693456821E-3</v>
      </c>
      <c r="Q137" s="222">
        <f t="shared" si="28"/>
        <v>4.1226471564857897E-3</v>
      </c>
      <c r="R137" s="222">
        <f t="shared" si="29"/>
        <v>1.0232926676987549E-3</v>
      </c>
      <c r="S137" s="222">
        <f t="shared" si="30"/>
        <v>0</v>
      </c>
      <c r="T137" s="222">
        <f t="shared" si="31"/>
        <v>0</v>
      </c>
    </row>
    <row r="138" spans="1:20">
      <c r="A138" s="1" t="s">
        <v>550</v>
      </c>
      <c r="B138" s="1">
        <v>11223</v>
      </c>
      <c r="C138" s="388">
        <v>160</v>
      </c>
      <c r="D138" s="111">
        <v>133</v>
      </c>
      <c r="E138" s="111" t="s">
        <v>550</v>
      </c>
      <c r="F138" s="333">
        <v>2.2887352899827365</v>
      </c>
      <c r="G138" s="333">
        <v>1.6926842639010258</v>
      </c>
      <c r="H138" s="333">
        <v>2.6088607734109623</v>
      </c>
      <c r="I138" s="334">
        <v>4168453.1473639999</v>
      </c>
      <c r="J138" s="334">
        <v>5674373.8201789996</v>
      </c>
      <c r="K138" s="333">
        <v>0.17265574636672426</v>
      </c>
      <c r="L138" s="333">
        <v>0.1306291676834819</v>
      </c>
      <c r="M138" s="333">
        <v>4.4053247315853798E-2</v>
      </c>
      <c r="N138" s="227">
        <f>VLOOKUP(B138,پیوست2!$A$4:$E$200,5,0)</f>
        <v>6406609</v>
      </c>
      <c r="O138" s="222">
        <f t="shared" si="26"/>
        <v>2.3329169402238049E-2</v>
      </c>
      <c r="P138" s="222">
        <f t="shared" si="27"/>
        <v>1.7253597700827822E-2</v>
      </c>
      <c r="Q138" s="222">
        <f t="shared" si="28"/>
        <v>2.6592221125850333E-2</v>
      </c>
      <c r="R138" s="222">
        <f t="shared" si="29"/>
        <v>1.7598868566794975E-3</v>
      </c>
      <c r="S138" s="222">
        <f t="shared" si="30"/>
        <v>1.3315082766886055E-3</v>
      </c>
      <c r="T138" s="222">
        <f t="shared" si="31"/>
        <v>4.4903649358156824E-4</v>
      </c>
    </row>
    <row r="139" spans="1:20">
      <c r="A139" s="1" t="s">
        <v>511</v>
      </c>
      <c r="B139" s="1">
        <v>10630</v>
      </c>
      <c r="C139" s="388">
        <v>19</v>
      </c>
      <c r="D139" s="157">
        <v>134</v>
      </c>
      <c r="E139" s="157" t="s">
        <v>511</v>
      </c>
      <c r="F139" s="335">
        <v>2.2748133158612553</v>
      </c>
      <c r="G139" s="335">
        <v>1.2821332926355906</v>
      </c>
      <c r="H139" s="335">
        <v>1.1771980157753792</v>
      </c>
      <c r="I139" s="336">
        <v>568035.98261299997</v>
      </c>
      <c r="J139" s="336">
        <v>634844.19515000004</v>
      </c>
      <c r="K139" s="335">
        <v>0.40915473921015039</v>
      </c>
      <c r="L139" s="335">
        <v>7.5402000069851342E-3</v>
      </c>
      <c r="M139" s="335">
        <v>5.3143391264757331E-3</v>
      </c>
      <c r="N139" s="227">
        <f>VLOOKUP(B139,پیوست2!$A$4:$E$200,5,0)</f>
        <v>668216</v>
      </c>
      <c r="O139" s="222">
        <f t="shared" si="26"/>
        <v>2.4184556256668334E-3</v>
      </c>
      <c r="P139" s="222">
        <f t="shared" si="27"/>
        <v>1.3630931614514986E-3</v>
      </c>
      <c r="Q139" s="222">
        <f t="shared" si="28"/>
        <v>1.2515317823774525E-3</v>
      </c>
      <c r="R139" s="222">
        <f t="shared" si="29"/>
        <v>4.3499067545962395E-4</v>
      </c>
      <c r="S139" s="222">
        <f t="shared" si="30"/>
        <v>8.0163233608654134E-6</v>
      </c>
      <c r="T139" s="222">
        <f t="shared" si="31"/>
        <v>5.6499112553596889E-6</v>
      </c>
    </row>
    <row r="140" spans="1:20">
      <c r="A140" s="1" t="s">
        <v>561</v>
      </c>
      <c r="B140" s="1">
        <v>11334</v>
      </c>
      <c r="C140" s="388">
        <v>194</v>
      </c>
      <c r="D140" s="111">
        <v>135</v>
      </c>
      <c r="E140" s="111" t="s">
        <v>561</v>
      </c>
      <c r="F140" s="333">
        <v>2.188530351976651</v>
      </c>
      <c r="G140" s="333">
        <v>1.8184389927311226</v>
      </c>
      <c r="H140" s="333">
        <v>0.6350605252985535</v>
      </c>
      <c r="I140" s="334">
        <v>1618706.829806</v>
      </c>
      <c r="J140" s="334">
        <v>1739535.9808660001</v>
      </c>
      <c r="K140" s="333">
        <v>0.10034979773240374</v>
      </c>
      <c r="L140" s="333">
        <v>7.5230984977951249E-2</v>
      </c>
      <c r="M140" s="333">
        <v>4.6579064995400439E-2</v>
      </c>
      <c r="N140" s="227">
        <f>VLOOKUP(B140,پیوست2!$A$4:$E$200,5,0)</f>
        <v>1832193</v>
      </c>
      <c r="O140" s="222">
        <f t="shared" si="26"/>
        <v>6.3796857205039789E-3</v>
      </c>
      <c r="P140" s="222">
        <f t="shared" si="27"/>
        <v>5.3008491589145446E-3</v>
      </c>
      <c r="Q140" s="222">
        <f t="shared" si="28"/>
        <v>1.8512361783073695E-3</v>
      </c>
      <c r="R140" s="222">
        <f t="shared" si="29"/>
        <v>2.925251509857556E-4</v>
      </c>
      <c r="S140" s="222">
        <f t="shared" si="30"/>
        <v>2.1930243744154636E-4</v>
      </c>
      <c r="T140" s="222">
        <f t="shared" si="31"/>
        <v>1.3578052301499598E-4</v>
      </c>
    </row>
    <row r="141" spans="1:20">
      <c r="A141" s="1" t="s">
        <v>548</v>
      </c>
      <c r="B141" s="1">
        <v>11235</v>
      </c>
      <c r="C141" s="388">
        <v>155</v>
      </c>
      <c r="D141" s="157">
        <v>136</v>
      </c>
      <c r="E141" s="157" t="s">
        <v>548</v>
      </c>
      <c r="F141" s="335">
        <v>2.1740855976753997</v>
      </c>
      <c r="G141" s="335">
        <v>2.2473762777240003</v>
      </c>
      <c r="H141" s="335">
        <v>1.8221692575022375</v>
      </c>
      <c r="I141" s="336">
        <v>5903257.8330800002</v>
      </c>
      <c r="J141" s="336">
        <v>7419566.8621659996</v>
      </c>
      <c r="K141" s="335">
        <v>9.9578047288050628E-2</v>
      </c>
      <c r="L141" s="335">
        <v>0.18985812295669624</v>
      </c>
      <c r="M141" s="335">
        <v>5.0293389028196404E-2</v>
      </c>
      <c r="N141" s="227">
        <f>VLOOKUP(B141,پیوست2!$A$4:$E$200,5,0)</f>
        <v>7631163</v>
      </c>
      <c r="O141" s="222">
        <f t="shared" si="26"/>
        <v>2.6396288131420295E-2</v>
      </c>
      <c r="P141" s="222">
        <f t="shared" si="27"/>
        <v>2.7286134377575065E-2</v>
      </c>
      <c r="Q141" s="222">
        <f t="shared" si="28"/>
        <v>2.2123556127078746E-2</v>
      </c>
      <c r="R141" s="222">
        <f t="shared" si="29"/>
        <v>1.2090098157082887E-3</v>
      </c>
      <c r="S141" s="222">
        <f t="shared" si="30"/>
        <v>2.3051299005954879E-3</v>
      </c>
      <c r="T141" s="222">
        <f t="shared" si="31"/>
        <v>6.1062857383046545E-4</v>
      </c>
    </row>
    <row r="142" spans="1:20">
      <c r="A142" s="1" t="s">
        <v>555</v>
      </c>
      <c r="B142" s="1">
        <v>11285</v>
      </c>
      <c r="C142" s="388">
        <v>174</v>
      </c>
      <c r="D142" s="111">
        <v>137</v>
      </c>
      <c r="E142" s="111" t="s">
        <v>555</v>
      </c>
      <c r="F142" s="333">
        <v>2.1452694241261967</v>
      </c>
      <c r="G142" s="333">
        <v>2.7513918240345756</v>
      </c>
      <c r="H142" s="333">
        <v>1.7433901257209126</v>
      </c>
      <c r="I142" s="334">
        <v>17089272.572427001</v>
      </c>
      <c r="J142" s="334">
        <v>19044907.473598</v>
      </c>
      <c r="K142" s="333">
        <v>0.15557517432450815</v>
      </c>
      <c r="L142" s="333">
        <v>8.3723669794748296E-2</v>
      </c>
      <c r="M142" s="333">
        <v>4.6161832596055913E-2</v>
      </c>
      <c r="N142" s="227">
        <f>VLOOKUP(B142,پیوست2!$A$4:$E$200,5,0)</f>
        <v>19254704</v>
      </c>
      <c r="O142" s="222">
        <f t="shared" si="26"/>
        <v>6.571948942849172E-2</v>
      </c>
      <c r="P142" s="222">
        <f t="shared" si="27"/>
        <v>8.4287811992160289E-2</v>
      </c>
      <c r="Q142" s="222">
        <f t="shared" si="28"/>
        <v>5.3408074365167681E-2</v>
      </c>
      <c r="R142" s="222">
        <f t="shared" si="29"/>
        <v>4.76598459352946E-3</v>
      </c>
      <c r="S142" s="222">
        <f t="shared" si="30"/>
        <v>2.5648418656000096E-3</v>
      </c>
      <c r="T142" s="222">
        <f t="shared" si="31"/>
        <v>1.4141496798389273E-3</v>
      </c>
    </row>
    <row r="143" spans="1:20">
      <c r="A143" s="1" t="s">
        <v>540</v>
      </c>
      <c r="B143" s="1">
        <v>11173</v>
      </c>
      <c r="C143" s="388">
        <v>140</v>
      </c>
      <c r="D143" s="157">
        <v>138</v>
      </c>
      <c r="E143" s="157" t="s">
        <v>540</v>
      </c>
      <c r="F143" s="335">
        <v>2.1423450873336907</v>
      </c>
      <c r="G143" s="335">
        <v>0.11758793045698115</v>
      </c>
      <c r="H143" s="335">
        <v>0.25348646952987547</v>
      </c>
      <c r="I143" s="336">
        <v>903657.42022600002</v>
      </c>
      <c r="J143" s="336">
        <v>933247.906541</v>
      </c>
      <c r="K143" s="335">
        <v>0.26346841929168746</v>
      </c>
      <c r="L143" s="335">
        <v>0</v>
      </c>
      <c r="M143" s="335">
        <v>5.8434059126101642E-5</v>
      </c>
      <c r="N143" s="227">
        <f>VLOOKUP(B143,پیوست2!$A$4:$E$200,5,0)</f>
        <v>941929</v>
      </c>
      <c r="O143" s="222">
        <f t="shared" ref="O143:O160" si="32">$N143/$N$184*F143</f>
        <v>3.2105769783859388E-3</v>
      </c>
      <c r="P143" s="222">
        <f t="shared" ref="P143:P160" si="33">$N143/$N$184*G143</f>
        <v>1.7622049066384949E-4</v>
      </c>
      <c r="Q143" s="222">
        <f t="shared" ref="Q143:Q160" si="34">$N143/$N$184*H143</f>
        <v>3.7988176051404919E-4</v>
      </c>
      <c r="R143" s="222">
        <f t="shared" ref="R143:R160" si="35">$N143/$N$184*K143</f>
        <v>3.9484098360754462E-4</v>
      </c>
      <c r="S143" s="222">
        <f t="shared" ref="S143:S160" si="36">$N143/$N$184*L143</f>
        <v>0</v>
      </c>
      <c r="T143" s="222">
        <f t="shared" ref="T143:T160" si="37">$N143/$N$184*M143</f>
        <v>8.7570880197174843E-8</v>
      </c>
    </row>
    <row r="144" spans="1:20">
      <c r="A144" s="1" t="s">
        <v>563</v>
      </c>
      <c r="B144" s="1">
        <v>11341</v>
      </c>
      <c r="C144" s="388">
        <v>211</v>
      </c>
      <c r="D144" s="111">
        <v>139</v>
      </c>
      <c r="E144" s="111" t="s">
        <v>563</v>
      </c>
      <c r="F144" s="333">
        <v>1.6951264813913742</v>
      </c>
      <c r="G144" s="333">
        <v>2.6382983123550652</v>
      </c>
      <c r="H144" s="333">
        <v>1.7175738948832169</v>
      </c>
      <c r="I144" s="334">
        <v>9198034.1085899994</v>
      </c>
      <c r="J144" s="334">
        <v>11306368.988497</v>
      </c>
      <c r="K144" s="333">
        <v>8.3049912795181369E-2</v>
      </c>
      <c r="L144" s="333">
        <v>2.855368131970782E-2</v>
      </c>
      <c r="M144" s="333">
        <v>5.5549048843674412E-2</v>
      </c>
      <c r="N144" s="227">
        <f>VLOOKUP(B144,پیوست2!$A$4:$E$200,5,0)</f>
        <v>11326160</v>
      </c>
      <c r="O144" s="222">
        <f t="shared" si="32"/>
        <v>3.0546418121218381E-2</v>
      </c>
      <c r="P144" s="222">
        <f t="shared" si="33"/>
        <v>4.7542507454401403E-2</v>
      </c>
      <c r="Q144" s="222">
        <f t="shared" si="34"/>
        <v>3.0950923676284034E-2</v>
      </c>
      <c r="R144" s="222">
        <f t="shared" si="35"/>
        <v>1.4965711343793318E-3</v>
      </c>
      <c r="S144" s="222">
        <f t="shared" si="36"/>
        <v>5.1454136199671546E-4</v>
      </c>
      <c r="T144" s="222">
        <f t="shared" si="37"/>
        <v>1.0010016897512527E-3</v>
      </c>
    </row>
    <row r="145" spans="1:20">
      <c r="A145" s="1" t="s">
        <v>528</v>
      </c>
      <c r="B145" s="1">
        <v>10855</v>
      </c>
      <c r="C145" s="388">
        <v>8</v>
      </c>
      <c r="D145" s="157">
        <v>140</v>
      </c>
      <c r="E145" s="157" t="s">
        <v>528</v>
      </c>
      <c r="F145" s="335">
        <v>1.6364106182745271</v>
      </c>
      <c r="G145" s="335">
        <v>2.0802277097535646</v>
      </c>
      <c r="H145" s="335">
        <v>1.4088786864994096</v>
      </c>
      <c r="I145" s="336">
        <v>9309917.6590420008</v>
      </c>
      <c r="J145" s="336">
        <v>10023560.192975</v>
      </c>
      <c r="K145" s="335">
        <v>3.4711335522214781E-2</v>
      </c>
      <c r="L145" s="335">
        <v>7.4992594028386234E-2</v>
      </c>
      <c r="M145" s="335">
        <v>4.5994212898264407E-2</v>
      </c>
      <c r="N145" s="227">
        <f>VLOOKUP(B145,پیوست2!$A$4:$E$200,5,0)</f>
        <v>10205500</v>
      </c>
      <c r="O145" s="222">
        <f t="shared" si="32"/>
        <v>2.657064316965202E-2</v>
      </c>
      <c r="P145" s="222">
        <f t="shared" si="33"/>
        <v>3.3776967449505833E-2</v>
      </c>
      <c r="Q145" s="222">
        <f t="shared" si="34"/>
        <v>2.2876173272314785E-2</v>
      </c>
      <c r="R145" s="222">
        <f t="shared" si="35"/>
        <v>5.6361312973838738E-4</v>
      </c>
      <c r="S145" s="222">
        <f t="shared" si="36"/>
        <v>1.217665929347169E-3</v>
      </c>
      <c r="T145" s="222">
        <f t="shared" si="37"/>
        <v>7.4681489177661213E-4</v>
      </c>
    </row>
    <row r="146" spans="1:20">
      <c r="A146" s="1" t="s">
        <v>564</v>
      </c>
      <c r="B146" s="1">
        <v>11378</v>
      </c>
      <c r="C146" s="388">
        <v>226</v>
      </c>
      <c r="D146" s="111">
        <v>141</v>
      </c>
      <c r="E146" s="111" t="s">
        <v>564</v>
      </c>
      <c r="F146" s="333">
        <v>1.5946431975359474</v>
      </c>
      <c r="G146" s="333">
        <v>0.66871747056937114</v>
      </c>
      <c r="H146" s="333">
        <v>0.29020699969257097</v>
      </c>
      <c r="I146" s="334">
        <v>3196333.3742169999</v>
      </c>
      <c r="J146" s="334">
        <v>3551026.9920760002</v>
      </c>
      <c r="K146" s="333">
        <v>1.8384243665324686E-2</v>
      </c>
      <c r="L146" s="333">
        <v>0</v>
      </c>
      <c r="M146" s="333">
        <v>1.7950685806909426E-2</v>
      </c>
      <c r="N146" s="227">
        <f>VLOOKUP(B146,پیوست2!$A$4:$E$200,5,0)</f>
        <v>3524949</v>
      </c>
      <c r="O146" s="222">
        <f t="shared" si="32"/>
        <v>8.9431775641548323E-3</v>
      </c>
      <c r="P146" s="222">
        <f t="shared" si="33"/>
        <v>3.7503430791260466E-3</v>
      </c>
      <c r="Q146" s="222">
        <f t="shared" si="34"/>
        <v>1.6275570187874473E-3</v>
      </c>
      <c r="R146" s="222">
        <f t="shared" si="35"/>
        <v>1.0310366339990048E-4</v>
      </c>
      <c r="S146" s="222">
        <f t="shared" si="36"/>
        <v>0</v>
      </c>
      <c r="T146" s="222">
        <f t="shared" si="37"/>
        <v>1.006721571431192E-4</v>
      </c>
    </row>
    <row r="147" spans="1:20">
      <c r="A147" s="1" t="s">
        <v>526</v>
      </c>
      <c r="B147" s="1">
        <v>10843</v>
      </c>
      <c r="C147" s="388">
        <v>4</v>
      </c>
      <c r="D147" s="157">
        <v>142</v>
      </c>
      <c r="E147" s="157" t="s">
        <v>526</v>
      </c>
      <c r="F147" s="335">
        <v>1.5933038862601001</v>
      </c>
      <c r="G147" s="335">
        <v>1.349611436604766</v>
      </c>
      <c r="H147" s="335">
        <v>1.2844796695203236</v>
      </c>
      <c r="I147" s="336">
        <v>2163376.0557800001</v>
      </c>
      <c r="J147" s="336">
        <v>2958858.4354770002</v>
      </c>
      <c r="K147" s="335">
        <v>0.17064449576070301</v>
      </c>
      <c r="L147" s="335">
        <v>0.18370308039028282</v>
      </c>
      <c r="M147" s="335">
        <v>6.8826679889571266E-2</v>
      </c>
      <c r="N147" s="227">
        <f>VLOOKUP(B147,پیوست2!$A$4:$E$200,5,0)</f>
        <v>2810732</v>
      </c>
      <c r="O147" s="222">
        <f t="shared" si="32"/>
        <v>7.1251423397545675E-3</v>
      </c>
      <c r="P147" s="222">
        <f t="shared" si="33"/>
        <v>6.035366932883892E-3</v>
      </c>
      <c r="Q147" s="222">
        <f t="shared" si="34"/>
        <v>5.7441022750126967E-3</v>
      </c>
      <c r="R147" s="222">
        <f t="shared" si="35"/>
        <v>7.631101212240242E-4</v>
      </c>
      <c r="S147" s="222">
        <f t="shared" si="36"/>
        <v>8.2150718850281337E-4</v>
      </c>
      <c r="T147" s="222">
        <f t="shared" si="37"/>
        <v>3.0778804672159239E-4</v>
      </c>
    </row>
    <row r="148" spans="1:20">
      <c r="A148" s="1" t="s">
        <v>518</v>
      </c>
      <c r="B148" s="1">
        <v>10771</v>
      </c>
      <c r="C148" s="388">
        <v>49</v>
      </c>
      <c r="D148" s="111">
        <v>143</v>
      </c>
      <c r="E148" s="111" t="s">
        <v>518</v>
      </c>
      <c r="F148" s="333">
        <v>1.5743104883742025</v>
      </c>
      <c r="G148" s="333">
        <v>1.0309545468722083</v>
      </c>
      <c r="H148" s="333">
        <v>0.85687342643274222</v>
      </c>
      <c r="I148" s="334">
        <v>1104129.271797</v>
      </c>
      <c r="J148" s="334">
        <v>1161969.708264</v>
      </c>
      <c r="K148" s="333">
        <v>3.7390148698412159E-2</v>
      </c>
      <c r="L148" s="333">
        <v>6.5969770753656022E-3</v>
      </c>
      <c r="M148" s="333">
        <v>4.2577703177519681E-3</v>
      </c>
      <c r="N148" s="227">
        <f>VLOOKUP(B148,پیوست2!$A$4:$E$200,5,0)</f>
        <v>1201891</v>
      </c>
      <c r="O148" s="222">
        <f t="shared" si="32"/>
        <v>3.0104468432555313E-3</v>
      </c>
      <c r="P148" s="222">
        <f t="shared" si="33"/>
        <v>1.9714242419718066E-3</v>
      </c>
      <c r="Q148" s="222">
        <f t="shared" si="34"/>
        <v>1.6385407584611439E-3</v>
      </c>
      <c r="R148" s="222">
        <f t="shared" si="35"/>
        <v>7.1498637625308658E-5</v>
      </c>
      <c r="S148" s="222">
        <f t="shared" si="36"/>
        <v>1.2614950454959391E-5</v>
      </c>
      <c r="T148" s="222">
        <f t="shared" si="37"/>
        <v>8.1418445135435153E-6</v>
      </c>
    </row>
    <row r="149" spans="1:20">
      <c r="A149" s="1" t="s">
        <v>562</v>
      </c>
      <c r="B149" s="1">
        <v>11384</v>
      </c>
      <c r="C149" s="388">
        <v>209</v>
      </c>
      <c r="D149" s="157">
        <v>144</v>
      </c>
      <c r="E149" s="157" t="s">
        <v>562</v>
      </c>
      <c r="F149" s="335">
        <v>1.5582691336189769</v>
      </c>
      <c r="G149" s="335">
        <v>2.5054889219750578</v>
      </c>
      <c r="H149" s="335">
        <v>2.0829715911626461</v>
      </c>
      <c r="I149" s="336">
        <v>979686.51839800004</v>
      </c>
      <c r="J149" s="336">
        <v>1164957.857846</v>
      </c>
      <c r="K149" s="335">
        <v>0.14577960482971686</v>
      </c>
      <c r="L149" s="335">
        <v>0.11033830965610858</v>
      </c>
      <c r="M149" s="335">
        <v>5.1216334783772861E-2</v>
      </c>
      <c r="N149" s="227">
        <f>VLOOKUP(B149,پیوست2!$A$4:$E$200,5,0)</f>
        <v>1171030</v>
      </c>
      <c r="O149" s="222">
        <f t="shared" si="32"/>
        <v>2.9032603338556315E-3</v>
      </c>
      <c r="P149" s="222">
        <f t="shared" si="33"/>
        <v>4.6680553744854764E-3</v>
      </c>
      <c r="Q149" s="222">
        <f t="shared" si="34"/>
        <v>3.88085001922996E-3</v>
      </c>
      <c r="R149" s="222">
        <f t="shared" si="35"/>
        <v>2.7160657620441207E-4</v>
      </c>
      <c r="S149" s="222">
        <f t="shared" si="36"/>
        <v>2.0557478218495508E-4</v>
      </c>
      <c r="T149" s="222">
        <f t="shared" si="37"/>
        <v>9.5422767489378036E-5</v>
      </c>
    </row>
    <row r="150" spans="1:20">
      <c r="A150" s="1" t="s">
        <v>520</v>
      </c>
      <c r="B150" s="1">
        <v>10789</v>
      </c>
      <c r="C150" s="388">
        <v>43</v>
      </c>
      <c r="D150" s="111">
        <v>145</v>
      </c>
      <c r="E150" s="111" t="s">
        <v>520</v>
      </c>
      <c r="F150" s="333">
        <v>1.5422255796214639</v>
      </c>
      <c r="G150" s="333">
        <v>0.78300956047773018</v>
      </c>
      <c r="H150" s="333">
        <v>1.8276523574096504</v>
      </c>
      <c r="I150" s="334">
        <v>1044570.65921</v>
      </c>
      <c r="J150" s="334">
        <v>1029293.398004</v>
      </c>
      <c r="K150" s="333">
        <v>0.14897545453833225</v>
      </c>
      <c r="L150" s="333">
        <v>6.7177269919691973E-2</v>
      </c>
      <c r="M150" s="333">
        <v>1.0094662180634298E-2</v>
      </c>
      <c r="N150" s="227">
        <f>VLOOKUP(B150,پیوست2!$A$4:$E$200,5,0)</f>
        <v>1400226</v>
      </c>
      <c r="O150" s="222">
        <f t="shared" si="32"/>
        <v>3.435749807680384E-3</v>
      </c>
      <c r="P150" s="222">
        <f t="shared" si="33"/>
        <v>1.7443783726396069E-3</v>
      </c>
      <c r="Q150" s="222">
        <f t="shared" si="34"/>
        <v>4.0716198190786472E-3</v>
      </c>
      <c r="R150" s="222">
        <f t="shared" si="35"/>
        <v>3.3188555295834445E-4</v>
      </c>
      <c r="S150" s="222">
        <f t="shared" si="36"/>
        <v>1.4965663600504241E-4</v>
      </c>
      <c r="T150" s="222">
        <f t="shared" si="37"/>
        <v>2.2488755279383671E-5</v>
      </c>
    </row>
    <row r="151" spans="1:20">
      <c r="A151" s="1" t="s">
        <v>525</v>
      </c>
      <c r="B151" s="1">
        <v>10835</v>
      </c>
      <c r="C151" s="388">
        <v>18</v>
      </c>
      <c r="D151" s="157">
        <v>146</v>
      </c>
      <c r="E151" s="157" t="s">
        <v>525</v>
      </c>
      <c r="F151" s="335">
        <v>1.5401579726622296</v>
      </c>
      <c r="G151" s="335">
        <v>2.5035009997160373</v>
      </c>
      <c r="H151" s="335">
        <v>1.6190531471735576</v>
      </c>
      <c r="I151" s="336">
        <v>2139535.654689</v>
      </c>
      <c r="J151" s="336">
        <v>2530894.2862180001</v>
      </c>
      <c r="K151" s="335">
        <v>0.30166651865333122</v>
      </c>
      <c r="L151" s="335">
        <v>0.20211262140742986</v>
      </c>
      <c r="M151" s="335">
        <v>0.10990685482231277</v>
      </c>
      <c r="N151" s="227">
        <f>VLOOKUP(B151,پیوست2!$A$4:$E$200,5,0)</f>
        <v>2632881</v>
      </c>
      <c r="O151" s="222">
        <f t="shared" si="32"/>
        <v>6.4516676920729861E-3</v>
      </c>
      <c r="P151" s="222">
        <f t="shared" si="33"/>
        <v>1.0487077821647978E-2</v>
      </c>
      <c r="Q151" s="222">
        <f t="shared" si="34"/>
        <v>6.7821568090921693E-3</v>
      </c>
      <c r="R151" s="222">
        <f t="shared" si="35"/>
        <v>1.2636704589540572E-3</v>
      </c>
      <c r="S151" s="222">
        <f t="shared" si="36"/>
        <v>8.4664267746544018E-4</v>
      </c>
      <c r="T151" s="222">
        <f t="shared" si="37"/>
        <v>4.60395957415194E-4</v>
      </c>
    </row>
    <row r="152" spans="1:20">
      <c r="B152" s="1">
        <v>11706</v>
      </c>
      <c r="C152" s="388">
        <v>296</v>
      </c>
      <c r="D152" s="111">
        <v>147</v>
      </c>
      <c r="E152" s="111" t="s">
        <v>656</v>
      </c>
      <c r="F152" s="333">
        <v>1.5388083729193738</v>
      </c>
      <c r="G152" s="333">
        <v>2.6203692045704399</v>
      </c>
      <c r="H152" s="333">
        <v>1.5753704729515836</v>
      </c>
      <c r="I152" s="334">
        <v>981169.92802999995</v>
      </c>
      <c r="J152" s="334">
        <v>1158324.7300249999</v>
      </c>
      <c r="K152" s="333">
        <v>0.18656659345949528</v>
      </c>
      <c r="L152" s="333">
        <v>0.29861398091746288</v>
      </c>
      <c r="M152" s="333">
        <v>0.19913218837991806</v>
      </c>
      <c r="N152" s="227">
        <f>VLOOKUP(B152,پیوست2!$A$4:$E$200,5,0)</f>
        <v>1156697</v>
      </c>
      <c r="O152" s="222">
        <f t="shared" si="32"/>
        <v>2.8319112651028675E-3</v>
      </c>
      <c r="P152" s="222">
        <f t="shared" si="33"/>
        <v>4.8223373356576322E-3</v>
      </c>
      <c r="Q152" s="222">
        <f t="shared" si="34"/>
        <v>2.8991975008546261E-3</v>
      </c>
      <c r="R152" s="222">
        <f t="shared" si="35"/>
        <v>3.4334362030241834E-4</v>
      </c>
      <c r="S152" s="222">
        <f t="shared" si="36"/>
        <v>5.4954750140398653E-4</v>
      </c>
      <c r="T152" s="222">
        <f t="shared" si="37"/>
        <v>3.664684293651314E-4</v>
      </c>
    </row>
    <row r="153" spans="1:20">
      <c r="A153" s="1" t="s">
        <v>570</v>
      </c>
      <c r="B153" s="1">
        <v>11233</v>
      </c>
      <c r="C153" s="388">
        <v>264</v>
      </c>
      <c r="D153" s="157">
        <v>148</v>
      </c>
      <c r="E153" s="157" t="s">
        <v>570</v>
      </c>
      <c r="F153" s="335">
        <v>1.5281256022845702</v>
      </c>
      <c r="G153" s="335">
        <v>0.5598174738267504</v>
      </c>
      <c r="H153" s="335">
        <v>3.4043678701909101E-2</v>
      </c>
      <c r="I153" s="336">
        <v>3223999.3510429999</v>
      </c>
      <c r="J153" s="336">
        <v>3709083.9028540002</v>
      </c>
      <c r="K153" s="335">
        <v>6.3699761889038947E-2</v>
      </c>
      <c r="L153" s="335">
        <v>2.0626452759382692E-2</v>
      </c>
      <c r="M153" s="335">
        <v>0</v>
      </c>
      <c r="N153" s="227">
        <f>VLOOKUP(B153,پیوست2!$A$4:$E$200,5,0)</f>
        <v>3800286</v>
      </c>
      <c r="O153" s="222">
        <f t="shared" si="32"/>
        <v>9.2395501042917341E-3</v>
      </c>
      <c r="P153" s="222">
        <f t="shared" si="33"/>
        <v>3.3848406118890889E-3</v>
      </c>
      <c r="Q153" s="222">
        <f t="shared" si="34"/>
        <v>2.0583928090102296E-4</v>
      </c>
      <c r="R153" s="222">
        <f t="shared" si="35"/>
        <v>3.8514971591688989E-4</v>
      </c>
      <c r="S153" s="222">
        <f t="shared" si="36"/>
        <v>1.2471431894027837E-4</v>
      </c>
      <c r="T153" s="222">
        <f t="shared" si="37"/>
        <v>0</v>
      </c>
    </row>
    <row r="154" spans="1:20">
      <c r="A154" s="1" t="s">
        <v>549</v>
      </c>
      <c r="B154" s="1">
        <v>11234</v>
      </c>
      <c r="C154" s="388">
        <v>156</v>
      </c>
      <c r="D154" s="111">
        <v>149</v>
      </c>
      <c r="E154" s="111" t="s">
        <v>549</v>
      </c>
      <c r="F154" s="333">
        <v>1.504807242896893</v>
      </c>
      <c r="G154" s="333">
        <v>1.4989637296412681</v>
      </c>
      <c r="H154" s="333">
        <v>0.61586746798773584</v>
      </c>
      <c r="I154" s="334">
        <v>5530423.2503920002</v>
      </c>
      <c r="J154" s="334">
        <v>7479128.5671410002</v>
      </c>
      <c r="K154" s="333">
        <v>0.24725124394503115</v>
      </c>
      <c r="L154" s="333">
        <v>0.14402372584102216</v>
      </c>
      <c r="M154" s="333">
        <v>1.7036603104498081E-2</v>
      </c>
      <c r="N154" s="227">
        <f>VLOOKUP(B154,پیوست2!$A$4:$E$200,5,0)</f>
        <v>6753386</v>
      </c>
      <c r="O154" s="222">
        <f t="shared" si="32"/>
        <v>1.6168805516482858E-2</v>
      </c>
      <c r="P154" s="222">
        <f t="shared" si="33"/>
        <v>1.6106018319113114E-2</v>
      </c>
      <c r="Q154" s="222">
        <f t="shared" si="34"/>
        <v>6.6173533924867804E-3</v>
      </c>
      <c r="R154" s="222">
        <f t="shared" si="35"/>
        <v>2.6566573864700545E-3</v>
      </c>
      <c r="S154" s="222">
        <f t="shared" si="36"/>
        <v>1.5475015978789332E-3</v>
      </c>
      <c r="T154" s="222">
        <f t="shared" si="37"/>
        <v>1.8305435700046783E-4</v>
      </c>
    </row>
    <row r="155" spans="1:20">
      <c r="A155" s="1" t="s">
        <v>533</v>
      </c>
      <c r="B155" s="1">
        <v>11055</v>
      </c>
      <c r="C155" s="388">
        <v>116</v>
      </c>
      <c r="D155" s="157">
        <v>150</v>
      </c>
      <c r="E155" s="157" t="s">
        <v>533</v>
      </c>
      <c r="F155" s="335">
        <v>1.4799842358214934</v>
      </c>
      <c r="G155" s="335">
        <v>1.6875718867910969</v>
      </c>
      <c r="H155" s="335">
        <v>1.7496476179891147</v>
      </c>
      <c r="I155" s="336">
        <v>5272576.942516</v>
      </c>
      <c r="J155" s="336">
        <v>5859704.5483600004</v>
      </c>
      <c r="K155" s="335">
        <v>8.9314698942292867E-2</v>
      </c>
      <c r="L155" s="335">
        <v>7.6196920613658362E-2</v>
      </c>
      <c r="M155" s="335">
        <v>8.3090993189672072E-2</v>
      </c>
      <c r="N155" s="227">
        <f>VLOOKUP(B155,پیوست2!$A$4:$E$200,5,0)</f>
        <v>5714738</v>
      </c>
      <c r="O155" s="222">
        <f t="shared" si="32"/>
        <v>1.3456400517442161E-2</v>
      </c>
      <c r="P155" s="222">
        <f t="shared" si="33"/>
        <v>1.5343841279519911E-2</v>
      </c>
      <c r="Q155" s="222">
        <f t="shared" si="34"/>
        <v>1.5908249927393075E-2</v>
      </c>
      <c r="R155" s="222">
        <f t="shared" si="35"/>
        <v>8.1207240724097873E-4</v>
      </c>
      <c r="S155" s="222">
        <f t="shared" si="36"/>
        <v>6.9280216447981232E-4</v>
      </c>
      <c r="T155" s="222">
        <f t="shared" si="37"/>
        <v>7.5548486037194888E-4</v>
      </c>
    </row>
    <row r="156" spans="1:20">
      <c r="A156" s="1" t="s">
        <v>534</v>
      </c>
      <c r="B156" s="1">
        <v>11087</v>
      </c>
      <c r="C156" s="388">
        <v>119</v>
      </c>
      <c r="D156" s="111">
        <v>151</v>
      </c>
      <c r="E156" s="111" t="s">
        <v>534</v>
      </c>
      <c r="F156" s="333">
        <v>1.4636512416677234</v>
      </c>
      <c r="G156" s="333">
        <v>1.4938653632532342</v>
      </c>
      <c r="H156" s="333">
        <v>1.3140051999400049</v>
      </c>
      <c r="I156" s="334">
        <v>725086.30922099994</v>
      </c>
      <c r="J156" s="334">
        <v>985018.76893799996</v>
      </c>
      <c r="K156" s="333">
        <v>0.13195925780088941</v>
      </c>
      <c r="L156" s="333">
        <v>0.20735442884250485</v>
      </c>
      <c r="M156" s="333">
        <v>3.2830289891467981E-2</v>
      </c>
      <c r="N156" s="227">
        <f>VLOOKUP(B156,پیوست2!$A$4:$E$200,5,0)</f>
        <v>1087378</v>
      </c>
      <c r="O156" s="222">
        <f t="shared" si="32"/>
        <v>2.5321745452249948E-3</v>
      </c>
      <c r="P156" s="222">
        <f t="shared" si="33"/>
        <v>2.5844461707373598E-3</v>
      </c>
      <c r="Q156" s="222">
        <f t="shared" si="34"/>
        <v>2.2732809735399508E-3</v>
      </c>
      <c r="R156" s="222">
        <f t="shared" si="35"/>
        <v>2.2829473586170876E-4</v>
      </c>
      <c r="S156" s="222">
        <f t="shared" si="36"/>
        <v>3.5873136414409318E-4</v>
      </c>
      <c r="T156" s="222">
        <f t="shared" si="37"/>
        <v>5.6797700168524998E-5</v>
      </c>
    </row>
    <row r="157" spans="1:20">
      <c r="A157" s="1" t="s">
        <v>537</v>
      </c>
      <c r="B157" s="1">
        <v>11132</v>
      </c>
      <c r="C157" s="388">
        <v>126</v>
      </c>
      <c r="D157" s="157">
        <v>152</v>
      </c>
      <c r="E157" s="157" t="s">
        <v>537</v>
      </c>
      <c r="F157" s="335">
        <v>1.4603920847220482</v>
      </c>
      <c r="G157" s="335">
        <v>2.3486585284471015</v>
      </c>
      <c r="H157" s="335">
        <v>1.585769067205363</v>
      </c>
      <c r="I157" s="336">
        <v>15171861.197845999</v>
      </c>
      <c r="J157" s="336">
        <v>16449640.461115001</v>
      </c>
      <c r="K157" s="335">
        <v>7.3125108838121455E-2</v>
      </c>
      <c r="L157" s="335">
        <v>6.9810687710155236E-2</v>
      </c>
      <c r="M157" s="335">
        <v>3.1811685021372389E-2</v>
      </c>
      <c r="N157" s="227">
        <f>VLOOKUP(B157,پیوست2!$A$4:$E$200,5,0)</f>
        <v>19758781</v>
      </c>
      <c r="O157" s="222">
        <f t="shared" si="32"/>
        <v>4.590976917900557E-2</v>
      </c>
      <c r="P157" s="222">
        <f t="shared" si="33"/>
        <v>7.3833850545575619E-2</v>
      </c>
      <c r="Q157" s="222">
        <f t="shared" si="34"/>
        <v>4.9851195859132183E-2</v>
      </c>
      <c r="R157" s="222">
        <f t="shared" si="35"/>
        <v>2.2988051654544359E-3</v>
      </c>
      <c r="S157" s="222">
        <f t="shared" si="36"/>
        <v>2.1946110175000461E-3</v>
      </c>
      <c r="T157" s="222">
        <f t="shared" si="37"/>
        <v>1.0000513778492585E-3</v>
      </c>
    </row>
    <row r="158" spans="1:20">
      <c r="A158" s="1" t="s">
        <v>538</v>
      </c>
      <c r="B158" s="1">
        <v>11141</v>
      </c>
      <c r="C158" s="388">
        <v>129</v>
      </c>
      <c r="D158" s="111">
        <v>153</v>
      </c>
      <c r="E158" s="111" t="s">
        <v>538</v>
      </c>
      <c r="F158" s="333">
        <v>1.3413186141889752</v>
      </c>
      <c r="G158" s="333">
        <v>1.669678105152486</v>
      </c>
      <c r="H158" s="333">
        <v>1.6289277207148811</v>
      </c>
      <c r="I158" s="334">
        <v>709026.77559800004</v>
      </c>
      <c r="J158" s="334">
        <v>692303.58803500002</v>
      </c>
      <c r="K158" s="333">
        <v>2.2881490596246973E-2</v>
      </c>
      <c r="L158" s="333">
        <v>0.11181530212486267</v>
      </c>
      <c r="M158" s="333">
        <v>0.12354841844601545</v>
      </c>
      <c r="N158" s="227">
        <f>VLOOKUP(B158,پیوست2!$A$4:$E$200,5,0)</f>
        <v>841551</v>
      </c>
      <c r="O158" s="222">
        <f t="shared" si="32"/>
        <v>1.7959237059763952E-3</v>
      </c>
      <c r="P158" s="222">
        <f t="shared" si="33"/>
        <v>2.2355721143899896E-3</v>
      </c>
      <c r="Q158" s="222">
        <f t="shared" si="34"/>
        <v>2.1810104459951936E-3</v>
      </c>
      <c r="R158" s="222">
        <f t="shared" si="35"/>
        <v>3.0636577286838683E-5</v>
      </c>
      <c r="S158" s="222">
        <f t="shared" si="36"/>
        <v>1.4971219339886217E-4</v>
      </c>
      <c r="T158" s="222">
        <f t="shared" si="37"/>
        <v>1.6542194462667006E-4</v>
      </c>
    </row>
    <row r="159" spans="1:20">
      <c r="A159" s="1" t="s">
        <v>512</v>
      </c>
      <c r="B159" s="1">
        <v>10706</v>
      </c>
      <c r="C159" s="388">
        <v>27</v>
      </c>
      <c r="D159" s="157">
        <v>154</v>
      </c>
      <c r="E159" s="157" t="s">
        <v>512</v>
      </c>
      <c r="F159" s="335">
        <v>1.3244068660188046</v>
      </c>
      <c r="G159" s="335">
        <v>1.6006891137549681</v>
      </c>
      <c r="H159" s="335">
        <v>1.4725981953657434</v>
      </c>
      <c r="I159" s="336">
        <v>14030522.627985001</v>
      </c>
      <c r="J159" s="336">
        <v>18071741.991186</v>
      </c>
      <c r="K159" s="335">
        <v>8.2945090559444393E-2</v>
      </c>
      <c r="L159" s="335">
        <v>0.3337219775262778</v>
      </c>
      <c r="M159" s="335">
        <v>0.16598052328529739</v>
      </c>
      <c r="N159" s="227">
        <f>VLOOKUP(B159,پیوست2!$A$4:$E$200,5,0)</f>
        <v>22405769</v>
      </c>
      <c r="O159" s="222">
        <f t="shared" si="32"/>
        <v>4.7212475110366497E-2</v>
      </c>
      <c r="P159" s="222">
        <f t="shared" si="33"/>
        <v>5.7061388672624128E-2</v>
      </c>
      <c r="Q159" s="222">
        <f t="shared" si="34"/>
        <v>5.2495201761728581E-2</v>
      </c>
      <c r="R159" s="222">
        <f t="shared" si="35"/>
        <v>2.9568277876243364E-3</v>
      </c>
      <c r="S159" s="222">
        <f t="shared" si="36"/>
        <v>1.1896525880376979E-2</v>
      </c>
      <c r="T159" s="222">
        <f t="shared" si="37"/>
        <v>5.9168760941031278E-3</v>
      </c>
    </row>
    <row r="160" spans="1:20">
      <c r="A160" s="1" t="s">
        <v>519</v>
      </c>
      <c r="B160" s="1">
        <v>10781</v>
      </c>
      <c r="C160" s="388">
        <v>51</v>
      </c>
      <c r="D160" s="111">
        <v>155</v>
      </c>
      <c r="E160" s="111" t="s">
        <v>519</v>
      </c>
      <c r="F160" s="333">
        <v>1.1776236513546448</v>
      </c>
      <c r="G160" s="333">
        <v>1.6292700946382568</v>
      </c>
      <c r="H160" s="333">
        <v>1.5102951660219968</v>
      </c>
      <c r="I160" s="334">
        <v>6833592.4746700004</v>
      </c>
      <c r="J160" s="334">
        <v>8483271.3945460003</v>
      </c>
      <c r="K160" s="333">
        <v>0.11162001119807471</v>
      </c>
      <c r="L160" s="333">
        <v>0.12908559803848416</v>
      </c>
      <c r="M160" s="333">
        <v>3.4773600539552738E-2</v>
      </c>
      <c r="N160" s="227">
        <f>VLOOKUP(B160,پیوست2!$A$4:$E$200,5,0)</f>
        <v>8436057</v>
      </c>
      <c r="O160" s="222">
        <f t="shared" si="32"/>
        <v>1.5805983203181558E-2</v>
      </c>
      <c r="P160" s="222">
        <f t="shared" si="33"/>
        <v>2.1867950528740663E-2</v>
      </c>
      <c r="Q160" s="222">
        <f t="shared" si="34"/>
        <v>2.0271077265245036E-2</v>
      </c>
      <c r="R160" s="222">
        <f t="shared" si="35"/>
        <v>1.4981560705801358E-3</v>
      </c>
      <c r="S160" s="222">
        <f t="shared" si="36"/>
        <v>1.7325779692195374E-3</v>
      </c>
      <c r="T160" s="222">
        <f t="shared" si="37"/>
        <v>4.6672886147460093E-4</v>
      </c>
    </row>
    <row r="161" spans="1:20">
      <c r="A161" s="1" t="s">
        <v>504</v>
      </c>
      <c r="B161" s="1">
        <v>11327</v>
      </c>
      <c r="C161" s="388">
        <v>204</v>
      </c>
      <c r="D161" s="157">
        <v>156</v>
      </c>
      <c r="E161" s="157" t="s">
        <v>504</v>
      </c>
      <c r="F161" s="335">
        <v>1.1379765542660321</v>
      </c>
      <c r="G161" s="335">
        <v>0.30833250980127286</v>
      </c>
      <c r="H161" s="335">
        <v>0.25807764236340086</v>
      </c>
      <c r="I161" s="336">
        <v>1566152.134446</v>
      </c>
      <c r="J161" s="336">
        <v>1816140.733212</v>
      </c>
      <c r="K161" s="335">
        <v>7.9883220727340179E-2</v>
      </c>
      <c r="L161" s="335">
        <v>0</v>
      </c>
      <c r="M161" s="335">
        <v>2.7321991182892497E-3</v>
      </c>
      <c r="N161" s="227">
        <f>VLOOKUP(B161,پیوست2!$A$4:$E$200,5,0)</f>
        <v>3477042</v>
      </c>
      <c r="O161" s="222">
        <f>$N161/$N$110*F161</f>
        <v>0.13937797505254329</v>
      </c>
      <c r="P161" s="222">
        <f>$N161/$N$110*G161</f>
        <v>3.7764188284781994E-2</v>
      </c>
      <c r="Q161" s="222">
        <f>$N161/$N$110*H161</f>
        <v>3.1609033651967718E-2</v>
      </c>
      <c r="R161" s="222">
        <f>$N161/$N$110*K161</f>
        <v>9.7839990673913042E-3</v>
      </c>
      <c r="S161" s="222">
        <f>$N161/$N$110*L161</f>
        <v>0</v>
      </c>
      <c r="T161" s="222">
        <f>$N161/$N$110*M161</f>
        <v>3.3463640276236813E-4</v>
      </c>
    </row>
    <row r="162" spans="1:20">
      <c r="A162" s="1" t="s">
        <v>546</v>
      </c>
      <c r="B162" s="1">
        <v>11215</v>
      </c>
      <c r="C162" s="388">
        <v>149</v>
      </c>
      <c r="D162" s="111">
        <v>157</v>
      </c>
      <c r="E162" s="111" t="s">
        <v>546</v>
      </c>
      <c r="F162" s="333">
        <v>1.0268248496252965</v>
      </c>
      <c r="G162" s="333">
        <v>1.3173045679520068</v>
      </c>
      <c r="H162" s="333">
        <v>1.0115225573347784</v>
      </c>
      <c r="I162" s="334">
        <v>5845617.0123389997</v>
      </c>
      <c r="J162" s="334">
        <v>6767737.3554910002</v>
      </c>
      <c r="K162" s="333">
        <v>3.4887584425439502E-2</v>
      </c>
      <c r="L162" s="333">
        <v>7.4935961261379481E-3</v>
      </c>
      <c r="M162" s="333">
        <v>2.6983656617959328E-2</v>
      </c>
      <c r="N162" s="227">
        <f>VLOOKUP(B162,پیوست2!$A$4:$E$200,5,0)</f>
        <v>7619519</v>
      </c>
      <c r="O162" s="222">
        <f t="shared" ref="O162:O180" si="38">$N162/$N$184*F162</f>
        <v>1.2447995360063319E-2</v>
      </c>
      <c r="P162" s="222">
        <f t="shared" ref="P162:P180" si="39">$N162/$N$184*G162</f>
        <v>1.5969423758726325E-2</v>
      </c>
      <c r="Q162" s="222">
        <f t="shared" ref="Q162:Q180" si="40">$N162/$N$184*H162</f>
        <v>1.2262488685287955E-2</v>
      </c>
      <c r="R162" s="222">
        <f t="shared" ref="R162:R180" si="41">$N162/$N$184*K162</f>
        <v>4.229353128823904E-4</v>
      </c>
      <c r="S162" s="222">
        <f t="shared" ref="S162:S180" si="42">$N162/$N$184*L162</f>
        <v>9.0843389544373589E-5</v>
      </c>
      <c r="T162" s="222">
        <f t="shared" ref="T162:T180" si="43">$N162/$N$184*M162</f>
        <v>3.2711755320342283E-4</v>
      </c>
    </row>
    <row r="163" spans="1:20">
      <c r="A163" s="1" t="s">
        <v>523</v>
      </c>
      <c r="B163" s="1">
        <v>10825</v>
      </c>
      <c r="C163" s="388">
        <v>61</v>
      </c>
      <c r="D163" s="157">
        <v>158</v>
      </c>
      <c r="E163" s="157" t="s">
        <v>523</v>
      </c>
      <c r="F163" s="335">
        <v>0.99135234901019975</v>
      </c>
      <c r="G163" s="335">
        <v>4.9553182840318809E-2</v>
      </c>
      <c r="H163" s="335">
        <v>7.9900431924558521E-2</v>
      </c>
      <c r="I163" s="336">
        <v>307611.92277399998</v>
      </c>
      <c r="J163" s="336">
        <v>317872.67188500002</v>
      </c>
      <c r="K163" s="335">
        <v>0.13726503082964123</v>
      </c>
      <c r="L163" s="335">
        <v>4.4386642576180131E-4</v>
      </c>
      <c r="M163" s="335">
        <v>0</v>
      </c>
      <c r="N163" s="227">
        <f>VLOOKUP(B163,پیوست2!$A$4:$E$200,5,0)</f>
        <v>310896</v>
      </c>
      <c r="O163" s="222">
        <f t="shared" si="38"/>
        <v>4.9036409774588221E-4</v>
      </c>
      <c r="P163" s="222">
        <f t="shared" si="39"/>
        <v>2.4511064928822457E-5</v>
      </c>
      <c r="Q163" s="222">
        <f t="shared" si="40"/>
        <v>3.9522076332709941E-5</v>
      </c>
      <c r="R163" s="222">
        <f t="shared" si="41"/>
        <v>6.7896992489140909E-5</v>
      </c>
      <c r="S163" s="222">
        <f t="shared" si="42"/>
        <v>2.1955479260798717E-7</v>
      </c>
      <c r="T163" s="222">
        <f t="shared" si="43"/>
        <v>0</v>
      </c>
    </row>
    <row r="164" spans="1:20">
      <c r="A164" s="1" t="s">
        <v>557</v>
      </c>
      <c r="B164" s="1">
        <v>11308</v>
      </c>
      <c r="C164" s="388">
        <v>181</v>
      </c>
      <c r="D164" s="111">
        <v>159</v>
      </c>
      <c r="E164" s="111" t="s">
        <v>557</v>
      </c>
      <c r="F164" s="333">
        <v>0.98557856294670043</v>
      </c>
      <c r="G164" s="333">
        <v>1.0766646815078973</v>
      </c>
      <c r="H164" s="333">
        <v>0.62049371739742576</v>
      </c>
      <c r="I164" s="334">
        <v>2672586.9600069998</v>
      </c>
      <c r="J164" s="334">
        <v>2864987.8882419998</v>
      </c>
      <c r="K164" s="333">
        <v>0.11270824999590824</v>
      </c>
      <c r="L164" s="333">
        <v>0</v>
      </c>
      <c r="M164" s="333">
        <v>2.8438898193254611E-2</v>
      </c>
      <c r="N164" s="227">
        <f>VLOOKUP(B164,پیوست2!$A$4:$E$200,5,0)</f>
        <v>3186829</v>
      </c>
      <c r="O164" s="222">
        <f t="shared" si="38"/>
        <v>4.9971858371190567E-3</v>
      </c>
      <c r="P164" s="222">
        <f t="shared" si="39"/>
        <v>5.4590204170750899E-3</v>
      </c>
      <c r="Q164" s="222">
        <f t="shared" si="40"/>
        <v>3.146093607524473E-3</v>
      </c>
      <c r="R164" s="222">
        <f t="shared" si="41"/>
        <v>5.7146542323535253E-4</v>
      </c>
      <c r="S164" s="222">
        <f t="shared" si="42"/>
        <v>0</v>
      </c>
      <c r="T164" s="222">
        <f t="shared" si="43"/>
        <v>1.4419394314919587E-4</v>
      </c>
    </row>
    <row r="165" spans="1:20">
      <c r="A165" s="1" t="s">
        <v>547</v>
      </c>
      <c r="B165" s="1">
        <v>11220</v>
      </c>
      <c r="C165" s="388">
        <v>152</v>
      </c>
      <c r="D165" s="157">
        <v>160</v>
      </c>
      <c r="E165" s="157" t="s">
        <v>547</v>
      </c>
      <c r="F165" s="335">
        <v>0.98517320914845286</v>
      </c>
      <c r="G165" s="335">
        <v>1.0401416179741119</v>
      </c>
      <c r="H165" s="335">
        <v>1.2227006810333034</v>
      </c>
      <c r="I165" s="336">
        <v>851934.57639299997</v>
      </c>
      <c r="J165" s="336">
        <v>975212.04504</v>
      </c>
      <c r="K165" s="335">
        <v>0.10495099237647172</v>
      </c>
      <c r="L165" s="335">
        <v>6.5140458989931371E-2</v>
      </c>
      <c r="M165" s="335">
        <v>1.8706431542785739E-2</v>
      </c>
      <c r="N165" s="227">
        <f>VLOOKUP(B165,پیوست2!$A$4:$E$200,5,0)</f>
        <v>978660</v>
      </c>
      <c r="O165" s="222">
        <f t="shared" si="38"/>
        <v>1.5339807948897128E-3</v>
      </c>
      <c r="P165" s="222">
        <f t="shared" si="39"/>
        <v>1.6195702959857592E-3</v>
      </c>
      <c r="Q165" s="222">
        <f t="shared" si="40"/>
        <v>1.9038270074608083E-3</v>
      </c>
      <c r="R165" s="222">
        <f t="shared" si="41"/>
        <v>1.63415737674475E-4</v>
      </c>
      <c r="S165" s="222">
        <f t="shared" si="42"/>
        <v>1.0142806577863241E-4</v>
      </c>
      <c r="T165" s="222">
        <f t="shared" si="43"/>
        <v>2.9127169172977839E-5</v>
      </c>
    </row>
    <row r="166" spans="1:20">
      <c r="A166" s="1" t="s">
        <v>535</v>
      </c>
      <c r="B166" s="1">
        <v>11095</v>
      </c>
      <c r="C166" s="388">
        <v>122</v>
      </c>
      <c r="D166" s="111">
        <v>161</v>
      </c>
      <c r="E166" s="111" t="s">
        <v>535</v>
      </c>
      <c r="F166" s="333">
        <v>0.97550980623466421</v>
      </c>
      <c r="G166" s="333">
        <v>2.5192689590005251</v>
      </c>
      <c r="H166" s="333">
        <v>1.9631768181115616</v>
      </c>
      <c r="I166" s="334">
        <v>2410206.0546800001</v>
      </c>
      <c r="J166" s="334">
        <v>2805748.3641969999</v>
      </c>
      <c r="K166" s="333">
        <v>5.0705607547220408E-2</v>
      </c>
      <c r="L166" s="333">
        <v>0.1715161671577633</v>
      </c>
      <c r="M166" s="333">
        <v>0.12008816801954865</v>
      </c>
      <c r="N166" s="227">
        <f>VLOOKUP(B166,پیوست2!$A$4:$E$200,5,0)</f>
        <v>2817202</v>
      </c>
      <c r="O166" s="222">
        <f t="shared" si="38"/>
        <v>4.3724526856050499E-3</v>
      </c>
      <c r="P166" s="222">
        <f t="shared" si="39"/>
        <v>1.1291925775775823E-2</v>
      </c>
      <c r="Q166" s="222">
        <f t="shared" si="40"/>
        <v>8.799396680390285E-3</v>
      </c>
      <c r="R166" s="222">
        <f t="shared" si="41"/>
        <v>2.272738505324123E-4</v>
      </c>
      <c r="S166" s="222">
        <f t="shared" si="42"/>
        <v>7.6877374365752211E-4</v>
      </c>
      <c r="T166" s="222">
        <f t="shared" si="43"/>
        <v>5.3826197277626866E-4</v>
      </c>
    </row>
    <row r="167" spans="1:20">
      <c r="B167" s="1">
        <v>11736</v>
      </c>
      <c r="C167" s="388">
        <v>284</v>
      </c>
      <c r="D167" s="157">
        <v>162</v>
      </c>
      <c r="E167" s="157" t="s">
        <v>658</v>
      </c>
      <c r="F167" s="335">
        <v>0.96635003124715391</v>
      </c>
      <c r="G167" s="335">
        <v>0</v>
      </c>
      <c r="H167" s="335">
        <v>0</v>
      </c>
      <c r="I167" s="336">
        <v>4237809.1115579996</v>
      </c>
      <c r="J167" s="336">
        <v>4055004.3872349998</v>
      </c>
      <c r="K167" s="335">
        <v>0.21812835804909433</v>
      </c>
      <c r="L167" s="335">
        <v>0</v>
      </c>
      <c r="M167" s="335">
        <v>0</v>
      </c>
      <c r="N167" s="227">
        <f>VLOOKUP(B167,پیوست2!$A$4:$E$200,5,0)</f>
        <v>4690143</v>
      </c>
      <c r="O167" s="222">
        <f t="shared" si="38"/>
        <v>7.211009048604511E-3</v>
      </c>
      <c r="P167" s="222">
        <f t="shared" si="39"/>
        <v>0</v>
      </c>
      <c r="Q167" s="222">
        <f t="shared" si="40"/>
        <v>0</v>
      </c>
      <c r="R167" s="222">
        <f t="shared" si="41"/>
        <v>1.6276975348355654E-3</v>
      </c>
      <c r="S167" s="222">
        <f t="shared" si="42"/>
        <v>0</v>
      </c>
      <c r="T167" s="222">
        <f t="shared" si="43"/>
        <v>0</v>
      </c>
    </row>
    <row r="168" spans="1:20">
      <c r="A168" s="1" t="s">
        <v>516</v>
      </c>
      <c r="B168" s="1">
        <v>10782</v>
      </c>
      <c r="C168" s="388">
        <v>45</v>
      </c>
      <c r="D168" s="111">
        <v>163</v>
      </c>
      <c r="E168" s="111" t="s">
        <v>516</v>
      </c>
      <c r="F168" s="333">
        <v>0.96491439271540613</v>
      </c>
      <c r="G168" s="333">
        <v>1.9443573620834165</v>
      </c>
      <c r="H168" s="333">
        <v>1.2192215532392081</v>
      </c>
      <c r="I168" s="334">
        <v>1864132.1189649999</v>
      </c>
      <c r="J168" s="334">
        <v>2115472.6040440002</v>
      </c>
      <c r="K168" s="333">
        <v>4.2949499929120658E-2</v>
      </c>
      <c r="L168" s="333">
        <v>9.2983178400060179E-2</v>
      </c>
      <c r="M168" s="333">
        <v>2.3012712725478848E-2</v>
      </c>
      <c r="N168" s="227">
        <f>VLOOKUP(B168,پیوست2!$A$4:$E$200,5,0)</f>
        <v>2234210</v>
      </c>
      <c r="O168" s="222">
        <f t="shared" si="38"/>
        <v>3.4299537729521384E-3</v>
      </c>
      <c r="P168" s="222">
        <f t="shared" si="39"/>
        <v>6.9115518644898757E-3</v>
      </c>
      <c r="Q168" s="222">
        <f t="shared" si="40"/>
        <v>4.3339322101196998E-3</v>
      </c>
      <c r="R168" s="222">
        <f t="shared" si="41"/>
        <v>1.5267136695280316E-4</v>
      </c>
      <c r="S168" s="222">
        <f t="shared" si="42"/>
        <v>3.3052466206547038E-4</v>
      </c>
      <c r="T168" s="222">
        <f t="shared" si="43"/>
        <v>8.1802636000166283E-5</v>
      </c>
    </row>
    <row r="169" spans="1:20">
      <c r="A169" s="1" t="s">
        <v>543</v>
      </c>
      <c r="B169" s="1">
        <v>11186</v>
      </c>
      <c r="C169" s="388">
        <v>142</v>
      </c>
      <c r="D169" s="157">
        <v>164</v>
      </c>
      <c r="E169" s="157" t="s">
        <v>543</v>
      </c>
      <c r="F169" s="335">
        <v>0.96197555090896114</v>
      </c>
      <c r="G169" s="335">
        <v>0.32140275675446794</v>
      </c>
      <c r="H169" s="335">
        <v>0.93090812993824312</v>
      </c>
      <c r="I169" s="336">
        <v>984314.13235500001</v>
      </c>
      <c r="J169" s="336">
        <v>1143383.0986929999</v>
      </c>
      <c r="K169" s="335">
        <v>5.2067514416493613E-2</v>
      </c>
      <c r="L169" s="335">
        <v>3.5292469087009379E-2</v>
      </c>
      <c r="M169" s="335">
        <v>0</v>
      </c>
      <c r="N169" s="227">
        <f>VLOOKUP(B169,پیوست2!$A$4:$E$200,5,0)</f>
        <v>1097494</v>
      </c>
      <c r="O169" s="222">
        <f t="shared" si="38"/>
        <v>1.6797385143338987E-3</v>
      </c>
      <c r="P169" s="222">
        <f t="shared" si="39"/>
        <v>5.6121238073405209E-4</v>
      </c>
      <c r="Q169" s="222">
        <f t="shared" si="40"/>
        <v>1.6254906246695195E-3</v>
      </c>
      <c r="R169" s="222">
        <f t="shared" si="41"/>
        <v>9.091687333257059E-5</v>
      </c>
      <c r="S169" s="222">
        <f t="shared" si="42"/>
        <v>6.1625391139486963E-5</v>
      </c>
      <c r="T169" s="222">
        <f t="shared" si="43"/>
        <v>0</v>
      </c>
    </row>
    <row r="170" spans="1:20">
      <c r="A170" s="1" t="s">
        <v>542</v>
      </c>
      <c r="B170" s="1">
        <v>11183</v>
      </c>
      <c r="C170" s="388">
        <v>144</v>
      </c>
      <c r="D170" s="111">
        <v>165</v>
      </c>
      <c r="E170" s="111" t="s">
        <v>542</v>
      </c>
      <c r="F170" s="333">
        <v>0.93342995452826327</v>
      </c>
      <c r="G170" s="333">
        <v>0.59029954273004615</v>
      </c>
      <c r="H170" s="333">
        <v>0.35657895704394699</v>
      </c>
      <c r="I170" s="334">
        <v>8650640.7474259995</v>
      </c>
      <c r="J170" s="334">
        <v>9491472.1630899999</v>
      </c>
      <c r="K170" s="333">
        <v>1.7472051863865683E-2</v>
      </c>
      <c r="L170" s="333">
        <v>0</v>
      </c>
      <c r="M170" s="333">
        <v>0</v>
      </c>
      <c r="N170" s="227">
        <f>VLOOKUP(B170,پیوست2!$A$4:$E$200,5,0)</f>
        <v>9233138</v>
      </c>
      <c r="O170" s="222">
        <f t="shared" si="38"/>
        <v>1.3712181447426509E-2</v>
      </c>
      <c r="P170" s="222">
        <f t="shared" si="39"/>
        <v>8.6715606232478197E-3</v>
      </c>
      <c r="Q170" s="222">
        <f t="shared" si="40"/>
        <v>5.238181328551585E-3</v>
      </c>
      <c r="R170" s="222">
        <f t="shared" si="41"/>
        <v>2.5666622787700406E-4</v>
      </c>
      <c r="S170" s="222">
        <f t="shared" si="42"/>
        <v>0</v>
      </c>
      <c r="T170" s="222">
        <f t="shared" si="43"/>
        <v>0</v>
      </c>
    </row>
    <row r="171" spans="1:20">
      <c r="A171" s="1" t="s">
        <v>508</v>
      </c>
      <c r="B171" s="1">
        <v>10596</v>
      </c>
      <c r="C171" s="388">
        <v>36</v>
      </c>
      <c r="D171" s="157">
        <v>166</v>
      </c>
      <c r="E171" s="157" t="s">
        <v>508</v>
      </c>
      <c r="F171" s="335">
        <v>0.91750834454137264</v>
      </c>
      <c r="G171" s="335">
        <v>1.3837723501700587</v>
      </c>
      <c r="H171" s="335">
        <v>1.079498785923257</v>
      </c>
      <c r="I171" s="336">
        <v>4833352.615863</v>
      </c>
      <c r="J171" s="336">
        <v>5784516.9582909998</v>
      </c>
      <c r="K171" s="335">
        <v>2.1557113117233757E-2</v>
      </c>
      <c r="L171" s="335">
        <v>3.8363263868494368E-2</v>
      </c>
      <c r="M171" s="335">
        <v>4.0565407403251548E-2</v>
      </c>
      <c r="N171" s="227">
        <f>VLOOKUP(B171,پیوست2!$A$4:$E$200,5,0)</f>
        <v>5701753</v>
      </c>
      <c r="O171" s="222">
        <f t="shared" si="38"/>
        <v>8.3232686708744289E-3</v>
      </c>
      <c r="P171" s="222">
        <f t="shared" si="39"/>
        <v>1.2553029210377254E-2</v>
      </c>
      <c r="Q171" s="222">
        <f t="shared" si="40"/>
        <v>9.7927811540648863E-3</v>
      </c>
      <c r="R171" s="222">
        <f t="shared" si="41"/>
        <v>1.9555750670895091E-4</v>
      </c>
      <c r="S171" s="222">
        <f t="shared" si="42"/>
        <v>3.4801618336096751E-4</v>
      </c>
      <c r="T171" s="222">
        <f t="shared" si="43"/>
        <v>3.6799314858494605E-4</v>
      </c>
    </row>
    <row r="172" spans="1:20">
      <c r="A172" s="1" t="s">
        <v>554</v>
      </c>
      <c r="B172" s="1">
        <v>11280</v>
      </c>
      <c r="C172" s="388">
        <v>170</v>
      </c>
      <c r="D172" s="111">
        <v>167</v>
      </c>
      <c r="E172" s="111" t="s">
        <v>554</v>
      </c>
      <c r="F172" s="333">
        <v>0.90378001459429558</v>
      </c>
      <c r="G172" s="333">
        <v>2.8190754793891974</v>
      </c>
      <c r="H172" s="333">
        <v>1.5224628752246028</v>
      </c>
      <c r="I172" s="334">
        <v>1928655.7181520001</v>
      </c>
      <c r="J172" s="334">
        <v>1907222.6592540001</v>
      </c>
      <c r="K172" s="333">
        <v>5.2287704867454377E-2</v>
      </c>
      <c r="L172" s="333">
        <v>4.5307892677458252E-2</v>
      </c>
      <c r="M172" s="333">
        <v>3.0550835195922912E-2</v>
      </c>
      <c r="N172" s="227">
        <f>VLOOKUP(B172,پیوست2!$A$4:$E$200,5,0)</f>
        <v>2205280</v>
      </c>
      <c r="O172" s="222">
        <f t="shared" si="38"/>
        <v>3.1710417753487621E-3</v>
      </c>
      <c r="P172" s="222">
        <f t="shared" si="39"/>
        <v>9.8911305501896488E-3</v>
      </c>
      <c r="Q172" s="222">
        <f t="shared" si="40"/>
        <v>5.3417793055780156E-3</v>
      </c>
      <c r="R172" s="222">
        <f t="shared" si="41"/>
        <v>1.8345891012674662E-4</v>
      </c>
      <c r="S172" s="222">
        <f t="shared" si="42"/>
        <v>1.589692382141609E-4</v>
      </c>
      <c r="T172" s="222">
        <f t="shared" si="43"/>
        <v>1.0719198600729747E-4</v>
      </c>
    </row>
    <row r="173" spans="1:20">
      <c r="A173" s="1" t="s">
        <v>541</v>
      </c>
      <c r="B173" s="1">
        <v>11182</v>
      </c>
      <c r="C173" s="388">
        <v>141</v>
      </c>
      <c r="D173" s="157">
        <v>168</v>
      </c>
      <c r="E173" s="157" t="s">
        <v>541</v>
      </c>
      <c r="F173" s="335">
        <v>0.8992388322303515</v>
      </c>
      <c r="G173" s="335">
        <v>1.6026484138319077</v>
      </c>
      <c r="H173" s="335">
        <v>1.3684415338631111</v>
      </c>
      <c r="I173" s="336">
        <v>5556978.8704899997</v>
      </c>
      <c r="J173" s="336">
        <v>6618959.5437350003</v>
      </c>
      <c r="K173" s="335">
        <v>2.6474337470866506E-2</v>
      </c>
      <c r="L173" s="335">
        <v>8.7512907080326274E-2</v>
      </c>
      <c r="M173" s="335">
        <v>5.030846129747775E-2</v>
      </c>
      <c r="N173" s="227">
        <f>VLOOKUP(B173,پیوست2!$A$4:$E$200,5,0)</f>
        <v>6692526</v>
      </c>
      <c r="O173" s="222">
        <f t="shared" si="38"/>
        <v>9.5750403146900899E-3</v>
      </c>
      <c r="P173" s="222">
        <f t="shared" si="39"/>
        <v>1.7064902696265809E-2</v>
      </c>
      <c r="Q173" s="222">
        <f t="shared" si="40"/>
        <v>1.4571082103446308E-2</v>
      </c>
      <c r="R173" s="222">
        <f t="shared" si="41"/>
        <v>2.818971328890764E-4</v>
      </c>
      <c r="S173" s="222">
        <f t="shared" si="42"/>
        <v>9.3183210434934032E-4</v>
      </c>
      <c r="T173" s="222">
        <f t="shared" si="43"/>
        <v>5.3568143170443119E-4</v>
      </c>
    </row>
    <row r="174" spans="1:20">
      <c r="A174" s="1" t="s">
        <v>522</v>
      </c>
      <c r="B174" s="1">
        <v>10801</v>
      </c>
      <c r="C174" s="388">
        <v>46</v>
      </c>
      <c r="D174" s="111">
        <v>169</v>
      </c>
      <c r="E174" s="111" t="s">
        <v>522</v>
      </c>
      <c r="F174" s="333">
        <v>0.87223427839444856</v>
      </c>
      <c r="G174" s="333">
        <v>1.831985829217136</v>
      </c>
      <c r="H174" s="333">
        <v>1.2748694762082533</v>
      </c>
      <c r="I174" s="334">
        <v>1202780.6963150001</v>
      </c>
      <c r="J174" s="334">
        <v>1437019.522752</v>
      </c>
      <c r="K174" s="333">
        <v>8.3545292233110371E-2</v>
      </c>
      <c r="L174" s="333">
        <v>0.13575327644351237</v>
      </c>
      <c r="M174" s="333">
        <v>3.8991822397350294E-2</v>
      </c>
      <c r="N174" s="227">
        <f>VLOOKUP(B174,پیوست2!$A$4:$E$200,5,0)</f>
        <v>1485231</v>
      </c>
      <c r="O174" s="222">
        <f t="shared" si="38"/>
        <v>2.0611170065268115E-3</v>
      </c>
      <c r="P174" s="222">
        <f t="shared" si="39"/>
        <v>4.329040077702585E-3</v>
      </c>
      <c r="Q174" s="222">
        <f t="shared" si="40"/>
        <v>3.0125566302571525E-3</v>
      </c>
      <c r="R174" s="222">
        <f t="shared" si="41"/>
        <v>1.9742015064333899E-4</v>
      </c>
      <c r="S174" s="222">
        <f t="shared" si="42"/>
        <v>3.2078925777200891E-4</v>
      </c>
      <c r="T174" s="222">
        <f t="shared" si="43"/>
        <v>9.2138901496264822E-5</v>
      </c>
    </row>
    <row r="175" spans="1:20">
      <c r="A175" s="1" t="s">
        <v>569</v>
      </c>
      <c r="B175" s="1">
        <v>11477</v>
      </c>
      <c r="C175" s="388">
        <v>245</v>
      </c>
      <c r="D175" s="157">
        <v>170</v>
      </c>
      <c r="E175" s="157" t="s">
        <v>569</v>
      </c>
      <c r="F175" s="335">
        <v>0.82308540167258726</v>
      </c>
      <c r="G175" s="335">
        <v>0.60846006530680385</v>
      </c>
      <c r="H175" s="335">
        <v>1.1118155030491985</v>
      </c>
      <c r="I175" s="336">
        <v>4809497.3374380004</v>
      </c>
      <c r="J175" s="336">
        <v>5014344.3518080004</v>
      </c>
      <c r="K175" s="335">
        <v>1.8507517259085698E-2</v>
      </c>
      <c r="L175" s="335">
        <v>3.0453530316182885E-2</v>
      </c>
      <c r="M175" s="335">
        <v>2.4429937891051287E-2</v>
      </c>
      <c r="N175" s="227">
        <f>VLOOKUP(B175,پیوست2!$A$4:$E$200,5,0)</f>
        <v>5116708</v>
      </c>
      <c r="O175" s="222">
        <f t="shared" si="38"/>
        <v>6.7005588150046104E-3</v>
      </c>
      <c r="P175" s="222">
        <f t="shared" si="39"/>
        <v>4.9533407419022268E-3</v>
      </c>
      <c r="Q175" s="222">
        <f t="shared" si="40"/>
        <v>9.0510476245556359E-3</v>
      </c>
      <c r="R175" s="222">
        <f t="shared" si="41"/>
        <v>1.5066566320118808E-4</v>
      </c>
      <c r="S175" s="222">
        <f t="shared" si="42"/>
        <v>2.4791555116085033E-4</v>
      </c>
      <c r="T175" s="222">
        <f t="shared" si="43"/>
        <v>1.9887879842511686E-4</v>
      </c>
    </row>
    <row r="176" spans="1:20">
      <c r="A176" s="1" t="s">
        <v>506</v>
      </c>
      <c r="B176" s="1">
        <v>10589</v>
      </c>
      <c r="C176" s="388">
        <v>26</v>
      </c>
      <c r="D176" s="111">
        <v>171</v>
      </c>
      <c r="E176" s="111" t="s">
        <v>506</v>
      </c>
      <c r="F176" s="333">
        <v>0.77406789566018896</v>
      </c>
      <c r="G176" s="333">
        <v>1.0264597286037822</v>
      </c>
      <c r="H176" s="333">
        <v>0.80867902074088027</v>
      </c>
      <c r="I176" s="334">
        <v>2084078.8942750001</v>
      </c>
      <c r="J176" s="334">
        <v>2314546.255345</v>
      </c>
      <c r="K176" s="333">
        <v>4.9805952686499941E-2</v>
      </c>
      <c r="L176" s="333">
        <v>7.4415733572543677E-2</v>
      </c>
      <c r="M176" s="333">
        <v>1.1848691506404075E-2</v>
      </c>
      <c r="N176" s="227">
        <f>VLOOKUP(B176,پیوست2!$A$4:$E$200,5,0)</f>
        <v>2387348</v>
      </c>
      <c r="O176" s="222">
        <f t="shared" si="38"/>
        <v>2.9401553416787819E-3</v>
      </c>
      <c r="P176" s="222">
        <f t="shared" si="39"/>
        <v>3.8988195622021052E-3</v>
      </c>
      <c r="Q176" s="222">
        <f t="shared" si="40"/>
        <v>3.0716193706845523E-3</v>
      </c>
      <c r="R176" s="222">
        <f t="shared" si="41"/>
        <v>1.8917880286679466E-4</v>
      </c>
      <c r="S176" s="222">
        <f t="shared" si="42"/>
        <v>2.8265455497499209E-4</v>
      </c>
      <c r="T176" s="222">
        <f t="shared" si="43"/>
        <v>4.5005087822103885E-5</v>
      </c>
    </row>
    <row r="177" spans="1:20">
      <c r="A177" s="1" t="s">
        <v>513</v>
      </c>
      <c r="B177" s="1">
        <v>10719</v>
      </c>
      <c r="C177" s="388">
        <v>22</v>
      </c>
      <c r="D177" s="157">
        <v>172</v>
      </c>
      <c r="E177" s="157" t="s">
        <v>513</v>
      </c>
      <c r="F177" s="335">
        <v>0.7634352497188952</v>
      </c>
      <c r="G177" s="335">
        <v>0.26588732790420355</v>
      </c>
      <c r="H177" s="335">
        <v>0.58619679167836169</v>
      </c>
      <c r="I177" s="336">
        <v>16411858.640790001</v>
      </c>
      <c r="J177" s="336">
        <v>15603578.418502999</v>
      </c>
      <c r="K177" s="335">
        <v>5.5308749386510661E-2</v>
      </c>
      <c r="L177" s="335">
        <v>2.2289080018916183E-3</v>
      </c>
      <c r="M177" s="335">
        <v>0.10295034034689665</v>
      </c>
      <c r="N177" s="227">
        <f>VLOOKUP(B177,پیوست2!$A$4:$E$200,5,0)</f>
        <v>15623480</v>
      </c>
      <c r="O177" s="222">
        <f t="shared" si="38"/>
        <v>1.8976909020764675E-2</v>
      </c>
      <c r="P177" s="222">
        <f t="shared" si="39"/>
        <v>6.6092306233831643E-3</v>
      </c>
      <c r="Q177" s="222">
        <f t="shared" si="40"/>
        <v>1.4571246465290226E-2</v>
      </c>
      <c r="R177" s="222">
        <f t="shared" si="41"/>
        <v>1.3748240018345453E-3</v>
      </c>
      <c r="S177" s="222">
        <f t="shared" si="42"/>
        <v>5.540454725286277E-5</v>
      </c>
      <c r="T177" s="222">
        <f t="shared" si="43"/>
        <v>2.5590634479337724E-3</v>
      </c>
    </row>
    <row r="178" spans="1:20">
      <c r="A178" s="1" t="s">
        <v>510</v>
      </c>
      <c r="B178" s="1">
        <v>10616</v>
      </c>
      <c r="C178" s="388">
        <v>25</v>
      </c>
      <c r="D178" s="111">
        <v>173</v>
      </c>
      <c r="E178" s="111" t="s">
        <v>510</v>
      </c>
      <c r="F178" s="333">
        <v>0.75442244821751714</v>
      </c>
      <c r="G178" s="333">
        <v>1.5458340525308227</v>
      </c>
      <c r="H178" s="333">
        <v>1.3764427660035894</v>
      </c>
      <c r="I178" s="334">
        <v>10068378.121725</v>
      </c>
      <c r="J178" s="334">
        <v>11746962.089042</v>
      </c>
      <c r="K178" s="333">
        <v>2.4527507467710527E-2</v>
      </c>
      <c r="L178" s="333">
        <v>0.11211538324896021</v>
      </c>
      <c r="M178" s="333">
        <v>2.8555823621288612E-2</v>
      </c>
      <c r="N178" s="227">
        <f>VLOOKUP(B178,پیوست2!$A$4:$E$200,5,0)</f>
        <v>12321686</v>
      </c>
      <c r="O178" s="222">
        <f t="shared" si="38"/>
        <v>1.4789729501262772E-2</v>
      </c>
      <c r="P178" s="222">
        <f t="shared" si="39"/>
        <v>3.0304595979068646E-2</v>
      </c>
      <c r="Q178" s="222">
        <f t="shared" si="40"/>
        <v>2.6983842051971348E-2</v>
      </c>
      <c r="R178" s="222">
        <f t="shared" si="41"/>
        <v>4.8083829112551902E-4</v>
      </c>
      <c r="S178" s="222">
        <f t="shared" si="42"/>
        <v>2.1979147029628746E-3</v>
      </c>
      <c r="T178" s="222">
        <f t="shared" si="43"/>
        <v>5.598095709406308E-4</v>
      </c>
    </row>
    <row r="179" spans="1:20">
      <c r="A179" s="1" t="s">
        <v>527</v>
      </c>
      <c r="B179" s="1">
        <v>10851</v>
      </c>
      <c r="C179" s="388">
        <v>9</v>
      </c>
      <c r="D179" s="157">
        <v>174</v>
      </c>
      <c r="E179" s="157" t="s">
        <v>527</v>
      </c>
      <c r="F179" s="335">
        <v>0.61570908818874581</v>
      </c>
      <c r="G179" s="335">
        <v>1.3523019957260731</v>
      </c>
      <c r="H179" s="335">
        <v>1.3309292914082924</v>
      </c>
      <c r="I179" s="336">
        <v>19769781.953972001</v>
      </c>
      <c r="J179" s="336">
        <v>23251735.363924999</v>
      </c>
      <c r="K179" s="335">
        <v>4.8004424121808421E-2</v>
      </c>
      <c r="L179" s="335">
        <v>0.15376179462886885</v>
      </c>
      <c r="M179" s="335">
        <v>8.3958380211753572E-2</v>
      </c>
      <c r="N179" s="227">
        <f>VLOOKUP(B179,پیوست2!$A$4:$E$200,5,0)</f>
        <v>28054279</v>
      </c>
      <c r="O179" s="222">
        <f t="shared" si="38"/>
        <v>2.7482115908232307E-2</v>
      </c>
      <c r="P179" s="222">
        <f t="shared" si="39"/>
        <v>6.0359869461736992E-2</v>
      </c>
      <c r="Q179" s="222">
        <f t="shared" si="40"/>
        <v>5.9405900860978633E-2</v>
      </c>
      <c r="R179" s="222">
        <f t="shared" si="41"/>
        <v>2.1426728517267902E-3</v>
      </c>
      <c r="S179" s="222">
        <f t="shared" si="42"/>
        <v>6.8631429084135848E-3</v>
      </c>
      <c r="T179" s="222">
        <f t="shared" si="43"/>
        <v>3.7474742223384708E-3</v>
      </c>
    </row>
    <row r="180" spans="1:20">
      <c r="A180" s="1" t="s">
        <v>509</v>
      </c>
      <c r="B180" s="1">
        <v>10600</v>
      </c>
      <c r="C180" s="388">
        <v>20</v>
      </c>
      <c r="D180" s="111">
        <v>175</v>
      </c>
      <c r="E180" s="111" t="s">
        <v>509</v>
      </c>
      <c r="F180" s="333">
        <v>0.59012018218588902</v>
      </c>
      <c r="G180" s="333">
        <v>0.93011950738892524</v>
      </c>
      <c r="H180" s="333">
        <v>0.76841741050220658</v>
      </c>
      <c r="I180" s="334">
        <v>13286969.275377</v>
      </c>
      <c r="J180" s="334">
        <v>14989105.179819999</v>
      </c>
      <c r="K180" s="333">
        <v>3.1603807069005063E-2</v>
      </c>
      <c r="L180" s="333">
        <v>8.1028370076963813E-2</v>
      </c>
      <c r="M180" s="333">
        <v>1.6145415953824582E-2</v>
      </c>
      <c r="N180" s="227">
        <f>VLOOKUP(B180,پیوست2!$A$4:$E$200,5,0)</f>
        <v>19204144</v>
      </c>
      <c r="O180" s="222">
        <f t="shared" si="38"/>
        <v>1.8030630470387287E-2</v>
      </c>
      <c r="P180" s="222">
        <f t="shared" si="39"/>
        <v>2.8419026559823004E-2</v>
      </c>
      <c r="Q180" s="222">
        <f t="shared" si="40"/>
        <v>2.3478353721874259E-2</v>
      </c>
      <c r="R180" s="222">
        <f t="shared" si="41"/>
        <v>9.6562799226403043E-4</v>
      </c>
      <c r="S180" s="222">
        <f t="shared" si="42"/>
        <v>2.4757543337423187E-3</v>
      </c>
      <c r="T180" s="222">
        <f t="shared" si="43"/>
        <v>4.9330973188509868E-4</v>
      </c>
    </row>
    <row r="181" spans="1:20">
      <c r="B181" s="1">
        <v>11745</v>
      </c>
      <c r="C181" s="388">
        <v>307</v>
      </c>
      <c r="D181" s="157">
        <v>176</v>
      </c>
      <c r="E181" s="157" t="s">
        <v>709</v>
      </c>
      <c r="F181" s="335">
        <v>0.47022413769928312</v>
      </c>
      <c r="G181" s="335">
        <v>0</v>
      </c>
      <c r="H181" s="335">
        <v>0</v>
      </c>
      <c r="I181" s="336"/>
      <c r="J181" s="336">
        <v>112349984.01919299</v>
      </c>
      <c r="K181" s="335">
        <v>0.47022413769928312</v>
      </c>
      <c r="L181" s="335">
        <v>0</v>
      </c>
      <c r="M181" s="335">
        <v>0</v>
      </c>
      <c r="N181" s="227">
        <f>VLOOKUP(B181,پیوست2!$A$4:$E$200,5,0)</f>
        <v>112728891</v>
      </c>
      <c r="O181" s="222"/>
      <c r="P181" s="222"/>
      <c r="Q181" s="222"/>
      <c r="R181" s="222"/>
      <c r="S181" s="222"/>
      <c r="T181" s="222"/>
    </row>
    <row r="182" spans="1:20">
      <c r="B182" s="1">
        <v>11709</v>
      </c>
      <c r="C182" s="388">
        <v>286</v>
      </c>
      <c r="D182" s="111">
        <v>177</v>
      </c>
      <c r="E182" s="111" t="s">
        <v>657</v>
      </c>
      <c r="F182" s="333">
        <v>0.18323758846971078</v>
      </c>
      <c r="G182" s="333">
        <v>0</v>
      </c>
      <c r="H182" s="333">
        <v>0</v>
      </c>
      <c r="I182" s="334">
        <v>135220695.101271</v>
      </c>
      <c r="J182" s="334">
        <v>133785808.246868</v>
      </c>
      <c r="K182" s="333">
        <v>0</v>
      </c>
      <c r="L182" s="333">
        <v>0</v>
      </c>
      <c r="M182" s="333">
        <v>0</v>
      </c>
      <c r="N182" s="227">
        <f>VLOOKUP(B182,پیوست2!$A$4:$E$200,5,0)</f>
        <v>133803078</v>
      </c>
      <c r="O182" s="222">
        <f t="shared" ref="O182:Q183" si="44">$N182/$N$184*F182</f>
        <v>3.9008222644553232E-2</v>
      </c>
      <c r="P182" s="222">
        <f t="shared" si="44"/>
        <v>0</v>
      </c>
      <c r="Q182" s="222">
        <f t="shared" si="44"/>
        <v>0</v>
      </c>
      <c r="R182" s="222">
        <f t="shared" ref="R182:T183" si="45">$N182/$N$184*K182</f>
        <v>0</v>
      </c>
      <c r="S182" s="222">
        <f t="shared" si="45"/>
        <v>0</v>
      </c>
      <c r="T182" s="222">
        <f t="shared" si="45"/>
        <v>0</v>
      </c>
    </row>
    <row r="183" spans="1:20">
      <c r="A183" s="1" t="s">
        <v>524</v>
      </c>
      <c r="B183" s="1">
        <v>10830</v>
      </c>
      <c r="C183" s="388">
        <v>38</v>
      </c>
      <c r="D183" s="157">
        <v>178</v>
      </c>
      <c r="E183" s="157" t="s">
        <v>524</v>
      </c>
      <c r="F183" s="335">
        <v>0</v>
      </c>
      <c r="G183" s="335">
        <v>0</v>
      </c>
      <c r="H183" s="335">
        <v>0</v>
      </c>
      <c r="I183" s="336">
        <v>1934510.9199419999</v>
      </c>
      <c r="J183" s="336">
        <v>2128400</v>
      </c>
      <c r="K183" s="335">
        <v>0</v>
      </c>
      <c r="L183" s="335">
        <v>0</v>
      </c>
      <c r="M183" s="335">
        <v>0</v>
      </c>
      <c r="N183" s="227">
        <f>VLOOKUP(B183,پیوست2!$A$4:$E$200,5,0)</f>
        <v>2077453.1704210001</v>
      </c>
      <c r="O183" s="222">
        <f t="shared" si="44"/>
        <v>0</v>
      </c>
      <c r="P183" s="222">
        <f t="shared" si="44"/>
        <v>0</v>
      </c>
      <c r="Q183" s="222">
        <f t="shared" si="44"/>
        <v>0</v>
      </c>
      <c r="R183" s="222">
        <f t="shared" si="45"/>
        <v>0</v>
      </c>
      <c r="S183" s="222">
        <f t="shared" si="45"/>
        <v>0</v>
      </c>
      <c r="T183" s="222">
        <f t="shared" si="45"/>
        <v>0</v>
      </c>
    </row>
    <row r="184" spans="1:20">
      <c r="C184" s="242"/>
      <c r="D184" s="316" t="s">
        <v>196</v>
      </c>
      <c r="E184" s="316"/>
      <c r="F184" s="225">
        <f>O184</f>
        <v>1.3240692530080111</v>
      </c>
      <c r="G184" s="225">
        <f t="shared" ref="G184:H185" si="46">P184</f>
        <v>1.0833167016111653</v>
      </c>
      <c r="H184" s="225">
        <f t="shared" si="46"/>
        <v>0.8324617683348885</v>
      </c>
      <c r="I184" s="159">
        <f>SUM(I111:I183)</f>
        <v>446693983.48676288</v>
      </c>
      <c r="J184" s="159">
        <f>SUM(J111:J183)</f>
        <v>605133587.31852198</v>
      </c>
      <c r="K184" s="225">
        <f>R184</f>
        <v>9.6111686301957877E-2</v>
      </c>
      <c r="L184" s="225">
        <f t="shared" ref="L184:M185" si="47">S184</f>
        <v>6.4027527036754503E-2</v>
      </c>
      <c r="M184" s="225">
        <f t="shared" si="47"/>
        <v>3.6727766534768391E-2</v>
      </c>
      <c r="N184" s="227">
        <f>SUM(N111:N183)</f>
        <v>628527825.170421</v>
      </c>
      <c r="O184" s="227">
        <f>SUM(O111:O183)</f>
        <v>1.3240692530080111</v>
      </c>
      <c r="P184" s="227">
        <f t="shared" ref="P184:Q184" si="48">SUM(P111:P183)</f>
        <v>1.0833167016111653</v>
      </c>
      <c r="Q184" s="227">
        <f t="shared" si="48"/>
        <v>0.8324617683348885</v>
      </c>
      <c r="R184" s="227">
        <f t="shared" ref="R184" si="49">SUM(R111:R183)</f>
        <v>9.6111686301957877E-2</v>
      </c>
      <c r="S184" s="227">
        <f t="shared" ref="S184" si="50">SUM(S111:S183)</f>
        <v>6.4027527036754503E-2</v>
      </c>
      <c r="T184" s="227">
        <f t="shared" ref="T184" si="51">SUM(T111:T183)</f>
        <v>3.6727766534768391E-2</v>
      </c>
    </row>
    <row r="185" spans="1:20" ht="19.5">
      <c r="C185" s="242"/>
      <c r="D185" s="435" t="s">
        <v>162</v>
      </c>
      <c r="E185" s="435"/>
      <c r="F185" s="284">
        <f>O185</f>
        <v>0.4201880763954407</v>
      </c>
      <c r="G185" s="284">
        <f t="shared" si="46"/>
        <v>1.6858222710206732</v>
      </c>
      <c r="H185" s="284">
        <f t="shared" si="46"/>
        <v>1.2051983832310902</v>
      </c>
      <c r="I185" s="110">
        <f>I184+I110+I89</f>
        <v>752029901.72031689</v>
      </c>
      <c r="J185" s="110">
        <f>J184+J110+J89</f>
        <v>926044983.79074991</v>
      </c>
      <c r="K185" s="285">
        <f>R185</f>
        <v>2.7116261951035628E-2</v>
      </c>
      <c r="L185" s="285">
        <f t="shared" si="47"/>
        <v>9.7992159821927632E-2</v>
      </c>
      <c r="M185" s="285">
        <f t="shared" si="47"/>
        <v>5.2632136091335442E-2</v>
      </c>
      <c r="N185" s="227">
        <f>N184+N110+N89</f>
        <v>3352935482.7398133</v>
      </c>
      <c r="O185" s="223">
        <f>($N89*F89+$N110*F110+$N184*F184)/$N$185</f>
        <v>0.4201880763954407</v>
      </c>
      <c r="P185" s="223">
        <f>($N89*G89+$N110*G110+$N184*G184)/$N$185</f>
        <v>1.6858222710206732</v>
      </c>
      <c r="Q185" s="223">
        <f>($N89*H89+$N110*H110+$N184*H184)/$N$185</f>
        <v>1.2051983832310902</v>
      </c>
      <c r="R185" s="223">
        <f>($N89*K89+$N110*K110+$N184*K184)/$N$185</f>
        <v>2.7116261951035628E-2</v>
      </c>
      <c r="S185" s="223">
        <f>($N89*L89+$N110*L110+$N184*L184)/$N$185</f>
        <v>9.7992159821927632E-2</v>
      </c>
      <c r="T185" s="223">
        <f>($N89*M89+$N110*M110+$N184*M184)/$N$185</f>
        <v>5.2632136091335442E-2</v>
      </c>
    </row>
    <row r="188" spans="1:20">
      <c r="H188" s="69"/>
      <c r="I188" s="51"/>
    </row>
    <row r="189" spans="1:20">
      <c r="H189" s="69"/>
      <c r="I189" s="8"/>
    </row>
    <row r="190" spans="1:20">
      <c r="H190" s="69"/>
      <c r="I190" s="8"/>
    </row>
  </sheetData>
  <sortState ref="A111:T183">
    <sortCondition descending="1" ref="F111:F183"/>
  </sortState>
  <mergeCells count="7">
    <mergeCell ref="D1:I1"/>
    <mergeCell ref="F2:G2"/>
    <mergeCell ref="I2:J2"/>
    <mergeCell ref="C2:C3"/>
    <mergeCell ref="D185:E185"/>
    <mergeCell ref="D2:D3"/>
    <mergeCell ref="E2:E3"/>
  </mergeCells>
  <printOptions horizontalCentered="1"/>
  <pageMargins left="0.7" right="0.7" top="0.75" bottom="0.75" header="0.3" footer="0.3"/>
  <pageSetup paperSize="9" scale="69" fitToHeight="0" orientation="portrait" r:id="rId1"/>
  <rowBreaks count="3" manualBreakCount="3">
    <brk id="50" min="3" max="12" man="1"/>
    <brk id="89" min="3" max="12" man="1"/>
    <brk id="135"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4"/>
  <sheetViews>
    <sheetView rightToLeft="1" view="pageBreakPreview" topLeftCell="D1" zoomScale="40" zoomScaleNormal="51" zoomScaleSheetLayoutView="40" workbookViewId="0">
      <pane ySplit="4" topLeftCell="A5" activePane="bottomLeft" state="frozen"/>
      <selection activeCell="B1" sqref="B1"/>
      <selection pane="bottomLeft" activeCell="Q60" sqref="Q60"/>
    </sheetView>
  </sheetViews>
  <sheetFormatPr defaultColWidth="9" defaultRowHeight="33.75"/>
  <cols>
    <col min="1" max="2" width="9" style="32" hidden="1" customWidth="1"/>
    <col min="3" max="3" width="7.42578125" style="27" hidden="1" customWidth="1"/>
    <col min="4" max="4" width="7.42578125" style="311" customWidth="1"/>
    <col min="5" max="5" width="62.140625" style="28" customWidth="1"/>
    <col min="6" max="6" width="60.85546875" style="29" customWidth="1"/>
    <col min="7" max="7" width="25.5703125" style="22" customWidth="1"/>
    <col min="8" max="8" width="16.42578125" style="22" customWidth="1"/>
    <col min="9" max="9" width="33.140625" style="28" customWidth="1"/>
    <col min="10" max="10" width="34" style="312" customWidth="1"/>
    <col min="11" max="11" width="27.42578125" style="312" customWidth="1"/>
    <col min="12" max="12" width="35.42578125" style="22" customWidth="1"/>
    <col min="13" max="13" width="33.42578125" style="22" customWidth="1"/>
    <col min="14" max="14" width="33.28515625" style="30" customWidth="1"/>
    <col min="15" max="15" width="28.7109375" style="31" customWidth="1"/>
    <col min="16" max="16" width="28.140625" style="31" customWidth="1"/>
    <col min="17" max="17" width="28.85546875" style="31" customWidth="1"/>
    <col min="18" max="18" width="30.85546875" style="26" customWidth="1"/>
    <col min="19" max="19" width="32.140625" style="26" customWidth="1"/>
    <col min="20" max="20" width="27.7109375" style="26" customWidth="1"/>
    <col min="21" max="22" width="18" style="314" hidden="1" customWidth="1"/>
    <col min="23" max="23" width="20.5703125" style="314" hidden="1" customWidth="1"/>
    <col min="24" max="24" width="20.42578125" style="296" hidden="1" customWidth="1"/>
    <col min="25" max="27" width="9" style="32" hidden="1" customWidth="1"/>
    <col min="28" max="28" width="24.85546875" style="32" hidden="1" customWidth="1"/>
    <col min="29" max="29" width="17" style="32" hidden="1" customWidth="1"/>
    <col min="30" max="30" width="12.140625" style="32" hidden="1" customWidth="1"/>
    <col min="31" max="34" width="9" style="32" hidden="1" customWidth="1"/>
    <col min="35" max="35" width="21.42578125" style="32" hidden="1" customWidth="1"/>
    <col min="36" max="41" width="9" style="32" hidden="1" customWidth="1"/>
    <col min="42" max="48" width="9" style="32" customWidth="1"/>
    <col min="49" max="16384" width="9" style="32"/>
  </cols>
  <sheetData>
    <row r="1" spans="1:41" s="33" customFormat="1" ht="45">
      <c r="C1" s="448" t="s">
        <v>295</v>
      </c>
      <c r="D1" s="449"/>
      <c r="E1" s="449"/>
      <c r="F1" s="449"/>
      <c r="G1" s="449"/>
      <c r="H1" s="449"/>
      <c r="I1" s="449"/>
      <c r="J1" s="449"/>
      <c r="K1" s="300" t="s">
        <v>717</v>
      </c>
      <c r="L1" s="300" t="s">
        <v>313</v>
      </c>
      <c r="M1" s="300" t="s">
        <v>308</v>
      </c>
      <c r="N1" s="301"/>
      <c r="O1" s="450" t="s">
        <v>251</v>
      </c>
      <c r="P1" s="451"/>
      <c r="Q1" s="300" t="s">
        <v>717</v>
      </c>
      <c r="R1" s="450" t="s">
        <v>252</v>
      </c>
      <c r="S1" s="451"/>
      <c r="T1" s="300" t="s">
        <v>717</v>
      </c>
      <c r="U1" s="447" t="s">
        <v>282</v>
      </c>
      <c r="V1" s="447"/>
      <c r="W1" s="447"/>
      <c r="X1" s="34"/>
    </row>
    <row r="2" spans="1:41" s="33" customFormat="1" ht="18.75" customHeight="1">
      <c r="C2" s="135"/>
      <c r="D2" s="302"/>
      <c r="E2" s="135"/>
      <c r="F2" s="135"/>
      <c r="G2" s="135"/>
      <c r="H2" s="135"/>
      <c r="I2" s="135"/>
      <c r="J2" s="135"/>
      <c r="K2" s="135"/>
      <c r="L2" s="135"/>
      <c r="M2" s="135"/>
      <c r="N2" s="135"/>
      <c r="O2" s="302"/>
      <c r="P2" s="135"/>
      <c r="Q2" s="303"/>
      <c r="R2" s="135"/>
      <c r="S2" s="135"/>
      <c r="T2" s="135"/>
      <c r="U2" s="447"/>
      <c r="V2" s="447"/>
      <c r="W2" s="447"/>
      <c r="X2" s="34"/>
    </row>
    <row r="3" spans="1:41" s="33" customFormat="1" ht="67.5">
      <c r="C3" s="441" t="s">
        <v>161</v>
      </c>
      <c r="D3" s="441" t="s">
        <v>0</v>
      </c>
      <c r="E3" s="443" t="s">
        <v>1</v>
      </c>
      <c r="F3" s="443" t="s">
        <v>2</v>
      </c>
      <c r="G3" s="442" t="s">
        <v>4</v>
      </c>
      <c r="H3" s="443" t="s">
        <v>587</v>
      </c>
      <c r="I3" s="299" t="s">
        <v>255</v>
      </c>
      <c r="J3" s="304" t="s">
        <v>255</v>
      </c>
      <c r="K3" s="452" t="s">
        <v>586</v>
      </c>
      <c r="L3" s="443" t="s">
        <v>6</v>
      </c>
      <c r="M3" s="443" t="s">
        <v>7</v>
      </c>
      <c r="N3" s="439" t="s">
        <v>8</v>
      </c>
      <c r="O3" s="439" t="s">
        <v>238</v>
      </c>
      <c r="P3" s="439" t="s">
        <v>239</v>
      </c>
      <c r="Q3" s="439" t="s">
        <v>62</v>
      </c>
      <c r="R3" s="439" t="s">
        <v>238</v>
      </c>
      <c r="S3" s="439" t="s">
        <v>239</v>
      </c>
      <c r="T3" s="439" t="s">
        <v>62</v>
      </c>
      <c r="U3" s="445" t="s">
        <v>171</v>
      </c>
      <c r="V3" s="445" t="s">
        <v>390</v>
      </c>
      <c r="W3" s="445" t="s">
        <v>170</v>
      </c>
      <c r="X3" s="439" t="s">
        <v>391</v>
      </c>
      <c r="AB3" s="439" t="s">
        <v>171</v>
      </c>
      <c r="AC3" s="439" t="s">
        <v>390</v>
      </c>
      <c r="AD3" s="439" t="s">
        <v>170</v>
      </c>
    </row>
    <row r="4" spans="1:41" s="34" customFormat="1" ht="33.75" customHeight="1">
      <c r="B4" s="34">
        <v>1</v>
      </c>
      <c r="C4" s="441"/>
      <c r="D4" s="441"/>
      <c r="E4" s="444"/>
      <c r="F4" s="444"/>
      <c r="G4" s="442"/>
      <c r="H4" s="444"/>
      <c r="I4" s="305" t="s">
        <v>592</v>
      </c>
      <c r="J4" s="306" t="s">
        <v>717</v>
      </c>
      <c r="K4" s="453"/>
      <c r="L4" s="444"/>
      <c r="M4" s="444"/>
      <c r="N4" s="440"/>
      <c r="O4" s="440"/>
      <c r="P4" s="440"/>
      <c r="Q4" s="440"/>
      <c r="R4" s="440"/>
      <c r="S4" s="440"/>
      <c r="T4" s="440"/>
      <c r="U4" s="446"/>
      <c r="V4" s="446"/>
      <c r="W4" s="446"/>
      <c r="X4" s="440"/>
      <c r="AB4" s="440"/>
      <c r="AC4" s="440"/>
      <c r="AD4" s="440"/>
      <c r="AI4" s="34" t="s">
        <v>24</v>
      </c>
    </row>
    <row r="5" spans="1:41" s="34" customFormat="1" ht="33.75" customHeight="1">
      <c r="A5" s="154">
        <v>120</v>
      </c>
      <c r="B5" s="154">
        <v>11091</v>
      </c>
      <c r="C5" s="307">
        <v>120</v>
      </c>
      <c r="D5" s="152">
        <v>1</v>
      </c>
      <c r="E5" s="343" t="s">
        <v>659</v>
      </c>
      <c r="F5" s="344" t="s">
        <v>40</v>
      </c>
      <c r="G5" s="153" t="s">
        <v>102</v>
      </c>
      <c r="H5" s="345">
        <v>99.633333333333326</v>
      </c>
      <c r="I5" s="346">
        <v>126010.29672</v>
      </c>
      <c r="J5" s="347">
        <v>1056493</v>
      </c>
      <c r="K5" s="348">
        <v>0.71788300000000005</v>
      </c>
      <c r="L5" s="345">
        <v>954012</v>
      </c>
      <c r="M5" s="345">
        <v>1000000</v>
      </c>
      <c r="N5" s="345">
        <v>1107421</v>
      </c>
      <c r="O5" s="345">
        <v>32525493.703922</v>
      </c>
      <c r="P5" s="345">
        <v>31800952.078079</v>
      </c>
      <c r="Q5" s="345">
        <f t="shared" ref="Q5" si="0">O5-P5</f>
        <v>724541.62584299967</v>
      </c>
      <c r="R5" s="345">
        <v>4328918.4719329998</v>
      </c>
      <c r="S5" s="345">
        <v>3634403.0763320001</v>
      </c>
      <c r="T5" s="345">
        <f t="shared" ref="T5" si="1">R5-S5</f>
        <v>694515.39560099971</v>
      </c>
      <c r="U5" s="349" t="e">
        <f>VLOOKUP(B5,#REF!,13,0)</f>
        <v>#REF!</v>
      </c>
      <c r="V5" s="349" t="e">
        <f>VLOOKUP(B5,#REF!,14,0)</f>
        <v>#REF!</v>
      </c>
      <c r="W5" s="349" t="e">
        <f>VLOOKUP(B5,#REF!,15,0)</f>
        <v>#REF!</v>
      </c>
      <c r="X5" s="295">
        <v>11091</v>
      </c>
      <c r="Y5" s="154"/>
      <c r="Z5" s="154"/>
      <c r="AA5" s="154"/>
      <c r="AB5" s="232" t="e">
        <f t="shared" ref="AB5:AB49" si="2">$J5/$J$60*$U5</f>
        <v>#REF!</v>
      </c>
      <c r="AC5" s="232" t="e">
        <f t="shared" ref="AC5:AC49" si="3">$J5/$J$60*$V5</f>
        <v>#REF!</v>
      </c>
      <c r="AD5" s="232" t="e">
        <f t="shared" ref="AD5:AD49" si="4">$J5/$J$60*$W5</f>
        <v>#REF!</v>
      </c>
      <c r="AE5" s="154"/>
      <c r="AF5" s="154"/>
      <c r="AG5" s="154"/>
      <c r="AH5" s="154"/>
      <c r="AI5" s="297">
        <v>70913</v>
      </c>
      <c r="AJ5" s="154"/>
      <c r="AO5" s="34">
        <f>IF(L5&gt;M5,1,0)</f>
        <v>0</v>
      </c>
    </row>
    <row r="6" spans="1:41" s="154" customFormat="1" ht="31.5" customHeight="1">
      <c r="A6" s="308">
        <v>127</v>
      </c>
      <c r="B6" s="154">
        <v>11130</v>
      </c>
      <c r="C6" s="150">
        <v>127</v>
      </c>
      <c r="D6" s="351">
        <v>2</v>
      </c>
      <c r="E6" s="352" t="s">
        <v>660</v>
      </c>
      <c r="F6" s="353" t="s">
        <v>24</v>
      </c>
      <c r="G6" s="354" t="s">
        <v>103</v>
      </c>
      <c r="H6" s="355">
        <v>94.433333333333337</v>
      </c>
      <c r="I6" s="351">
        <v>42586215.585185997</v>
      </c>
      <c r="J6" s="356">
        <v>109381132</v>
      </c>
      <c r="K6" s="357">
        <v>0.75662899999999988</v>
      </c>
      <c r="L6" s="355">
        <v>19023183</v>
      </c>
      <c r="M6" s="355">
        <v>0</v>
      </c>
      <c r="N6" s="355">
        <v>5749886</v>
      </c>
      <c r="O6" s="355">
        <v>186286705.400327</v>
      </c>
      <c r="P6" s="355">
        <v>148401466.33469</v>
      </c>
      <c r="Q6" s="355">
        <f t="shared" ref="Q6:Q59" si="5">O6-P6</f>
        <v>37885239.065636992</v>
      </c>
      <c r="R6" s="355">
        <v>26588290.531204998</v>
      </c>
      <c r="S6" s="355">
        <v>25812478.393939</v>
      </c>
      <c r="T6" s="355">
        <f t="shared" ref="T6:T59" si="6">R6-S6</f>
        <v>775812.13726599887</v>
      </c>
      <c r="U6" s="358" t="e">
        <f>VLOOKUP(B6,#REF!,13,0)</f>
        <v>#REF!</v>
      </c>
      <c r="V6" s="358" t="e">
        <f>VLOOKUP(B6,#REF!,14,0)</f>
        <v>#REF!</v>
      </c>
      <c r="W6" s="358" t="e">
        <f>VLOOKUP(B6,#REF!,15,0)</f>
        <v>#REF!</v>
      </c>
      <c r="X6" s="295">
        <v>11130</v>
      </c>
      <c r="Y6" s="308"/>
      <c r="Z6" s="308"/>
      <c r="AA6" s="308"/>
      <c r="AB6" s="232" t="e">
        <f t="shared" si="2"/>
        <v>#REF!</v>
      </c>
      <c r="AC6" s="232" t="e">
        <f t="shared" si="3"/>
        <v>#REF!</v>
      </c>
      <c r="AD6" s="232" t="e">
        <f t="shared" si="4"/>
        <v>#REF!</v>
      </c>
      <c r="AE6" s="308"/>
      <c r="AF6" s="308"/>
      <c r="AG6" s="308"/>
      <c r="AH6" s="308"/>
      <c r="AI6" s="297">
        <v>14560853</v>
      </c>
      <c r="AJ6" s="308"/>
      <c r="AL6" s="34"/>
      <c r="AO6" s="34">
        <f t="shared" ref="AO6:AO46" si="7">IF(L6&gt;M6,1,0)</f>
        <v>1</v>
      </c>
    </row>
    <row r="7" spans="1:41" s="308" customFormat="1" ht="36.75">
      <c r="A7" s="154">
        <v>171</v>
      </c>
      <c r="B7" s="154">
        <v>11281</v>
      </c>
      <c r="C7" s="307">
        <v>171</v>
      </c>
      <c r="D7" s="152">
        <v>3</v>
      </c>
      <c r="E7" s="343" t="s">
        <v>661</v>
      </c>
      <c r="F7" s="344" t="s">
        <v>317</v>
      </c>
      <c r="G7" s="153" t="s">
        <v>158</v>
      </c>
      <c r="H7" s="345">
        <v>75.733333333333334</v>
      </c>
      <c r="I7" s="346">
        <v>174961.62613399999</v>
      </c>
      <c r="J7" s="347">
        <v>2296015</v>
      </c>
      <c r="K7" s="348">
        <v>0.39746100000000001</v>
      </c>
      <c r="L7" s="345">
        <v>1416080</v>
      </c>
      <c r="M7" s="345">
        <v>5000000</v>
      </c>
      <c r="N7" s="345">
        <v>1621388</v>
      </c>
      <c r="O7" s="345">
        <v>17258660.389043</v>
      </c>
      <c r="P7" s="345">
        <v>16656363.857838999</v>
      </c>
      <c r="Q7" s="345">
        <f t="shared" si="5"/>
        <v>602296.53120400012</v>
      </c>
      <c r="R7" s="345">
        <v>3409170.1861089999</v>
      </c>
      <c r="S7" s="345">
        <v>2916322.2889220002</v>
      </c>
      <c r="T7" s="345">
        <f t="shared" si="6"/>
        <v>492847.89718699967</v>
      </c>
      <c r="U7" s="349" t="e">
        <f>VLOOKUP(B7,#REF!,13,0)</f>
        <v>#REF!</v>
      </c>
      <c r="V7" s="349" t="e">
        <f>VLOOKUP(B7,#REF!,14,0)</f>
        <v>#REF!</v>
      </c>
      <c r="W7" s="349" t="e">
        <f>VLOOKUP(B7,#REF!,15,0)</f>
        <v>#REF!</v>
      </c>
      <c r="X7" s="295">
        <v>11281</v>
      </c>
      <c r="Y7" s="154"/>
      <c r="Z7" s="154"/>
      <c r="AA7" s="154"/>
      <c r="AB7" s="232" t="e">
        <f t="shared" si="2"/>
        <v>#REF!</v>
      </c>
      <c r="AC7" s="232" t="e">
        <f t="shared" si="3"/>
        <v>#REF!</v>
      </c>
      <c r="AD7" s="232" t="e">
        <f t="shared" si="4"/>
        <v>#REF!</v>
      </c>
      <c r="AE7" s="154"/>
      <c r="AF7" s="154"/>
      <c r="AG7" s="154"/>
      <c r="AH7" s="154"/>
      <c r="AI7" s="297">
        <v>36309</v>
      </c>
      <c r="AJ7" s="154"/>
      <c r="AL7" s="34"/>
      <c r="AO7" s="34">
        <f t="shared" si="7"/>
        <v>0</v>
      </c>
    </row>
    <row r="8" spans="1:41" s="154" customFormat="1" ht="31.5" customHeight="1">
      <c r="A8" s="308">
        <v>186</v>
      </c>
      <c r="B8" s="154">
        <v>11287</v>
      </c>
      <c r="C8" s="150">
        <v>186</v>
      </c>
      <c r="D8" s="351">
        <v>4</v>
      </c>
      <c r="E8" s="352" t="s">
        <v>662</v>
      </c>
      <c r="F8" s="353" t="s">
        <v>245</v>
      </c>
      <c r="G8" s="354" t="s">
        <v>183</v>
      </c>
      <c r="H8" s="355">
        <v>75.066666666666663</v>
      </c>
      <c r="I8" s="351">
        <v>136806</v>
      </c>
      <c r="J8" s="356">
        <v>7444294</v>
      </c>
      <c r="K8" s="357">
        <v>0.92448300000000005</v>
      </c>
      <c r="L8" s="355">
        <v>5278300</v>
      </c>
      <c r="M8" s="355">
        <v>50000000</v>
      </c>
      <c r="N8" s="355">
        <v>1511520</v>
      </c>
      <c r="O8" s="355">
        <v>12573353.992853001</v>
      </c>
      <c r="P8" s="355">
        <v>9789731.6609339993</v>
      </c>
      <c r="Q8" s="355">
        <f t="shared" si="5"/>
        <v>2783622.3319190014</v>
      </c>
      <c r="R8" s="355">
        <v>2471771.9843990002</v>
      </c>
      <c r="S8" s="355">
        <v>1172668.773509</v>
      </c>
      <c r="T8" s="355">
        <f t="shared" si="6"/>
        <v>1299103.2108900002</v>
      </c>
      <c r="U8" s="358" t="e">
        <f>VLOOKUP(B8,#REF!,13,0)</f>
        <v>#REF!</v>
      </c>
      <c r="V8" s="358" t="e">
        <f>VLOOKUP(B8,#REF!,14,0)</f>
        <v>#REF!</v>
      </c>
      <c r="W8" s="358" t="e">
        <f>VLOOKUP(B8,#REF!,15,0)</f>
        <v>#REF!</v>
      </c>
      <c r="X8" s="295">
        <v>11287</v>
      </c>
      <c r="Y8" s="308"/>
      <c r="Z8" s="308"/>
      <c r="AA8" s="308"/>
      <c r="AB8" s="232" t="e">
        <f t="shared" si="2"/>
        <v>#REF!</v>
      </c>
      <c r="AC8" s="232" t="e">
        <f t="shared" si="3"/>
        <v>#REF!</v>
      </c>
      <c r="AD8" s="232" t="e">
        <f t="shared" si="4"/>
        <v>#REF!</v>
      </c>
      <c r="AE8" s="308"/>
      <c r="AF8" s="308"/>
      <c r="AG8" s="308"/>
      <c r="AH8" s="308"/>
      <c r="AI8" s="297">
        <v>736566</v>
      </c>
      <c r="AJ8" s="308"/>
      <c r="AL8" s="34"/>
      <c r="AO8" s="34">
        <f t="shared" si="7"/>
        <v>0</v>
      </c>
    </row>
    <row r="9" spans="1:41" s="308" customFormat="1" ht="36.75">
      <c r="A9" s="308">
        <v>176</v>
      </c>
      <c r="B9" s="154">
        <v>11286</v>
      </c>
      <c r="C9" s="150">
        <v>176</v>
      </c>
      <c r="D9" s="152">
        <v>5</v>
      </c>
      <c r="E9" s="343" t="s">
        <v>663</v>
      </c>
      <c r="F9" s="344" t="s">
        <v>246</v>
      </c>
      <c r="G9" s="153" t="s">
        <v>182</v>
      </c>
      <c r="H9" s="345">
        <v>74.933333333333337</v>
      </c>
      <c r="I9" s="346">
        <v>155809</v>
      </c>
      <c r="J9" s="347">
        <v>26860738</v>
      </c>
      <c r="K9" s="348">
        <v>0.71967100000000006</v>
      </c>
      <c r="L9" s="345">
        <v>14849640</v>
      </c>
      <c r="M9" s="345">
        <v>40000000</v>
      </c>
      <c r="N9" s="345">
        <v>1815580</v>
      </c>
      <c r="O9" s="345">
        <v>35027160.377019003</v>
      </c>
      <c r="P9" s="345">
        <v>21062130.81749</v>
      </c>
      <c r="Q9" s="345">
        <f t="shared" si="5"/>
        <v>13965029.559529003</v>
      </c>
      <c r="R9" s="345">
        <v>15344258.074247001</v>
      </c>
      <c r="S9" s="345">
        <v>10003185.742396001</v>
      </c>
      <c r="T9" s="345">
        <f t="shared" si="6"/>
        <v>5341072.331851</v>
      </c>
      <c r="U9" s="349" t="e">
        <f>VLOOKUP(B9,#REF!,13,0)</f>
        <v>#REF!</v>
      </c>
      <c r="V9" s="349" t="e">
        <f>VLOOKUP(B9,#REF!,14,0)</f>
        <v>#REF!</v>
      </c>
      <c r="W9" s="349" t="e">
        <f>VLOOKUP(B9,#REF!,15,0)</f>
        <v>#REF!</v>
      </c>
      <c r="X9" s="295">
        <v>11286</v>
      </c>
      <c r="AB9" s="232" t="e">
        <f t="shared" si="2"/>
        <v>#REF!</v>
      </c>
      <c r="AC9" s="232" t="e">
        <f t="shared" si="3"/>
        <v>#REF!</v>
      </c>
      <c r="AD9" s="232" t="e">
        <f t="shared" si="4"/>
        <v>#REF!</v>
      </c>
      <c r="AI9" s="297">
        <v>469636</v>
      </c>
      <c r="AL9" s="34"/>
      <c r="AO9" s="34">
        <f t="shared" si="7"/>
        <v>0</v>
      </c>
    </row>
    <row r="10" spans="1:41" s="154" customFormat="1" ht="31.5" customHeight="1">
      <c r="A10" s="154">
        <v>187</v>
      </c>
      <c r="B10" s="154">
        <v>11295</v>
      </c>
      <c r="C10" s="307">
        <v>187</v>
      </c>
      <c r="D10" s="351">
        <v>6</v>
      </c>
      <c r="E10" s="352" t="s">
        <v>664</v>
      </c>
      <c r="F10" s="353" t="s">
        <v>247</v>
      </c>
      <c r="G10" s="354" t="s">
        <v>181</v>
      </c>
      <c r="H10" s="355">
        <v>73.833333333333329</v>
      </c>
      <c r="I10" s="351">
        <v>5103287.2914450001</v>
      </c>
      <c r="J10" s="356">
        <v>16671145</v>
      </c>
      <c r="K10" s="357">
        <v>0.9999039999999999</v>
      </c>
      <c r="L10" s="355">
        <v>1411977</v>
      </c>
      <c r="M10" s="355">
        <v>5000000</v>
      </c>
      <c r="N10" s="355">
        <v>11806952</v>
      </c>
      <c r="O10" s="355">
        <v>1977851.3788020001</v>
      </c>
      <c r="P10" s="355">
        <v>1803374.1191370001</v>
      </c>
      <c r="Q10" s="355">
        <f t="shared" si="5"/>
        <v>174477.25966500002</v>
      </c>
      <c r="R10" s="355">
        <v>12689.413522000001</v>
      </c>
      <c r="S10" s="355">
        <v>0</v>
      </c>
      <c r="T10" s="355">
        <f t="shared" si="6"/>
        <v>12689.413522000001</v>
      </c>
      <c r="U10" s="358" t="e">
        <f>VLOOKUP(B10,#REF!,13,0)</f>
        <v>#REF!</v>
      </c>
      <c r="V10" s="358" t="e">
        <f>VLOOKUP(B10,#REF!,14,0)</f>
        <v>#REF!</v>
      </c>
      <c r="W10" s="358" t="e">
        <f>VLOOKUP(B10,#REF!,15,0)</f>
        <v>#REF!</v>
      </c>
      <c r="X10" s="295">
        <v>11295</v>
      </c>
      <c r="AB10" s="232" t="e">
        <f t="shared" si="2"/>
        <v>#REF!</v>
      </c>
      <c r="AC10" s="232" t="e">
        <f t="shared" si="3"/>
        <v>#REF!</v>
      </c>
      <c r="AD10" s="232" t="e">
        <f t="shared" si="4"/>
        <v>#REF!</v>
      </c>
      <c r="AI10" s="297">
        <v>2915069</v>
      </c>
      <c r="AL10" s="34"/>
      <c r="AO10" s="34">
        <f t="shared" si="7"/>
        <v>0</v>
      </c>
    </row>
    <row r="11" spans="1:41" s="308" customFormat="1" ht="36.75">
      <c r="A11" s="308">
        <v>188</v>
      </c>
      <c r="B11" s="154">
        <v>11306</v>
      </c>
      <c r="C11" s="150">
        <v>188</v>
      </c>
      <c r="D11" s="152">
        <v>7</v>
      </c>
      <c r="E11" s="343" t="s">
        <v>665</v>
      </c>
      <c r="F11" s="344" t="s">
        <v>648</v>
      </c>
      <c r="G11" s="153" t="s">
        <v>180</v>
      </c>
      <c r="H11" s="345">
        <v>71.166666666666671</v>
      </c>
      <c r="I11" s="346">
        <v>236752</v>
      </c>
      <c r="J11" s="347">
        <v>270658</v>
      </c>
      <c r="K11" s="348">
        <v>6.4840999999999996E-2</v>
      </c>
      <c r="L11" s="345">
        <v>237545</v>
      </c>
      <c r="M11" s="345">
        <v>2000000</v>
      </c>
      <c r="N11" s="345">
        <v>1139397</v>
      </c>
      <c r="O11" s="345">
        <v>175896.59704200001</v>
      </c>
      <c r="P11" s="345">
        <v>163808.60316699999</v>
      </c>
      <c r="Q11" s="345">
        <f t="shared" si="5"/>
        <v>12087.993875000015</v>
      </c>
      <c r="R11" s="345">
        <v>0</v>
      </c>
      <c r="S11" s="345">
        <v>4189.5951599999999</v>
      </c>
      <c r="T11" s="345">
        <f t="shared" si="6"/>
        <v>-4189.5951599999999</v>
      </c>
      <c r="U11" s="349" t="e">
        <f>VLOOKUP(B11,#REF!,13,0)</f>
        <v>#REF!</v>
      </c>
      <c r="V11" s="349" t="e">
        <f>VLOOKUP(B11,#REF!,14,0)</f>
        <v>#REF!</v>
      </c>
      <c r="W11" s="349" t="e">
        <f>VLOOKUP(B11,#REF!,15,0)</f>
        <v>#REF!</v>
      </c>
      <c r="X11" s="295">
        <v>11306</v>
      </c>
      <c r="AB11" s="232" t="e">
        <f t="shared" si="2"/>
        <v>#REF!</v>
      </c>
      <c r="AC11" s="232" t="e">
        <f t="shared" si="3"/>
        <v>#REF!</v>
      </c>
      <c r="AD11" s="232" t="e">
        <f t="shared" si="4"/>
        <v>#REF!</v>
      </c>
      <c r="AI11" s="297">
        <v>7079</v>
      </c>
      <c r="AL11" s="34"/>
      <c r="AO11" s="34">
        <f t="shared" si="7"/>
        <v>0</v>
      </c>
    </row>
    <row r="12" spans="1:41" s="154" customFormat="1" ht="31.5" customHeight="1">
      <c r="A12" s="154">
        <v>189</v>
      </c>
      <c r="B12" s="154">
        <v>11318</v>
      </c>
      <c r="C12" s="307">
        <v>189</v>
      </c>
      <c r="D12" s="351">
        <v>8</v>
      </c>
      <c r="E12" s="352" t="s">
        <v>666</v>
      </c>
      <c r="F12" s="353" t="s">
        <v>288</v>
      </c>
      <c r="G12" s="354" t="s">
        <v>179</v>
      </c>
      <c r="H12" s="355">
        <v>69.566666666666663</v>
      </c>
      <c r="I12" s="351">
        <v>253987.81917800001</v>
      </c>
      <c r="J12" s="356">
        <v>1111388</v>
      </c>
      <c r="K12" s="357">
        <v>0.95045000000000002</v>
      </c>
      <c r="L12" s="355">
        <v>166485</v>
      </c>
      <c r="M12" s="355">
        <v>500000</v>
      </c>
      <c r="N12" s="355">
        <v>6675605</v>
      </c>
      <c r="O12" s="355">
        <v>3019915.905549</v>
      </c>
      <c r="P12" s="355">
        <v>2354556.9963090001</v>
      </c>
      <c r="Q12" s="355">
        <f t="shared" si="5"/>
        <v>665358.90923999995</v>
      </c>
      <c r="R12" s="355">
        <v>947382.42974699999</v>
      </c>
      <c r="S12" s="355">
        <v>649163.62178199994</v>
      </c>
      <c r="T12" s="355">
        <f t="shared" si="6"/>
        <v>298218.80796500004</v>
      </c>
      <c r="U12" s="358" t="e">
        <f>VLOOKUP(B12,#REF!,13,0)</f>
        <v>#REF!</v>
      </c>
      <c r="V12" s="358" t="e">
        <f>VLOOKUP(B12,#REF!,14,0)</f>
        <v>#REF!</v>
      </c>
      <c r="W12" s="358" t="e">
        <f>VLOOKUP(B12,#REF!,15,0)</f>
        <v>#REF!</v>
      </c>
      <c r="X12" s="295">
        <v>11318</v>
      </c>
      <c r="AB12" s="232" t="e">
        <f t="shared" si="2"/>
        <v>#REF!</v>
      </c>
      <c r="AC12" s="232" t="e">
        <f t="shared" si="3"/>
        <v>#REF!</v>
      </c>
      <c r="AD12" s="232" t="e">
        <f t="shared" si="4"/>
        <v>#REF!</v>
      </c>
      <c r="AI12" s="297">
        <v>154236</v>
      </c>
      <c r="AL12" s="34"/>
      <c r="AO12" s="34">
        <f t="shared" si="7"/>
        <v>0</v>
      </c>
    </row>
    <row r="13" spans="1:41" s="308" customFormat="1" ht="36.75">
      <c r="A13" s="308">
        <v>190</v>
      </c>
      <c r="B13" s="154">
        <v>11316</v>
      </c>
      <c r="C13" s="150">
        <v>190</v>
      </c>
      <c r="D13" s="152">
        <v>9</v>
      </c>
      <c r="E13" s="343" t="s">
        <v>667</v>
      </c>
      <c r="F13" s="344" t="s">
        <v>306</v>
      </c>
      <c r="G13" s="153" t="s">
        <v>178</v>
      </c>
      <c r="H13" s="345">
        <v>68.8</v>
      </c>
      <c r="I13" s="346">
        <v>360238.35078699997</v>
      </c>
      <c r="J13" s="347">
        <v>1383676</v>
      </c>
      <c r="K13" s="348">
        <v>0.67532399999999992</v>
      </c>
      <c r="L13" s="345">
        <v>304466</v>
      </c>
      <c r="M13" s="345">
        <v>600000</v>
      </c>
      <c r="N13" s="345">
        <v>4544597</v>
      </c>
      <c r="O13" s="345">
        <v>5679817.105889</v>
      </c>
      <c r="P13" s="345">
        <v>4941829.8957230002</v>
      </c>
      <c r="Q13" s="345">
        <f t="shared" si="5"/>
        <v>737987.21016599983</v>
      </c>
      <c r="R13" s="345">
        <v>1245610.3855280001</v>
      </c>
      <c r="S13" s="345">
        <v>1208137.8962429999</v>
      </c>
      <c r="T13" s="345">
        <f t="shared" si="6"/>
        <v>37472.489285000134</v>
      </c>
      <c r="U13" s="349" t="e">
        <f>VLOOKUP(B13,#REF!,13,0)</f>
        <v>#REF!</v>
      </c>
      <c r="V13" s="349" t="e">
        <f>VLOOKUP(B13,#REF!,14,0)</f>
        <v>#REF!</v>
      </c>
      <c r="W13" s="349" t="e">
        <f>VLOOKUP(B13,#REF!,15,0)</f>
        <v>#REF!</v>
      </c>
      <c r="X13" s="295">
        <v>11316</v>
      </c>
      <c r="AB13" s="232" t="e">
        <f t="shared" si="2"/>
        <v>#REF!</v>
      </c>
      <c r="AC13" s="232" t="e">
        <f t="shared" si="3"/>
        <v>#REF!</v>
      </c>
      <c r="AD13" s="232" t="e">
        <f t="shared" si="4"/>
        <v>#REF!</v>
      </c>
      <c r="AI13" s="297">
        <v>120930</v>
      </c>
      <c r="AL13" s="34"/>
      <c r="AO13" s="34">
        <f t="shared" si="7"/>
        <v>0</v>
      </c>
    </row>
    <row r="14" spans="1:41" s="154" customFormat="1" ht="31.5" customHeight="1">
      <c r="A14" s="154">
        <v>192</v>
      </c>
      <c r="B14" s="154">
        <v>11324</v>
      </c>
      <c r="C14" s="307">
        <v>192</v>
      </c>
      <c r="D14" s="351">
        <v>10</v>
      </c>
      <c r="E14" s="352" t="s">
        <v>668</v>
      </c>
      <c r="F14" s="353" t="s">
        <v>248</v>
      </c>
      <c r="G14" s="354" t="s">
        <v>187</v>
      </c>
      <c r="H14" s="355">
        <v>67.433333333333337</v>
      </c>
      <c r="I14" s="351">
        <v>301701.967596</v>
      </c>
      <c r="J14" s="356">
        <v>1339323</v>
      </c>
      <c r="K14" s="357">
        <v>0.99802099999999994</v>
      </c>
      <c r="L14" s="355">
        <v>178267</v>
      </c>
      <c r="M14" s="355">
        <v>500000</v>
      </c>
      <c r="N14" s="355">
        <v>7513019</v>
      </c>
      <c r="O14" s="355">
        <v>7890125.0083170002</v>
      </c>
      <c r="P14" s="355">
        <v>6951570.7846689997</v>
      </c>
      <c r="Q14" s="355">
        <f t="shared" si="5"/>
        <v>938554.22364800051</v>
      </c>
      <c r="R14" s="355">
        <v>2154991.1966349999</v>
      </c>
      <c r="S14" s="355">
        <v>1818685.5328240001</v>
      </c>
      <c r="T14" s="355">
        <f t="shared" si="6"/>
        <v>336305.66381099983</v>
      </c>
      <c r="U14" s="358" t="e">
        <f>VLOOKUP(B14,#REF!,13,0)</f>
        <v>#REF!</v>
      </c>
      <c r="V14" s="358" t="e">
        <f>VLOOKUP(B14,#REF!,14,0)</f>
        <v>#REF!</v>
      </c>
      <c r="W14" s="358" t="e">
        <f>VLOOKUP(B14,#REF!,15,0)</f>
        <v>#REF!</v>
      </c>
      <c r="X14" s="295">
        <v>11324</v>
      </c>
      <c r="AB14" s="232" t="e">
        <f t="shared" si="2"/>
        <v>#REF!</v>
      </c>
      <c r="AC14" s="232" t="e">
        <f t="shared" si="3"/>
        <v>#REF!</v>
      </c>
      <c r="AD14" s="232" t="e">
        <f t="shared" si="4"/>
        <v>#REF!</v>
      </c>
      <c r="AI14" s="297">
        <v>152317</v>
      </c>
      <c r="AL14" s="34"/>
      <c r="AO14" s="34">
        <f t="shared" si="7"/>
        <v>0</v>
      </c>
    </row>
    <row r="15" spans="1:41" s="308" customFormat="1" ht="36.75">
      <c r="A15" s="308">
        <v>193</v>
      </c>
      <c r="B15" s="154">
        <v>11329</v>
      </c>
      <c r="C15" s="150">
        <v>193</v>
      </c>
      <c r="D15" s="152">
        <v>11</v>
      </c>
      <c r="E15" s="343" t="s">
        <v>669</v>
      </c>
      <c r="F15" s="344" t="s">
        <v>322</v>
      </c>
      <c r="G15" s="153" t="s">
        <v>194</v>
      </c>
      <c r="H15" s="345">
        <v>67.2</v>
      </c>
      <c r="I15" s="346">
        <v>327863.87650999997</v>
      </c>
      <c r="J15" s="347">
        <v>783806</v>
      </c>
      <c r="K15" s="348">
        <v>0.84261200000000003</v>
      </c>
      <c r="L15" s="345">
        <v>175264</v>
      </c>
      <c r="M15" s="345">
        <v>800000</v>
      </c>
      <c r="N15" s="345">
        <v>4472142</v>
      </c>
      <c r="O15" s="345">
        <v>1162663.757252</v>
      </c>
      <c r="P15" s="345">
        <v>870321.22185600002</v>
      </c>
      <c r="Q15" s="345">
        <f t="shared" si="5"/>
        <v>292342.53539600002</v>
      </c>
      <c r="R15" s="345">
        <v>0</v>
      </c>
      <c r="S15" s="345">
        <v>0</v>
      </c>
      <c r="T15" s="345">
        <f t="shared" si="6"/>
        <v>0</v>
      </c>
      <c r="U15" s="349" t="e">
        <f>VLOOKUP(B15,#REF!,13,0)</f>
        <v>#REF!</v>
      </c>
      <c r="V15" s="349" t="e">
        <f>VLOOKUP(B15,#REF!,14,0)</f>
        <v>#REF!</v>
      </c>
      <c r="W15" s="349" t="e">
        <f>VLOOKUP(B15,#REF!,15,0)</f>
        <v>#REF!</v>
      </c>
      <c r="X15" s="295">
        <v>11329</v>
      </c>
      <c r="AB15" s="232" t="e">
        <f t="shared" si="2"/>
        <v>#REF!</v>
      </c>
      <c r="AC15" s="232" t="e">
        <f t="shared" si="3"/>
        <v>#REF!</v>
      </c>
      <c r="AD15" s="232" t="e">
        <f t="shared" si="4"/>
        <v>#REF!</v>
      </c>
      <c r="AI15" s="297">
        <v>248847</v>
      </c>
      <c r="AL15" s="34"/>
      <c r="AO15" s="34">
        <f t="shared" si="7"/>
        <v>0</v>
      </c>
    </row>
    <row r="16" spans="1:41" s="154" customFormat="1" ht="31.5" customHeight="1">
      <c r="A16" s="154">
        <v>199</v>
      </c>
      <c r="B16" s="154">
        <v>11339</v>
      </c>
      <c r="C16" s="307">
        <v>199</v>
      </c>
      <c r="D16" s="351">
        <v>12</v>
      </c>
      <c r="E16" s="352" t="s">
        <v>670</v>
      </c>
      <c r="F16" s="353" t="s">
        <v>189</v>
      </c>
      <c r="G16" s="354" t="s">
        <v>198</v>
      </c>
      <c r="H16" s="355">
        <v>66.2</v>
      </c>
      <c r="I16" s="351">
        <v>2137378.1269860002</v>
      </c>
      <c r="J16" s="356">
        <v>5064332</v>
      </c>
      <c r="K16" s="357">
        <v>0.78342699999999998</v>
      </c>
      <c r="L16" s="355">
        <v>2656489</v>
      </c>
      <c r="M16" s="355">
        <v>4000000</v>
      </c>
      <c r="N16" s="355">
        <v>1906401</v>
      </c>
      <c r="O16" s="355">
        <v>7599613.9378319997</v>
      </c>
      <c r="P16" s="355">
        <v>6077495.5270180004</v>
      </c>
      <c r="Q16" s="355">
        <f t="shared" si="5"/>
        <v>1522118.4108139994</v>
      </c>
      <c r="R16" s="355">
        <v>1233363.212264</v>
      </c>
      <c r="S16" s="355">
        <v>766587.17719099997</v>
      </c>
      <c r="T16" s="355">
        <f t="shared" si="6"/>
        <v>466776.03507300001</v>
      </c>
      <c r="U16" s="358" t="e">
        <f>VLOOKUP(B16,#REF!,13,0)</f>
        <v>#REF!</v>
      </c>
      <c r="V16" s="358" t="e">
        <f>VLOOKUP(B16,#REF!,14,0)</f>
        <v>#REF!</v>
      </c>
      <c r="W16" s="358" t="e">
        <f>VLOOKUP(B16,#REF!,15,0)</f>
        <v>#REF!</v>
      </c>
      <c r="X16" s="295">
        <v>11339</v>
      </c>
      <c r="AB16" s="232" t="e">
        <f t="shared" si="2"/>
        <v>#REF!</v>
      </c>
      <c r="AC16" s="232" t="e">
        <f t="shared" si="3"/>
        <v>#REF!</v>
      </c>
      <c r="AD16" s="232" t="e">
        <f t="shared" si="4"/>
        <v>#REF!</v>
      </c>
      <c r="AI16" s="297">
        <v>428271</v>
      </c>
      <c r="AL16" s="34"/>
      <c r="AO16" s="34">
        <f t="shared" si="7"/>
        <v>0</v>
      </c>
    </row>
    <row r="17" spans="1:41" s="308" customFormat="1" ht="36.75">
      <c r="A17" s="308">
        <v>200</v>
      </c>
      <c r="B17" s="154">
        <v>11346</v>
      </c>
      <c r="C17" s="150">
        <v>200</v>
      </c>
      <c r="D17" s="152">
        <v>13</v>
      </c>
      <c r="E17" s="343" t="s">
        <v>671</v>
      </c>
      <c r="F17" s="344" t="s">
        <v>249</v>
      </c>
      <c r="G17" s="153" t="s">
        <v>199</v>
      </c>
      <c r="H17" s="345">
        <v>65.266666666666666</v>
      </c>
      <c r="I17" s="346">
        <v>1414590</v>
      </c>
      <c r="J17" s="347">
        <v>2249178</v>
      </c>
      <c r="K17" s="348">
        <v>0.77003200000000005</v>
      </c>
      <c r="L17" s="345">
        <v>200000</v>
      </c>
      <c r="M17" s="345">
        <v>2000000</v>
      </c>
      <c r="N17" s="345">
        <v>11245891</v>
      </c>
      <c r="O17" s="345">
        <v>8664535.3446730003</v>
      </c>
      <c r="P17" s="345">
        <v>8196863.5854639998</v>
      </c>
      <c r="Q17" s="345">
        <f t="shared" si="5"/>
        <v>467671.75920900051</v>
      </c>
      <c r="R17" s="345">
        <v>1578455.003243</v>
      </c>
      <c r="S17" s="345">
        <v>1134978.5025569999</v>
      </c>
      <c r="T17" s="345">
        <f t="shared" si="6"/>
        <v>443476.5006860001</v>
      </c>
      <c r="U17" s="349" t="e">
        <f>VLOOKUP(B17,#REF!,13,0)</f>
        <v>#REF!</v>
      </c>
      <c r="V17" s="349" t="e">
        <f>VLOOKUP(B17,#REF!,14,0)</f>
        <v>#REF!</v>
      </c>
      <c r="W17" s="349" t="e">
        <f>VLOOKUP(B17,#REF!,15,0)</f>
        <v>#REF!</v>
      </c>
      <c r="X17" s="295">
        <v>11346</v>
      </c>
      <c r="AB17" s="232" t="e">
        <f t="shared" si="2"/>
        <v>#REF!</v>
      </c>
      <c r="AC17" s="232" t="e">
        <f t="shared" si="3"/>
        <v>#REF!</v>
      </c>
      <c r="AD17" s="232" t="e">
        <f t="shared" si="4"/>
        <v>#REF!</v>
      </c>
      <c r="AI17" s="297">
        <v>599620</v>
      </c>
      <c r="AL17" s="34"/>
      <c r="AO17" s="34">
        <f t="shared" si="7"/>
        <v>0</v>
      </c>
    </row>
    <row r="18" spans="1:41" s="154" customFormat="1" ht="31.5" customHeight="1">
      <c r="A18" s="308">
        <v>202</v>
      </c>
      <c r="B18" s="154">
        <v>11365</v>
      </c>
      <c r="C18" s="150">
        <v>202</v>
      </c>
      <c r="D18" s="351">
        <v>14</v>
      </c>
      <c r="E18" s="352" t="s">
        <v>672</v>
      </c>
      <c r="F18" s="353" t="s">
        <v>70</v>
      </c>
      <c r="G18" s="354" t="s">
        <v>205</v>
      </c>
      <c r="H18" s="355">
        <v>64.333333333333329</v>
      </c>
      <c r="I18" s="351">
        <v>705451.64483899996</v>
      </c>
      <c r="J18" s="356">
        <v>2187269</v>
      </c>
      <c r="K18" s="357">
        <v>0.70316299999999998</v>
      </c>
      <c r="L18" s="355">
        <v>283516</v>
      </c>
      <c r="M18" s="355">
        <v>700000</v>
      </c>
      <c r="N18" s="355">
        <v>7714798</v>
      </c>
      <c r="O18" s="355">
        <v>1849293.49508</v>
      </c>
      <c r="P18" s="355">
        <v>1666734.704538</v>
      </c>
      <c r="Q18" s="355">
        <f t="shared" si="5"/>
        <v>182558.79054199997</v>
      </c>
      <c r="R18" s="355">
        <v>470112.71856299997</v>
      </c>
      <c r="S18" s="355">
        <v>443888.14477000001</v>
      </c>
      <c r="T18" s="355">
        <f t="shared" si="6"/>
        <v>26224.57379299996</v>
      </c>
      <c r="U18" s="358" t="e">
        <f>VLOOKUP(B18,#REF!,13,0)</f>
        <v>#REF!</v>
      </c>
      <c r="V18" s="358" t="e">
        <f>VLOOKUP(B18,#REF!,14,0)</f>
        <v>#REF!</v>
      </c>
      <c r="W18" s="358" t="e">
        <f>VLOOKUP(B18,#REF!,15,0)</f>
        <v>#REF!</v>
      </c>
      <c r="X18" s="295">
        <v>11365</v>
      </c>
      <c r="Y18" s="308"/>
      <c r="Z18" s="308"/>
      <c r="AA18" s="308"/>
      <c r="AB18" s="232" t="e">
        <f t="shared" si="2"/>
        <v>#REF!</v>
      </c>
      <c r="AC18" s="232" t="e">
        <f t="shared" si="3"/>
        <v>#REF!</v>
      </c>
      <c r="AD18" s="232" t="e">
        <f t="shared" si="4"/>
        <v>#REF!</v>
      </c>
      <c r="AE18" s="308"/>
      <c r="AF18" s="308"/>
      <c r="AG18" s="308"/>
      <c r="AH18" s="308"/>
      <c r="AI18" s="297">
        <v>309707</v>
      </c>
      <c r="AJ18" s="308"/>
      <c r="AL18" s="34"/>
      <c r="AO18" s="34">
        <f t="shared" si="7"/>
        <v>0</v>
      </c>
    </row>
    <row r="19" spans="1:41" s="308" customFormat="1" ht="36.75">
      <c r="A19" s="154">
        <v>203</v>
      </c>
      <c r="B19" s="154">
        <v>11364</v>
      </c>
      <c r="C19" s="307">
        <v>203</v>
      </c>
      <c r="D19" s="152">
        <v>15</v>
      </c>
      <c r="E19" s="343" t="s">
        <v>673</v>
      </c>
      <c r="F19" s="344" t="s">
        <v>206</v>
      </c>
      <c r="G19" s="153" t="s">
        <v>204</v>
      </c>
      <c r="H19" s="345">
        <v>64.2</v>
      </c>
      <c r="I19" s="346">
        <v>8954677.5744969994</v>
      </c>
      <c r="J19" s="347">
        <v>76464605</v>
      </c>
      <c r="K19" s="348">
        <v>0.99539</v>
      </c>
      <c r="L19" s="345">
        <v>5306064</v>
      </c>
      <c r="M19" s="345">
        <v>6500000</v>
      </c>
      <c r="N19" s="345">
        <v>14410795</v>
      </c>
      <c r="O19" s="345">
        <v>50594821.653548002</v>
      </c>
      <c r="P19" s="345">
        <v>16138908.170399001</v>
      </c>
      <c r="Q19" s="345">
        <f t="shared" si="5"/>
        <v>34455913.483149</v>
      </c>
      <c r="R19" s="345">
        <v>14488735.214637</v>
      </c>
      <c r="S19" s="345">
        <v>3691047.5892540002</v>
      </c>
      <c r="T19" s="345">
        <f t="shared" si="6"/>
        <v>10797687.625383001</v>
      </c>
      <c r="U19" s="349">
        <v>0</v>
      </c>
      <c r="V19" s="349">
        <v>0</v>
      </c>
      <c r="W19" s="349">
        <v>0</v>
      </c>
      <c r="X19" s="295">
        <v>11364</v>
      </c>
      <c r="Y19" s="154"/>
      <c r="Z19" s="154"/>
      <c r="AA19" s="154"/>
      <c r="AB19" s="232">
        <f t="shared" si="2"/>
        <v>0</v>
      </c>
      <c r="AC19" s="232">
        <f t="shared" si="3"/>
        <v>0</v>
      </c>
      <c r="AD19" s="232">
        <f t="shared" si="4"/>
        <v>0</v>
      </c>
      <c r="AE19" s="154"/>
      <c r="AF19" s="154"/>
      <c r="AG19" s="154"/>
      <c r="AH19" s="154"/>
      <c r="AI19" s="297">
        <v>6162983</v>
      </c>
      <c r="AJ19" s="154"/>
      <c r="AL19" s="34"/>
      <c r="AO19" s="34">
        <f t="shared" si="7"/>
        <v>0</v>
      </c>
    </row>
    <row r="20" spans="1:41" s="154" customFormat="1" ht="31.5" customHeight="1">
      <c r="A20" s="154">
        <v>206</v>
      </c>
      <c r="B20" s="154">
        <v>11359</v>
      </c>
      <c r="C20" s="307">
        <v>206</v>
      </c>
      <c r="D20" s="351">
        <v>16</v>
      </c>
      <c r="E20" s="352" t="s">
        <v>674</v>
      </c>
      <c r="F20" s="353" t="s">
        <v>154</v>
      </c>
      <c r="G20" s="354" t="s">
        <v>204</v>
      </c>
      <c r="H20" s="355">
        <v>64.2</v>
      </c>
      <c r="I20" s="351">
        <v>2063201.4174299999</v>
      </c>
      <c r="J20" s="356">
        <v>3287781</v>
      </c>
      <c r="K20" s="357">
        <v>0.93040000000000012</v>
      </c>
      <c r="L20" s="355">
        <v>755240</v>
      </c>
      <c r="M20" s="355">
        <v>1344000</v>
      </c>
      <c r="N20" s="355">
        <v>4356036</v>
      </c>
      <c r="O20" s="355">
        <v>3301964.199908</v>
      </c>
      <c r="P20" s="355">
        <v>4000199.1831430001</v>
      </c>
      <c r="Q20" s="355">
        <f t="shared" si="5"/>
        <v>-698234.98323500017</v>
      </c>
      <c r="R20" s="355">
        <v>613169.71854699997</v>
      </c>
      <c r="S20" s="355">
        <v>622682.57927400002</v>
      </c>
      <c r="T20" s="355">
        <f t="shared" si="6"/>
        <v>-9512.8607270000502</v>
      </c>
      <c r="U20" s="358" t="e">
        <f>VLOOKUP(B20,#REF!,13,0)</f>
        <v>#REF!</v>
      </c>
      <c r="V20" s="358" t="e">
        <f>VLOOKUP(B20,#REF!,14,0)</f>
        <v>#REF!</v>
      </c>
      <c r="W20" s="358" t="e">
        <f>VLOOKUP(B20,#REF!,15,0)</f>
        <v>#REF!</v>
      </c>
      <c r="X20" s="295">
        <v>11359</v>
      </c>
      <c r="AB20" s="232" t="e">
        <f t="shared" si="2"/>
        <v>#REF!</v>
      </c>
      <c r="AC20" s="232" t="e">
        <f t="shared" si="3"/>
        <v>#REF!</v>
      </c>
      <c r="AD20" s="232" t="e">
        <f t="shared" si="4"/>
        <v>#REF!</v>
      </c>
      <c r="AI20" s="297">
        <v>1148694</v>
      </c>
      <c r="AL20" s="34"/>
      <c r="AO20" s="34">
        <f t="shared" si="7"/>
        <v>0</v>
      </c>
    </row>
    <row r="21" spans="1:41" s="308" customFormat="1" ht="36.75">
      <c r="A21" s="308">
        <v>216</v>
      </c>
      <c r="B21" s="154">
        <v>11386</v>
      </c>
      <c r="C21" s="150">
        <v>216</v>
      </c>
      <c r="D21" s="152">
        <v>17</v>
      </c>
      <c r="E21" s="343" t="s">
        <v>675</v>
      </c>
      <c r="F21" s="344" t="s">
        <v>288</v>
      </c>
      <c r="G21" s="153" t="s">
        <v>223</v>
      </c>
      <c r="H21" s="345">
        <v>61.1</v>
      </c>
      <c r="I21" s="346">
        <v>829173.82858199999</v>
      </c>
      <c r="J21" s="347">
        <v>1144383</v>
      </c>
      <c r="K21" s="348">
        <v>0.19983899999999999</v>
      </c>
      <c r="L21" s="345">
        <v>958462</v>
      </c>
      <c r="M21" s="345">
        <v>1000000</v>
      </c>
      <c r="N21" s="345">
        <v>1193979</v>
      </c>
      <c r="O21" s="345">
        <v>375176.295729</v>
      </c>
      <c r="P21" s="345">
        <v>171704.92956600001</v>
      </c>
      <c r="Q21" s="345">
        <f t="shared" si="5"/>
        <v>203471.366163</v>
      </c>
      <c r="R21" s="345">
        <v>101104.61335100001</v>
      </c>
      <c r="S21" s="345">
        <v>45998.506568999997</v>
      </c>
      <c r="T21" s="345">
        <f t="shared" si="6"/>
        <v>55106.10678200001</v>
      </c>
      <c r="U21" s="349" t="e">
        <f>VLOOKUP(B21,#REF!,13,0)</f>
        <v>#REF!</v>
      </c>
      <c r="V21" s="349" t="e">
        <f>VLOOKUP(B21,#REF!,14,0)</f>
        <v>#REF!</v>
      </c>
      <c r="W21" s="349" t="e">
        <f>VLOOKUP(B21,#REF!,15,0)</f>
        <v>#REF!</v>
      </c>
      <c r="X21" s="295">
        <v>11386</v>
      </c>
      <c r="AB21" s="232" t="e">
        <f t="shared" si="2"/>
        <v>#REF!</v>
      </c>
      <c r="AC21" s="232" t="e">
        <f t="shared" si="3"/>
        <v>#REF!</v>
      </c>
      <c r="AD21" s="232" t="e">
        <f t="shared" si="4"/>
        <v>#REF!</v>
      </c>
      <c r="AI21" s="297">
        <v>0</v>
      </c>
      <c r="AL21" s="34"/>
      <c r="AO21" s="34">
        <f t="shared" si="7"/>
        <v>0</v>
      </c>
    </row>
    <row r="22" spans="1:41" s="154" customFormat="1" ht="31.5" customHeight="1">
      <c r="A22" s="308">
        <v>221</v>
      </c>
      <c r="B22" s="154">
        <v>11410</v>
      </c>
      <c r="C22" s="150">
        <v>221</v>
      </c>
      <c r="D22" s="351">
        <v>18</v>
      </c>
      <c r="E22" s="352" t="s">
        <v>676</v>
      </c>
      <c r="F22" s="353" t="s">
        <v>21</v>
      </c>
      <c r="G22" s="354" t="s">
        <v>240</v>
      </c>
      <c r="H22" s="355">
        <v>57.6</v>
      </c>
      <c r="I22" s="351">
        <v>13417529</v>
      </c>
      <c r="J22" s="356">
        <v>41939515</v>
      </c>
      <c r="K22" s="357">
        <v>0.95264599999999999</v>
      </c>
      <c r="L22" s="355">
        <v>6700662</v>
      </c>
      <c r="M22" s="355">
        <v>10000000</v>
      </c>
      <c r="N22" s="355">
        <v>6260444</v>
      </c>
      <c r="O22" s="355">
        <v>21538370.036398999</v>
      </c>
      <c r="P22" s="355">
        <v>8241869.8618219998</v>
      </c>
      <c r="Q22" s="355">
        <f t="shared" si="5"/>
        <v>13296500.174577</v>
      </c>
      <c r="R22" s="355">
        <v>4153655.9465589998</v>
      </c>
      <c r="S22" s="355">
        <v>392335.975347</v>
      </c>
      <c r="T22" s="355">
        <f t="shared" si="6"/>
        <v>3761319.9712119997</v>
      </c>
      <c r="U22" s="358" t="e">
        <f>VLOOKUP(B22,#REF!,13,0)</f>
        <v>#REF!</v>
      </c>
      <c r="V22" s="358" t="e">
        <f>VLOOKUP(B22,#REF!,14,0)</f>
        <v>#REF!</v>
      </c>
      <c r="W22" s="358" t="e">
        <f>VLOOKUP(B22,#REF!,15,0)</f>
        <v>#REF!</v>
      </c>
      <c r="X22" s="295">
        <v>11410</v>
      </c>
      <c r="Y22" s="308"/>
      <c r="Z22" s="308"/>
      <c r="AA22" s="308"/>
      <c r="AB22" s="232" t="e">
        <f t="shared" si="2"/>
        <v>#REF!</v>
      </c>
      <c r="AC22" s="232" t="e">
        <f t="shared" si="3"/>
        <v>#REF!</v>
      </c>
      <c r="AD22" s="232" t="e">
        <f t="shared" si="4"/>
        <v>#REF!</v>
      </c>
      <c r="AE22" s="308"/>
      <c r="AF22" s="308"/>
      <c r="AG22" s="308"/>
      <c r="AH22" s="308"/>
      <c r="AI22" s="297">
        <v>4107121</v>
      </c>
      <c r="AJ22" s="308"/>
      <c r="AL22" s="34"/>
      <c r="AO22" s="34">
        <f t="shared" si="7"/>
        <v>0</v>
      </c>
    </row>
    <row r="23" spans="1:41" s="308" customFormat="1" ht="36.75">
      <c r="A23" s="154">
        <v>222</v>
      </c>
      <c r="B23" s="154">
        <v>11407</v>
      </c>
      <c r="C23" s="307">
        <v>222</v>
      </c>
      <c r="D23" s="152">
        <v>19</v>
      </c>
      <c r="E23" s="343" t="s">
        <v>677</v>
      </c>
      <c r="F23" s="344" t="s">
        <v>330</v>
      </c>
      <c r="G23" s="153" t="s">
        <v>240</v>
      </c>
      <c r="H23" s="345">
        <v>57.6</v>
      </c>
      <c r="I23" s="346">
        <v>97536</v>
      </c>
      <c r="J23" s="347">
        <v>1139026</v>
      </c>
      <c r="K23" s="348">
        <v>0.406275</v>
      </c>
      <c r="L23" s="345">
        <v>839449</v>
      </c>
      <c r="M23" s="345">
        <v>2500000</v>
      </c>
      <c r="N23" s="345">
        <v>1356873</v>
      </c>
      <c r="O23" s="345">
        <v>11780539.103118001</v>
      </c>
      <c r="P23" s="345">
        <v>11406695.396787999</v>
      </c>
      <c r="Q23" s="345">
        <f t="shared" si="5"/>
        <v>373843.70633000135</v>
      </c>
      <c r="R23" s="345">
        <v>1634051.738995</v>
      </c>
      <c r="S23" s="345">
        <v>1986856.2152569999</v>
      </c>
      <c r="T23" s="345">
        <f t="shared" si="6"/>
        <v>-352804.47626199992</v>
      </c>
      <c r="U23" s="349" t="e">
        <f>VLOOKUP(B23,#REF!,13,0)</f>
        <v>#REF!</v>
      </c>
      <c r="V23" s="349" t="e">
        <f>VLOOKUP(B23,#REF!,14,0)</f>
        <v>#REF!</v>
      </c>
      <c r="W23" s="349" t="e">
        <f>VLOOKUP(B23,#REF!,15,0)</f>
        <v>#REF!</v>
      </c>
      <c r="X23" s="295">
        <v>11407</v>
      </c>
      <c r="Y23" s="154"/>
      <c r="Z23" s="154"/>
      <c r="AA23" s="154"/>
      <c r="AB23" s="232" t="e">
        <f t="shared" si="2"/>
        <v>#REF!</v>
      </c>
      <c r="AC23" s="232" t="e">
        <f t="shared" si="3"/>
        <v>#REF!</v>
      </c>
      <c r="AD23" s="232" t="e">
        <f t="shared" si="4"/>
        <v>#REF!</v>
      </c>
      <c r="AE23" s="154"/>
      <c r="AF23" s="154"/>
      <c r="AG23" s="154"/>
      <c r="AH23" s="154"/>
      <c r="AI23" s="297">
        <v>53575</v>
      </c>
      <c r="AJ23" s="154"/>
      <c r="AL23" s="34"/>
      <c r="AO23" s="34">
        <f t="shared" si="7"/>
        <v>0</v>
      </c>
    </row>
    <row r="24" spans="1:41" s="154" customFormat="1" ht="31.5" customHeight="1">
      <c r="A24" s="154">
        <v>228</v>
      </c>
      <c r="B24" s="154">
        <v>11397</v>
      </c>
      <c r="C24" s="307">
        <v>228</v>
      </c>
      <c r="D24" s="351">
        <v>20</v>
      </c>
      <c r="E24" s="352" t="s">
        <v>678</v>
      </c>
      <c r="F24" s="353" t="s">
        <v>212</v>
      </c>
      <c r="G24" s="354" t="s">
        <v>244</v>
      </c>
      <c r="H24" s="355">
        <v>55.966666666666669</v>
      </c>
      <c r="I24" s="351">
        <v>936649.54977000004</v>
      </c>
      <c r="J24" s="356">
        <v>55889094</v>
      </c>
      <c r="K24" s="357">
        <v>0.94036299999999995</v>
      </c>
      <c r="L24" s="355">
        <v>36696977</v>
      </c>
      <c r="M24" s="355">
        <v>40000000</v>
      </c>
      <c r="N24" s="355">
        <v>1522989</v>
      </c>
      <c r="O24" s="355">
        <v>65741625.385816</v>
      </c>
      <c r="P24" s="355">
        <v>5085127.5818480002</v>
      </c>
      <c r="Q24" s="355">
        <f t="shared" si="5"/>
        <v>60656497.803967997</v>
      </c>
      <c r="R24" s="355">
        <v>8995678.467038</v>
      </c>
      <c r="S24" s="355">
        <v>959950.59470999998</v>
      </c>
      <c r="T24" s="355">
        <f t="shared" si="6"/>
        <v>8035727.8723280001</v>
      </c>
      <c r="U24" s="358" t="e">
        <f>VLOOKUP(B24,#REF!,13,0)</f>
        <v>#REF!</v>
      </c>
      <c r="V24" s="358" t="e">
        <f>VLOOKUP(B24,#REF!,14,0)</f>
        <v>#REF!</v>
      </c>
      <c r="W24" s="358" t="e">
        <f>VLOOKUP(B24,#REF!,15,0)</f>
        <v>#REF!</v>
      </c>
      <c r="X24" s="295">
        <v>11397</v>
      </c>
      <c r="AB24" s="232" t="e">
        <f t="shared" si="2"/>
        <v>#REF!</v>
      </c>
      <c r="AC24" s="232" t="e">
        <f t="shared" si="3"/>
        <v>#REF!</v>
      </c>
      <c r="AD24" s="232" t="e">
        <f t="shared" si="4"/>
        <v>#REF!</v>
      </c>
      <c r="AI24" s="297">
        <v>476565</v>
      </c>
      <c r="AL24" s="34"/>
      <c r="AO24" s="34">
        <f t="shared" si="7"/>
        <v>0</v>
      </c>
    </row>
    <row r="25" spans="1:41" s="308" customFormat="1" ht="36.75">
      <c r="A25" s="308">
        <v>229</v>
      </c>
      <c r="B25" s="154">
        <v>11435</v>
      </c>
      <c r="C25" s="150">
        <v>229</v>
      </c>
      <c r="D25" s="152">
        <v>21</v>
      </c>
      <c r="E25" s="343" t="s">
        <v>679</v>
      </c>
      <c r="F25" s="344" t="s">
        <v>262</v>
      </c>
      <c r="G25" s="153" t="s">
        <v>257</v>
      </c>
      <c r="H25" s="345">
        <v>54.033333333333331</v>
      </c>
      <c r="I25" s="346">
        <v>2684684.3983860002</v>
      </c>
      <c r="J25" s="347">
        <v>29341997</v>
      </c>
      <c r="K25" s="348">
        <v>0.998085</v>
      </c>
      <c r="L25" s="345">
        <v>856318</v>
      </c>
      <c r="M25" s="345">
        <v>2500000</v>
      </c>
      <c r="N25" s="345">
        <v>34265304</v>
      </c>
      <c r="O25" s="345">
        <v>13182986.45988</v>
      </c>
      <c r="P25" s="345">
        <v>4837540.1688400004</v>
      </c>
      <c r="Q25" s="345">
        <f t="shared" si="5"/>
        <v>8345446.2910399996</v>
      </c>
      <c r="R25" s="345">
        <v>888955.25190699997</v>
      </c>
      <c r="S25" s="345">
        <v>624738.11114199995</v>
      </c>
      <c r="T25" s="345">
        <f t="shared" si="6"/>
        <v>264217.14076500002</v>
      </c>
      <c r="U25" s="349" t="e">
        <f>VLOOKUP(B25,#REF!,13,0)</f>
        <v>#REF!</v>
      </c>
      <c r="V25" s="349" t="e">
        <f>VLOOKUP(B25,#REF!,14,0)</f>
        <v>#REF!</v>
      </c>
      <c r="W25" s="349" t="e">
        <f>VLOOKUP(B25,#REF!,15,0)</f>
        <v>#REF!</v>
      </c>
      <c r="X25" s="295">
        <v>11435</v>
      </c>
      <c r="AB25" s="232" t="e">
        <f t="shared" si="2"/>
        <v>#REF!</v>
      </c>
      <c r="AC25" s="232" t="e">
        <f t="shared" si="3"/>
        <v>#REF!</v>
      </c>
      <c r="AD25" s="232" t="e">
        <f t="shared" si="4"/>
        <v>#REF!</v>
      </c>
      <c r="AI25" s="297">
        <v>990023</v>
      </c>
      <c r="AL25" s="34"/>
      <c r="AO25" s="34">
        <f t="shared" si="7"/>
        <v>0</v>
      </c>
    </row>
    <row r="26" spans="1:41" s="154" customFormat="1" ht="31.5" customHeight="1">
      <c r="A26" s="154">
        <v>232</v>
      </c>
      <c r="B26" s="154">
        <v>11443</v>
      </c>
      <c r="C26" s="307">
        <v>232</v>
      </c>
      <c r="D26" s="351">
        <v>22</v>
      </c>
      <c r="E26" s="352" t="s">
        <v>680</v>
      </c>
      <c r="F26" s="353" t="s">
        <v>44</v>
      </c>
      <c r="G26" s="354" t="s">
        <v>261</v>
      </c>
      <c r="H26" s="355">
        <v>52.666666666666671</v>
      </c>
      <c r="I26" s="351">
        <v>120391.12815600001</v>
      </c>
      <c r="J26" s="356">
        <v>1407776</v>
      </c>
      <c r="K26" s="357">
        <v>0.9850239999999999</v>
      </c>
      <c r="L26" s="355">
        <v>193615</v>
      </c>
      <c r="M26" s="355">
        <v>500000</v>
      </c>
      <c r="N26" s="355">
        <v>7271005</v>
      </c>
      <c r="O26" s="355">
        <v>1684013.984648</v>
      </c>
      <c r="P26" s="355">
        <v>655178.42434200004</v>
      </c>
      <c r="Q26" s="355">
        <f t="shared" si="5"/>
        <v>1028835.5603059999</v>
      </c>
      <c r="R26" s="355">
        <v>376601.727189</v>
      </c>
      <c r="S26" s="355">
        <v>189969.94959999999</v>
      </c>
      <c r="T26" s="355">
        <f t="shared" si="6"/>
        <v>186631.777589</v>
      </c>
      <c r="U26" s="358" t="e">
        <f>VLOOKUP(B26,#REF!,13,0)</f>
        <v>#REF!</v>
      </c>
      <c r="V26" s="358" t="e">
        <f>VLOOKUP(B26,#REF!,14,0)</f>
        <v>#REF!</v>
      </c>
      <c r="W26" s="358" t="e">
        <f>VLOOKUP(B26,#REF!,15,0)</f>
        <v>#REF!</v>
      </c>
      <c r="X26" s="295">
        <v>11443</v>
      </c>
      <c r="AB26" s="232" t="e">
        <f t="shared" si="2"/>
        <v>#REF!</v>
      </c>
      <c r="AC26" s="232" t="e">
        <f t="shared" si="3"/>
        <v>#REF!</v>
      </c>
      <c r="AD26" s="232" t="e">
        <f t="shared" si="4"/>
        <v>#REF!</v>
      </c>
      <c r="AI26" s="297">
        <v>15586</v>
      </c>
      <c r="AL26" s="34"/>
      <c r="AO26" s="34">
        <f t="shared" si="7"/>
        <v>0</v>
      </c>
    </row>
    <row r="27" spans="1:41" s="308" customFormat="1" ht="36.75">
      <c r="A27" s="154">
        <v>234</v>
      </c>
      <c r="B27" s="154">
        <v>11447</v>
      </c>
      <c r="C27" s="307">
        <v>234</v>
      </c>
      <c r="D27" s="152">
        <v>23</v>
      </c>
      <c r="E27" s="343" t="s">
        <v>681</v>
      </c>
      <c r="F27" s="344" t="s">
        <v>306</v>
      </c>
      <c r="G27" s="153" t="s">
        <v>265</v>
      </c>
      <c r="H27" s="345">
        <v>51.766666666666666</v>
      </c>
      <c r="I27" s="346">
        <v>580076.59637000004</v>
      </c>
      <c r="J27" s="347">
        <v>11900664</v>
      </c>
      <c r="K27" s="348">
        <v>0.97841699999999998</v>
      </c>
      <c r="L27" s="345">
        <v>867105</v>
      </c>
      <c r="M27" s="345">
        <v>1000000</v>
      </c>
      <c r="N27" s="345">
        <v>13724593</v>
      </c>
      <c r="O27" s="345">
        <v>14649983.641585</v>
      </c>
      <c r="P27" s="345">
        <v>5296935.1894610003</v>
      </c>
      <c r="Q27" s="345">
        <f t="shared" si="5"/>
        <v>9353048.4521239996</v>
      </c>
      <c r="R27" s="345">
        <v>2259657.4611769998</v>
      </c>
      <c r="S27" s="345">
        <v>594940.62950000004</v>
      </c>
      <c r="T27" s="345">
        <f t="shared" si="6"/>
        <v>1664716.8316769998</v>
      </c>
      <c r="U27" s="349" t="e">
        <f>VLOOKUP(B27,#REF!,13,0)</f>
        <v>#REF!</v>
      </c>
      <c r="V27" s="349" t="e">
        <f>VLOOKUP(B27,#REF!,14,0)</f>
        <v>#REF!</v>
      </c>
      <c r="W27" s="349" t="e">
        <f>VLOOKUP(B27,#REF!,15,0)</f>
        <v>#REF!</v>
      </c>
      <c r="X27" s="295">
        <v>11447</v>
      </c>
      <c r="Y27" s="154"/>
      <c r="Z27" s="154"/>
      <c r="AA27" s="154"/>
      <c r="AB27" s="232" t="e">
        <f t="shared" si="2"/>
        <v>#REF!</v>
      </c>
      <c r="AC27" s="232" t="e">
        <f t="shared" si="3"/>
        <v>#REF!</v>
      </c>
      <c r="AD27" s="232" t="e">
        <f t="shared" si="4"/>
        <v>#REF!</v>
      </c>
      <c r="AE27" s="154"/>
      <c r="AF27" s="154"/>
      <c r="AG27" s="154"/>
      <c r="AH27" s="154"/>
      <c r="AI27" s="297">
        <v>150111</v>
      </c>
      <c r="AJ27" s="154"/>
      <c r="AL27" s="34"/>
      <c r="AO27" s="34">
        <f t="shared" si="7"/>
        <v>0</v>
      </c>
    </row>
    <row r="28" spans="1:41" s="154" customFormat="1" ht="31.5" customHeight="1">
      <c r="A28" s="308">
        <v>236</v>
      </c>
      <c r="B28" s="154">
        <v>11446</v>
      </c>
      <c r="C28" s="150">
        <v>236</v>
      </c>
      <c r="D28" s="351">
        <v>24</v>
      </c>
      <c r="E28" s="352" t="s">
        <v>682</v>
      </c>
      <c r="F28" s="353" t="s">
        <v>43</v>
      </c>
      <c r="G28" s="354" t="s">
        <v>267</v>
      </c>
      <c r="H28" s="355">
        <v>50.433333333333337</v>
      </c>
      <c r="I28" s="351">
        <v>3958249.0804300001</v>
      </c>
      <c r="J28" s="356">
        <v>10274985</v>
      </c>
      <c r="K28" s="357">
        <v>0.87896600000000003</v>
      </c>
      <c r="L28" s="355">
        <v>564633</v>
      </c>
      <c r="M28" s="355">
        <v>750000</v>
      </c>
      <c r="N28" s="355">
        <v>18197635</v>
      </c>
      <c r="O28" s="355">
        <v>16951277.012026001</v>
      </c>
      <c r="P28" s="355">
        <v>17947729.182695001</v>
      </c>
      <c r="Q28" s="355">
        <f t="shared" si="5"/>
        <v>-996452.1706690006</v>
      </c>
      <c r="R28" s="355">
        <v>2324157.0271970001</v>
      </c>
      <c r="S28" s="355">
        <v>1266917.837363</v>
      </c>
      <c r="T28" s="355">
        <f t="shared" si="6"/>
        <v>1057239.1898340001</v>
      </c>
      <c r="U28" s="358">
        <v>6.45</v>
      </c>
      <c r="V28" s="358">
        <v>20.079999999999998</v>
      </c>
      <c r="W28" s="358">
        <v>133.28</v>
      </c>
      <c r="X28" s="295">
        <v>11446</v>
      </c>
      <c r="Y28" s="308"/>
      <c r="Z28" s="308"/>
      <c r="AA28" s="308"/>
      <c r="AB28" s="232">
        <f t="shared" si="2"/>
        <v>0.10042067419969612</v>
      </c>
      <c r="AC28" s="232">
        <f t="shared" si="3"/>
        <v>0.31262746324494545</v>
      </c>
      <c r="AD28" s="232">
        <f t="shared" si="4"/>
        <v>2.0750492181915501</v>
      </c>
      <c r="AE28" s="308"/>
      <c r="AF28" s="308"/>
      <c r="AG28" s="308"/>
      <c r="AH28" s="308"/>
      <c r="AI28" s="297">
        <v>2845307</v>
      </c>
      <c r="AJ28" s="308"/>
      <c r="AL28" s="34"/>
      <c r="AO28" s="34">
        <f t="shared" si="7"/>
        <v>0</v>
      </c>
    </row>
    <row r="29" spans="1:41" s="308" customFormat="1" ht="36.75">
      <c r="A29" s="308">
        <v>251</v>
      </c>
      <c r="B29" s="154">
        <v>11512</v>
      </c>
      <c r="C29" s="150">
        <v>251</v>
      </c>
      <c r="D29" s="152">
        <v>25</v>
      </c>
      <c r="E29" s="343" t="s">
        <v>683</v>
      </c>
      <c r="F29" s="344" t="s">
        <v>306</v>
      </c>
      <c r="G29" s="153" t="s">
        <v>296</v>
      </c>
      <c r="H29" s="345">
        <v>42</v>
      </c>
      <c r="I29" s="346">
        <v>1830720.7603490001</v>
      </c>
      <c r="J29" s="347">
        <v>6206787</v>
      </c>
      <c r="K29" s="348">
        <v>0.82985699999999996</v>
      </c>
      <c r="L29" s="345">
        <v>754438</v>
      </c>
      <c r="M29" s="345">
        <v>2150000</v>
      </c>
      <c r="N29" s="345">
        <v>8227033</v>
      </c>
      <c r="O29" s="345">
        <v>21621039.065375999</v>
      </c>
      <c r="P29" s="345">
        <v>23577462.709578</v>
      </c>
      <c r="Q29" s="345">
        <f t="shared" si="5"/>
        <v>-1956423.6442020014</v>
      </c>
      <c r="R29" s="345">
        <v>1993094.2631280001</v>
      </c>
      <c r="S29" s="345">
        <v>2663435.4339419999</v>
      </c>
      <c r="T29" s="345">
        <f t="shared" si="6"/>
        <v>-670341.17081399984</v>
      </c>
      <c r="U29" s="349">
        <v>13.44</v>
      </c>
      <c r="V29" s="349">
        <v>20.87</v>
      </c>
      <c r="W29" s="349">
        <v>54.58</v>
      </c>
      <c r="X29" s="295">
        <v>11512</v>
      </c>
      <c r="AB29" s="232">
        <f t="shared" si="2"/>
        <v>0.12640036620387363</v>
      </c>
      <c r="AC29" s="232">
        <f t="shared" si="3"/>
        <v>0.19627794960378298</v>
      </c>
      <c r="AD29" s="232">
        <f t="shared" si="4"/>
        <v>0.51331339192019521</v>
      </c>
      <c r="AI29" s="297">
        <v>2836508</v>
      </c>
      <c r="AL29" s="34"/>
      <c r="AO29" s="34">
        <f t="shared" si="7"/>
        <v>0</v>
      </c>
    </row>
    <row r="30" spans="1:41" s="154" customFormat="1" ht="31.5" customHeight="1">
      <c r="A30" s="154">
        <v>252</v>
      </c>
      <c r="B30" s="154">
        <v>11511</v>
      </c>
      <c r="C30" s="307">
        <v>252</v>
      </c>
      <c r="D30" s="351">
        <v>26</v>
      </c>
      <c r="E30" s="352" t="s">
        <v>684</v>
      </c>
      <c r="F30" s="353" t="s">
        <v>38</v>
      </c>
      <c r="G30" s="354" t="s">
        <v>296</v>
      </c>
      <c r="H30" s="355">
        <v>42</v>
      </c>
      <c r="I30" s="351">
        <v>1973269.305065</v>
      </c>
      <c r="J30" s="356">
        <v>9735680</v>
      </c>
      <c r="K30" s="357">
        <v>0.71638099999999993</v>
      </c>
      <c r="L30" s="355">
        <v>7928908</v>
      </c>
      <c r="M30" s="355">
        <v>8000000</v>
      </c>
      <c r="N30" s="355">
        <v>1298718</v>
      </c>
      <c r="O30" s="355">
        <v>27711568.632215001</v>
      </c>
      <c r="P30" s="355">
        <v>20907976.192311998</v>
      </c>
      <c r="Q30" s="355">
        <f t="shared" si="5"/>
        <v>6803592.4399030022</v>
      </c>
      <c r="R30" s="355">
        <v>6873469.8444999997</v>
      </c>
      <c r="S30" s="355">
        <v>4977103.9977909997</v>
      </c>
      <c r="T30" s="355">
        <f t="shared" si="6"/>
        <v>1896365.8467089999</v>
      </c>
      <c r="U30" s="358" t="e">
        <f>VLOOKUP(B30,#REF!,13,0)</f>
        <v>#REF!</v>
      </c>
      <c r="V30" s="358" t="e">
        <f>VLOOKUP(B30,#REF!,14,0)</f>
        <v>#REF!</v>
      </c>
      <c r="W30" s="358" t="e">
        <f>VLOOKUP(B30,#REF!,15,0)</f>
        <v>#REF!</v>
      </c>
      <c r="X30" s="295">
        <v>11511</v>
      </c>
      <c r="AB30" s="232" t="e">
        <f t="shared" si="2"/>
        <v>#REF!</v>
      </c>
      <c r="AC30" s="232" t="e">
        <f t="shared" si="3"/>
        <v>#REF!</v>
      </c>
      <c r="AD30" s="232" t="e">
        <f t="shared" si="4"/>
        <v>#REF!</v>
      </c>
      <c r="AI30" s="297">
        <v>886340</v>
      </c>
      <c r="AL30" s="34"/>
      <c r="AO30" s="34">
        <f>IF(L30&gt;M30,1,0)</f>
        <v>0</v>
      </c>
    </row>
    <row r="31" spans="1:41" s="308" customFormat="1" ht="36.75">
      <c r="A31" s="308">
        <v>256</v>
      </c>
      <c r="B31" s="154">
        <v>11525</v>
      </c>
      <c r="C31" s="150">
        <v>256</v>
      </c>
      <c r="D31" s="152">
        <v>27</v>
      </c>
      <c r="E31" s="343" t="s">
        <v>685</v>
      </c>
      <c r="F31" s="344" t="s">
        <v>306</v>
      </c>
      <c r="G31" s="153" t="s">
        <v>301</v>
      </c>
      <c r="H31" s="345">
        <v>39</v>
      </c>
      <c r="I31" s="346">
        <v>1913221.884901</v>
      </c>
      <c r="J31" s="347">
        <v>7307470</v>
      </c>
      <c r="K31" s="348">
        <v>0.90191699999999997</v>
      </c>
      <c r="L31" s="345">
        <v>5756426</v>
      </c>
      <c r="M31" s="345">
        <v>20000000</v>
      </c>
      <c r="N31" s="345">
        <v>1269445</v>
      </c>
      <c r="O31" s="345">
        <v>18367503.218297999</v>
      </c>
      <c r="P31" s="345">
        <v>14803333.574778</v>
      </c>
      <c r="Q31" s="345">
        <f t="shared" si="5"/>
        <v>3564169.6435199995</v>
      </c>
      <c r="R31" s="345">
        <v>5282395.4821009999</v>
      </c>
      <c r="S31" s="345">
        <v>2812197.6465909998</v>
      </c>
      <c r="T31" s="345">
        <f t="shared" si="6"/>
        <v>2470197.8355100001</v>
      </c>
      <c r="U31" s="349">
        <v>9.25</v>
      </c>
      <c r="V31" s="349">
        <v>14.2</v>
      </c>
      <c r="W31" s="349">
        <v>70.09</v>
      </c>
      <c r="X31" s="295">
        <v>11525</v>
      </c>
      <c r="AB31" s="232">
        <f t="shared" si="2"/>
        <v>0.10242146780809905</v>
      </c>
      <c r="AC31" s="232">
        <f t="shared" si="3"/>
        <v>0.15723079382432503</v>
      </c>
      <c r="AD31" s="232">
        <f t="shared" si="4"/>
        <v>0.77607791120753111</v>
      </c>
      <c r="AI31" s="297">
        <v>585171</v>
      </c>
      <c r="AL31" s="34"/>
      <c r="AO31" s="34">
        <f t="shared" si="7"/>
        <v>0</v>
      </c>
    </row>
    <row r="32" spans="1:41" s="154" customFormat="1" ht="31.5" customHeight="1">
      <c r="A32" s="308">
        <v>258</v>
      </c>
      <c r="B32" s="154">
        <v>11538</v>
      </c>
      <c r="C32" s="150">
        <v>258</v>
      </c>
      <c r="D32" s="351">
        <v>28</v>
      </c>
      <c r="E32" s="352" t="s">
        <v>686</v>
      </c>
      <c r="F32" s="353" t="s">
        <v>322</v>
      </c>
      <c r="G32" s="354" t="s">
        <v>307</v>
      </c>
      <c r="H32" s="355">
        <v>38</v>
      </c>
      <c r="I32" s="351">
        <v>1050682.6117750001</v>
      </c>
      <c r="J32" s="356">
        <v>17487525</v>
      </c>
      <c r="K32" s="357">
        <v>0.93266199999999999</v>
      </c>
      <c r="L32" s="355">
        <v>13753205</v>
      </c>
      <c r="M32" s="355">
        <v>20000000</v>
      </c>
      <c r="N32" s="355">
        <v>1300565</v>
      </c>
      <c r="O32" s="355">
        <v>30184762.675050002</v>
      </c>
      <c r="P32" s="355">
        <v>14543052.938589999</v>
      </c>
      <c r="Q32" s="355">
        <f t="shared" si="5"/>
        <v>15641709.736460002</v>
      </c>
      <c r="R32" s="355">
        <v>8986821.9822409991</v>
      </c>
      <c r="S32" s="355">
        <v>5211136.777392</v>
      </c>
      <c r="T32" s="355">
        <f t="shared" si="6"/>
        <v>3775685.2048489992</v>
      </c>
      <c r="U32" s="358" t="e">
        <f>VLOOKUP(B32,#REF!,13,0)</f>
        <v>#REF!</v>
      </c>
      <c r="V32" s="358" t="e">
        <f>VLOOKUP(B32,#REF!,14,0)</f>
        <v>#REF!</v>
      </c>
      <c r="W32" s="358" t="e">
        <f>VLOOKUP(B32,#REF!,15,0)</f>
        <v>#REF!</v>
      </c>
      <c r="X32" s="295">
        <v>11538</v>
      </c>
      <c r="Y32" s="308"/>
      <c r="Z32" s="308"/>
      <c r="AA32" s="308"/>
      <c r="AB32" s="232" t="e">
        <f t="shared" si="2"/>
        <v>#REF!</v>
      </c>
      <c r="AC32" s="232" t="e">
        <f t="shared" si="3"/>
        <v>#REF!</v>
      </c>
      <c r="AD32" s="232" t="e">
        <f t="shared" si="4"/>
        <v>#REF!</v>
      </c>
      <c r="AE32" s="308"/>
      <c r="AF32" s="308"/>
      <c r="AG32" s="308"/>
      <c r="AH32" s="308"/>
      <c r="AI32" s="297">
        <v>467806</v>
      </c>
      <c r="AJ32" s="308"/>
      <c r="AL32" s="34"/>
      <c r="AO32" s="34">
        <f t="shared" si="7"/>
        <v>0</v>
      </c>
    </row>
    <row r="33" spans="1:41" s="308" customFormat="1" ht="36.75">
      <c r="A33" s="154">
        <v>257</v>
      </c>
      <c r="B33" s="154">
        <v>11534</v>
      </c>
      <c r="C33" s="307">
        <v>257</v>
      </c>
      <c r="D33" s="152">
        <v>29</v>
      </c>
      <c r="E33" s="343" t="s">
        <v>687</v>
      </c>
      <c r="F33" s="344" t="s">
        <v>31</v>
      </c>
      <c r="G33" s="153" t="s">
        <v>307</v>
      </c>
      <c r="H33" s="345">
        <v>38</v>
      </c>
      <c r="I33" s="346">
        <v>1265153.7298079999</v>
      </c>
      <c r="J33" s="347">
        <v>13626036</v>
      </c>
      <c r="K33" s="348">
        <v>0.99971100000000002</v>
      </c>
      <c r="L33" s="345">
        <v>1723423</v>
      </c>
      <c r="M33" s="345">
        <v>5000000</v>
      </c>
      <c r="N33" s="345">
        <v>7906379</v>
      </c>
      <c r="O33" s="345">
        <v>15929891.114202</v>
      </c>
      <c r="P33" s="345">
        <v>7452508.0513960002</v>
      </c>
      <c r="Q33" s="345">
        <f t="shared" si="5"/>
        <v>8477383.0628059991</v>
      </c>
      <c r="R33" s="345">
        <v>3404196.275434</v>
      </c>
      <c r="S33" s="345">
        <v>359432.93925400003</v>
      </c>
      <c r="T33" s="345">
        <f t="shared" si="6"/>
        <v>3044763.3361800001</v>
      </c>
      <c r="U33" s="349" t="e">
        <f>VLOOKUP(B33,#REF!,13,0)</f>
        <v>#REF!</v>
      </c>
      <c r="V33" s="349" t="e">
        <f>VLOOKUP(B33,#REF!,14,0)</f>
        <v>#REF!</v>
      </c>
      <c r="W33" s="349" t="e">
        <f>VLOOKUP(B33,#REF!,15,0)</f>
        <v>#REF!</v>
      </c>
      <c r="X33" s="295">
        <v>11534</v>
      </c>
      <c r="Y33" s="154"/>
      <c r="Z33" s="154"/>
      <c r="AA33" s="154"/>
      <c r="AB33" s="232" t="e">
        <f t="shared" si="2"/>
        <v>#REF!</v>
      </c>
      <c r="AC33" s="232" t="e">
        <f t="shared" si="3"/>
        <v>#REF!</v>
      </c>
      <c r="AD33" s="232" t="e">
        <f t="shared" si="4"/>
        <v>#REF!</v>
      </c>
      <c r="AE33" s="154"/>
      <c r="AF33" s="154"/>
      <c r="AG33" s="154"/>
      <c r="AH33" s="154"/>
      <c r="AI33" s="297">
        <v>1268413</v>
      </c>
      <c r="AJ33" s="154"/>
      <c r="AL33" s="34"/>
      <c r="AO33" s="34">
        <f t="shared" si="7"/>
        <v>0</v>
      </c>
    </row>
    <row r="34" spans="1:41" s="154" customFormat="1" ht="31.5" customHeight="1">
      <c r="A34" s="154">
        <v>260</v>
      </c>
      <c r="B34" s="154">
        <v>11553</v>
      </c>
      <c r="C34" s="307">
        <v>260</v>
      </c>
      <c r="D34" s="351">
        <v>30</v>
      </c>
      <c r="E34" s="352" t="s">
        <v>688</v>
      </c>
      <c r="F34" s="353" t="s">
        <v>315</v>
      </c>
      <c r="G34" s="354" t="s">
        <v>316</v>
      </c>
      <c r="H34" s="355">
        <v>35</v>
      </c>
      <c r="I34" s="351">
        <v>1361953.132344</v>
      </c>
      <c r="J34" s="356">
        <v>3094917</v>
      </c>
      <c r="K34" s="357">
        <v>0.72838499999999995</v>
      </c>
      <c r="L34" s="355">
        <v>1459485</v>
      </c>
      <c r="M34" s="355">
        <v>1500000</v>
      </c>
      <c r="N34" s="355">
        <v>2120554</v>
      </c>
      <c r="O34" s="355">
        <v>3215559.3596379999</v>
      </c>
      <c r="P34" s="355">
        <v>2763284.3345590001</v>
      </c>
      <c r="Q34" s="355">
        <f t="shared" si="5"/>
        <v>452275.02507899981</v>
      </c>
      <c r="R34" s="355">
        <v>1060703.6582190001</v>
      </c>
      <c r="S34" s="355">
        <v>825245.42051299999</v>
      </c>
      <c r="T34" s="355">
        <f t="shared" si="6"/>
        <v>235458.2377060001</v>
      </c>
      <c r="U34" s="358" t="e">
        <f>VLOOKUP(B34,#REF!,13,0)</f>
        <v>#REF!</v>
      </c>
      <c r="V34" s="358" t="e">
        <f>VLOOKUP(B34,#REF!,14,0)</f>
        <v>#REF!</v>
      </c>
      <c r="W34" s="358" t="e">
        <f>VLOOKUP(B34,#REF!,15,0)</f>
        <v>#REF!</v>
      </c>
      <c r="X34" s="295">
        <v>11553</v>
      </c>
      <c r="AB34" s="232" t="e">
        <f t="shared" si="2"/>
        <v>#REF!</v>
      </c>
      <c r="AC34" s="232" t="e">
        <f t="shared" si="3"/>
        <v>#REF!</v>
      </c>
      <c r="AD34" s="232" t="e">
        <f t="shared" si="4"/>
        <v>#REF!</v>
      </c>
      <c r="AI34" s="297">
        <v>707113</v>
      </c>
      <c r="AL34" s="34"/>
      <c r="AO34" s="34">
        <f t="shared" si="7"/>
        <v>0</v>
      </c>
    </row>
    <row r="35" spans="1:41" s="308" customFormat="1" ht="36.75">
      <c r="A35" s="308">
        <v>265</v>
      </c>
      <c r="B35" s="154">
        <v>11583</v>
      </c>
      <c r="C35" s="150">
        <v>265</v>
      </c>
      <c r="D35" s="152">
        <v>31</v>
      </c>
      <c r="E35" s="343" t="s">
        <v>689</v>
      </c>
      <c r="F35" s="344" t="s">
        <v>287</v>
      </c>
      <c r="G35" s="153" t="s">
        <v>323</v>
      </c>
      <c r="H35" s="345">
        <v>30</v>
      </c>
      <c r="I35" s="346">
        <v>123094.648321</v>
      </c>
      <c r="J35" s="347">
        <v>382646</v>
      </c>
      <c r="K35" s="348">
        <v>0.544512</v>
      </c>
      <c r="L35" s="345">
        <v>11329127</v>
      </c>
      <c r="M35" s="345">
        <v>50000000</v>
      </c>
      <c r="N35" s="345">
        <v>33775</v>
      </c>
      <c r="O35" s="345">
        <v>885463.75994500006</v>
      </c>
      <c r="P35" s="345">
        <v>811472.07678100001</v>
      </c>
      <c r="Q35" s="345">
        <f t="shared" si="5"/>
        <v>73991.683164000046</v>
      </c>
      <c r="R35" s="345">
        <v>78850.859901000003</v>
      </c>
      <c r="S35" s="345">
        <v>244260.51681199999</v>
      </c>
      <c r="T35" s="345">
        <f t="shared" si="6"/>
        <v>-165409.65691099997</v>
      </c>
      <c r="U35" s="349" t="e">
        <f>VLOOKUP(B35,#REF!,13,0)</f>
        <v>#REF!</v>
      </c>
      <c r="V35" s="349" t="e">
        <f>VLOOKUP(B35,#REF!,14,0)</f>
        <v>#REF!</v>
      </c>
      <c r="W35" s="349" t="e">
        <f>VLOOKUP(B35,#REF!,15,0)</f>
        <v>#REF!</v>
      </c>
      <c r="X35" s="295">
        <v>11583</v>
      </c>
      <c r="AB35" s="232" t="e">
        <f t="shared" si="2"/>
        <v>#REF!</v>
      </c>
      <c r="AC35" s="232" t="e">
        <f t="shared" si="3"/>
        <v>#REF!</v>
      </c>
      <c r="AD35" s="232" t="e">
        <f t="shared" si="4"/>
        <v>#REF!</v>
      </c>
      <c r="AI35" s="297">
        <v>43607</v>
      </c>
      <c r="AL35" s="34"/>
      <c r="AO35" s="34">
        <f t="shared" si="7"/>
        <v>0</v>
      </c>
    </row>
    <row r="36" spans="1:41" s="154" customFormat="1" ht="31.5" customHeight="1">
      <c r="A36" s="154">
        <v>266</v>
      </c>
      <c r="B36" s="154">
        <v>11595</v>
      </c>
      <c r="C36" s="307">
        <v>266</v>
      </c>
      <c r="D36" s="351">
        <v>32</v>
      </c>
      <c r="E36" s="352" t="s">
        <v>690</v>
      </c>
      <c r="F36" s="353" t="s">
        <v>70</v>
      </c>
      <c r="G36" s="354" t="s">
        <v>324</v>
      </c>
      <c r="H36" s="355">
        <v>29</v>
      </c>
      <c r="I36" s="351">
        <v>371002.438662</v>
      </c>
      <c r="J36" s="356">
        <v>11656213</v>
      </c>
      <c r="K36" s="357">
        <v>0.50298299999999996</v>
      </c>
      <c r="L36" s="355">
        <v>9839580</v>
      </c>
      <c r="M36" s="355">
        <v>15000000</v>
      </c>
      <c r="N36" s="355">
        <v>1289097</v>
      </c>
      <c r="O36" s="355">
        <v>16555402.340479</v>
      </c>
      <c r="P36" s="355">
        <v>11801642.487105999</v>
      </c>
      <c r="Q36" s="355">
        <f t="shared" si="5"/>
        <v>4753759.8533730004</v>
      </c>
      <c r="R36" s="355">
        <v>6068827.1056970004</v>
      </c>
      <c r="S36" s="355">
        <v>5905735.4917029999</v>
      </c>
      <c r="T36" s="355">
        <f t="shared" si="6"/>
        <v>163091.61399400048</v>
      </c>
      <c r="U36" s="358">
        <v>0</v>
      </c>
      <c r="V36" s="358">
        <v>0</v>
      </c>
      <c r="W36" s="358">
        <v>0</v>
      </c>
      <c r="X36" s="295">
        <v>11595</v>
      </c>
      <c r="AB36" s="232">
        <f t="shared" si="2"/>
        <v>0</v>
      </c>
      <c r="AC36" s="232">
        <f t="shared" si="3"/>
        <v>0</v>
      </c>
      <c r="AD36" s="232">
        <f t="shared" si="4"/>
        <v>0</v>
      </c>
      <c r="AI36" s="297">
        <v>22557</v>
      </c>
      <c r="AL36" s="34"/>
      <c r="AO36" s="34">
        <f t="shared" si="7"/>
        <v>0</v>
      </c>
    </row>
    <row r="37" spans="1:41" s="308" customFormat="1" ht="36.75">
      <c r="A37" s="154">
        <v>274</v>
      </c>
      <c r="B37" s="154">
        <v>11514</v>
      </c>
      <c r="C37" s="307">
        <v>274</v>
      </c>
      <c r="D37" s="152">
        <v>33</v>
      </c>
      <c r="E37" s="343" t="s">
        <v>691</v>
      </c>
      <c r="F37" s="344" t="s">
        <v>24</v>
      </c>
      <c r="G37" s="153" t="s">
        <v>381</v>
      </c>
      <c r="H37" s="345">
        <v>22</v>
      </c>
      <c r="I37" s="346">
        <v>0</v>
      </c>
      <c r="J37" s="347">
        <v>0</v>
      </c>
      <c r="K37" s="348">
        <v>0</v>
      </c>
      <c r="L37" s="345">
        <v>0</v>
      </c>
      <c r="M37" s="345">
        <v>0</v>
      </c>
      <c r="N37" s="345">
        <v>0</v>
      </c>
      <c r="O37" s="345">
        <v>0</v>
      </c>
      <c r="P37" s="345">
        <v>0</v>
      </c>
      <c r="Q37" s="345">
        <f t="shared" si="5"/>
        <v>0</v>
      </c>
      <c r="R37" s="345">
        <v>0</v>
      </c>
      <c r="S37" s="345">
        <v>0</v>
      </c>
      <c r="T37" s="345">
        <f t="shared" si="6"/>
        <v>0</v>
      </c>
      <c r="U37" s="349">
        <v>0</v>
      </c>
      <c r="V37" s="349">
        <v>0</v>
      </c>
      <c r="W37" s="349">
        <v>0</v>
      </c>
      <c r="X37" s="295">
        <v>11514</v>
      </c>
      <c r="Y37" s="154"/>
      <c r="Z37" s="154"/>
      <c r="AA37" s="154"/>
      <c r="AB37" s="232">
        <f t="shared" si="2"/>
        <v>0</v>
      </c>
      <c r="AC37" s="232">
        <f t="shared" si="3"/>
        <v>0</v>
      </c>
      <c r="AD37" s="232">
        <f t="shared" si="4"/>
        <v>0</v>
      </c>
      <c r="AE37" s="154"/>
      <c r="AF37" s="154"/>
      <c r="AG37" s="154"/>
      <c r="AH37" s="154"/>
      <c r="AI37" s="297"/>
      <c r="AJ37" s="154"/>
      <c r="AL37" s="34"/>
      <c r="AO37" s="34">
        <f t="shared" si="7"/>
        <v>0</v>
      </c>
    </row>
    <row r="38" spans="1:41" s="154" customFormat="1" ht="31.5" customHeight="1">
      <c r="A38" s="308">
        <v>267</v>
      </c>
      <c r="B38" s="154">
        <v>11607</v>
      </c>
      <c r="C38" s="150">
        <v>267</v>
      </c>
      <c r="D38" s="351">
        <v>34</v>
      </c>
      <c r="E38" s="352" t="s">
        <v>692</v>
      </c>
      <c r="F38" s="353" t="s">
        <v>329</v>
      </c>
      <c r="G38" s="354" t="s">
        <v>328</v>
      </c>
      <c r="H38" s="355">
        <v>26</v>
      </c>
      <c r="I38" s="351">
        <v>721544.97583600006</v>
      </c>
      <c r="J38" s="356">
        <v>5865124</v>
      </c>
      <c r="K38" s="357">
        <v>0.98291799999999996</v>
      </c>
      <c r="L38" s="355">
        <v>1246786</v>
      </c>
      <c r="M38" s="355">
        <v>1620000</v>
      </c>
      <c r="N38" s="355">
        <v>4704195</v>
      </c>
      <c r="O38" s="355">
        <v>8114004.6071370002</v>
      </c>
      <c r="P38" s="355">
        <v>3290957.5840099999</v>
      </c>
      <c r="Q38" s="355">
        <f t="shared" si="5"/>
        <v>4823047.0231270008</v>
      </c>
      <c r="R38" s="355">
        <v>1111206.13191</v>
      </c>
      <c r="S38" s="355">
        <v>485350.28511400003</v>
      </c>
      <c r="T38" s="355">
        <f t="shared" si="6"/>
        <v>625855.84679599991</v>
      </c>
      <c r="U38" s="358" t="e">
        <f>VLOOKUP(B38,#REF!,13,0)</f>
        <v>#REF!</v>
      </c>
      <c r="V38" s="358" t="e">
        <f>VLOOKUP(B38,#REF!,14,0)</f>
        <v>#REF!</v>
      </c>
      <c r="W38" s="358" t="e">
        <f>VLOOKUP(B38,#REF!,15,0)</f>
        <v>#REF!</v>
      </c>
      <c r="X38" s="295">
        <v>11607</v>
      </c>
      <c r="Y38" s="308"/>
      <c r="Z38" s="308"/>
      <c r="AA38" s="308"/>
      <c r="AB38" s="232" t="e">
        <f t="shared" si="2"/>
        <v>#REF!</v>
      </c>
      <c r="AC38" s="232" t="e">
        <f t="shared" si="3"/>
        <v>#REF!</v>
      </c>
      <c r="AD38" s="232" t="e">
        <f t="shared" si="4"/>
        <v>#REF!</v>
      </c>
      <c r="AE38" s="308"/>
      <c r="AF38" s="308"/>
      <c r="AG38" s="308"/>
      <c r="AH38" s="308"/>
      <c r="AI38" s="297">
        <v>289337</v>
      </c>
      <c r="AJ38" s="308"/>
      <c r="AL38" s="34"/>
      <c r="AO38" s="34">
        <f t="shared" si="7"/>
        <v>0</v>
      </c>
    </row>
    <row r="39" spans="1:41" s="308" customFormat="1" ht="36.75">
      <c r="A39" s="154">
        <v>269</v>
      </c>
      <c r="B39" s="154">
        <v>11615</v>
      </c>
      <c r="C39" s="307">
        <v>269</v>
      </c>
      <c r="D39" s="152">
        <v>35</v>
      </c>
      <c r="E39" s="343" t="s">
        <v>693</v>
      </c>
      <c r="F39" s="344" t="s">
        <v>647</v>
      </c>
      <c r="G39" s="153" t="s">
        <v>337</v>
      </c>
      <c r="H39" s="345">
        <v>25</v>
      </c>
      <c r="I39" s="346">
        <v>915885.20765400003</v>
      </c>
      <c r="J39" s="347">
        <v>37437165</v>
      </c>
      <c r="K39" s="348">
        <v>0.83660000000000001</v>
      </c>
      <c r="L39" s="345">
        <v>26904176</v>
      </c>
      <c r="M39" s="345">
        <v>50000000</v>
      </c>
      <c r="N39" s="345">
        <v>1391500</v>
      </c>
      <c r="O39" s="345">
        <v>53892835.010674</v>
      </c>
      <c r="P39" s="345">
        <v>22446557.416352</v>
      </c>
      <c r="Q39" s="345">
        <f t="shared" si="5"/>
        <v>31446277.594322</v>
      </c>
      <c r="R39" s="345">
        <v>39895557.293022998</v>
      </c>
      <c r="S39" s="345">
        <v>10527805.751645001</v>
      </c>
      <c r="T39" s="345">
        <f t="shared" si="6"/>
        <v>29367751.541377999</v>
      </c>
      <c r="U39" s="349" t="e">
        <f>VLOOKUP(B39,#REF!,13,0)</f>
        <v>#REF!</v>
      </c>
      <c r="V39" s="349" t="e">
        <f>VLOOKUP(B39,#REF!,14,0)</f>
        <v>#REF!</v>
      </c>
      <c r="W39" s="349" t="e">
        <f>VLOOKUP(B39,#REF!,15,0)</f>
        <v>#REF!</v>
      </c>
      <c r="X39" s="295">
        <v>11615</v>
      </c>
      <c r="Y39" s="154"/>
      <c r="Z39" s="154"/>
      <c r="AA39" s="154"/>
      <c r="AB39" s="232" t="e">
        <f t="shared" si="2"/>
        <v>#REF!</v>
      </c>
      <c r="AC39" s="232" t="e">
        <f t="shared" si="3"/>
        <v>#REF!</v>
      </c>
      <c r="AD39" s="232" t="e">
        <f t="shared" si="4"/>
        <v>#REF!</v>
      </c>
      <c r="AE39" s="154"/>
      <c r="AF39" s="154"/>
      <c r="AG39" s="154"/>
      <c r="AH39" s="154"/>
      <c r="AI39" s="297">
        <v>252315</v>
      </c>
      <c r="AJ39" s="154"/>
      <c r="AL39" s="34"/>
      <c r="AO39" s="34">
        <f t="shared" si="7"/>
        <v>0</v>
      </c>
    </row>
    <row r="40" spans="1:41" s="154" customFormat="1" ht="31.5" customHeight="1">
      <c r="A40" s="154">
        <v>268</v>
      </c>
      <c r="B40" s="154">
        <v>11618</v>
      </c>
      <c r="C40" s="307">
        <v>268</v>
      </c>
      <c r="D40" s="351">
        <v>36</v>
      </c>
      <c r="E40" s="352" t="s">
        <v>694</v>
      </c>
      <c r="F40" s="353" t="s">
        <v>41</v>
      </c>
      <c r="G40" s="354" t="s">
        <v>336</v>
      </c>
      <c r="H40" s="355">
        <v>24</v>
      </c>
      <c r="I40" s="351">
        <v>583171</v>
      </c>
      <c r="J40" s="356">
        <v>16455287</v>
      </c>
      <c r="K40" s="357">
        <v>0.67862399999999989</v>
      </c>
      <c r="L40" s="355">
        <v>9056016</v>
      </c>
      <c r="M40" s="355">
        <v>20000000</v>
      </c>
      <c r="N40" s="355">
        <v>1817056</v>
      </c>
      <c r="O40" s="355">
        <v>115831986.39265899</v>
      </c>
      <c r="P40" s="355">
        <v>107159801.510654</v>
      </c>
      <c r="Q40" s="355">
        <f t="shared" si="5"/>
        <v>8672184.8820049912</v>
      </c>
      <c r="R40" s="355">
        <v>20491724.048829999</v>
      </c>
      <c r="S40" s="355">
        <v>17774111.720321</v>
      </c>
      <c r="T40" s="355">
        <f t="shared" si="6"/>
        <v>2717612.3285089992</v>
      </c>
      <c r="U40" s="358" t="e">
        <f>VLOOKUP(B40,#REF!,13,0)</f>
        <v>#REF!</v>
      </c>
      <c r="V40" s="358" t="e">
        <f>VLOOKUP(B40,#REF!,14,0)</f>
        <v>#REF!</v>
      </c>
      <c r="W40" s="358" t="e">
        <f>VLOOKUP(B40,#REF!,15,0)</f>
        <v>#REF!</v>
      </c>
      <c r="X40" s="295">
        <v>11618</v>
      </c>
      <c r="AB40" s="232" t="e">
        <f t="shared" si="2"/>
        <v>#REF!</v>
      </c>
      <c r="AC40" s="232" t="e">
        <f t="shared" si="3"/>
        <v>#REF!</v>
      </c>
      <c r="AD40" s="232" t="e">
        <f t="shared" si="4"/>
        <v>#REF!</v>
      </c>
      <c r="AI40" s="297">
        <v>25711</v>
      </c>
      <c r="AL40" s="34"/>
      <c r="AO40" s="34">
        <f t="shared" si="7"/>
        <v>0</v>
      </c>
    </row>
    <row r="41" spans="1:41" s="308" customFormat="1" ht="36.75">
      <c r="A41" s="308">
        <v>270</v>
      </c>
      <c r="B41" s="154">
        <v>11617</v>
      </c>
      <c r="C41" s="150">
        <v>270</v>
      </c>
      <c r="D41" s="152">
        <v>37</v>
      </c>
      <c r="E41" s="343" t="s">
        <v>695</v>
      </c>
      <c r="F41" s="344" t="s">
        <v>287</v>
      </c>
      <c r="G41" s="153" t="s">
        <v>341</v>
      </c>
      <c r="H41" s="345">
        <v>24</v>
      </c>
      <c r="I41" s="346">
        <v>413454.27110399998</v>
      </c>
      <c r="J41" s="347">
        <v>2991601</v>
      </c>
      <c r="K41" s="348">
        <v>0.10144700000000001</v>
      </c>
      <c r="L41" s="345">
        <v>116720128</v>
      </c>
      <c r="M41" s="345">
        <v>500000000</v>
      </c>
      <c r="N41" s="345">
        <v>25631</v>
      </c>
      <c r="O41" s="345">
        <v>14341658.919207999</v>
      </c>
      <c r="P41" s="345">
        <v>12537438.523851</v>
      </c>
      <c r="Q41" s="345">
        <f t="shared" si="5"/>
        <v>1804220.3953569997</v>
      </c>
      <c r="R41" s="345">
        <v>577398.17223699996</v>
      </c>
      <c r="S41" s="345">
        <v>660496.6912</v>
      </c>
      <c r="T41" s="345">
        <f t="shared" si="6"/>
        <v>-83098.518963000039</v>
      </c>
      <c r="U41" s="349" t="e">
        <f>VLOOKUP(B41,#REF!,13,0)</f>
        <v>#REF!</v>
      </c>
      <c r="V41" s="349" t="e">
        <f>VLOOKUP(B41,#REF!,14,0)</f>
        <v>#REF!</v>
      </c>
      <c r="W41" s="349" t="e">
        <f>VLOOKUP(B41,#REF!,15,0)</f>
        <v>#REF!</v>
      </c>
      <c r="X41" s="295">
        <v>11617</v>
      </c>
      <c r="AB41" s="232" t="e">
        <f t="shared" si="2"/>
        <v>#REF!</v>
      </c>
      <c r="AC41" s="232" t="e">
        <f t="shared" si="3"/>
        <v>#REF!</v>
      </c>
      <c r="AD41" s="232" t="e">
        <f t="shared" si="4"/>
        <v>#REF!</v>
      </c>
      <c r="AI41" s="297">
        <v>0</v>
      </c>
      <c r="AL41" s="34"/>
      <c r="AO41" s="34">
        <f t="shared" si="7"/>
        <v>0</v>
      </c>
    </row>
    <row r="42" spans="1:41" s="154" customFormat="1" ht="31.5" customHeight="1">
      <c r="A42" s="308">
        <v>273</v>
      </c>
      <c r="B42" s="154">
        <v>11633</v>
      </c>
      <c r="C42" s="150">
        <v>273</v>
      </c>
      <c r="D42" s="351">
        <v>38</v>
      </c>
      <c r="E42" s="352" t="s">
        <v>696</v>
      </c>
      <c r="F42" s="353" t="s">
        <v>234</v>
      </c>
      <c r="G42" s="354" t="s">
        <v>345</v>
      </c>
      <c r="H42" s="355">
        <v>22</v>
      </c>
      <c r="I42" s="351">
        <v>139251.168278</v>
      </c>
      <c r="J42" s="356">
        <v>168054</v>
      </c>
      <c r="K42" s="357">
        <v>0.79308000000000012</v>
      </c>
      <c r="L42" s="355">
        <v>134680</v>
      </c>
      <c r="M42" s="355">
        <v>250000</v>
      </c>
      <c r="N42" s="355">
        <v>1247803</v>
      </c>
      <c r="O42" s="355">
        <v>1332398.689211</v>
      </c>
      <c r="P42" s="355">
        <v>1257026.5725809999</v>
      </c>
      <c r="Q42" s="355">
        <f t="shared" si="5"/>
        <v>75372.116630000062</v>
      </c>
      <c r="R42" s="355">
        <v>223169.99806899999</v>
      </c>
      <c r="S42" s="355">
        <v>178763.990219</v>
      </c>
      <c r="T42" s="355">
        <f t="shared" si="6"/>
        <v>44406.007849999995</v>
      </c>
      <c r="U42" s="358" t="e">
        <f>VLOOKUP(B42,#REF!,13,0)</f>
        <v>#REF!</v>
      </c>
      <c r="V42" s="358" t="e">
        <f>VLOOKUP(B42,#REF!,14,0)</f>
        <v>#REF!</v>
      </c>
      <c r="W42" s="358" t="e">
        <f>VLOOKUP(B42,#REF!,15,0)</f>
        <v>#REF!</v>
      </c>
      <c r="X42" s="295">
        <v>11633</v>
      </c>
      <c r="Y42" s="308"/>
      <c r="Z42" s="308"/>
      <c r="AA42" s="308"/>
      <c r="AB42" s="232" t="e">
        <f t="shared" si="2"/>
        <v>#REF!</v>
      </c>
      <c r="AC42" s="232" t="e">
        <f t="shared" si="3"/>
        <v>#REF!</v>
      </c>
      <c r="AD42" s="232" t="e">
        <f t="shared" si="4"/>
        <v>#REF!</v>
      </c>
      <c r="AE42" s="308"/>
      <c r="AF42" s="308"/>
      <c r="AG42" s="308"/>
      <c r="AH42" s="308"/>
      <c r="AI42" s="297">
        <v>37734</v>
      </c>
      <c r="AJ42" s="308"/>
      <c r="AL42" s="34"/>
      <c r="AO42" s="34">
        <f t="shared" si="7"/>
        <v>0</v>
      </c>
    </row>
    <row r="43" spans="1:41" s="308" customFormat="1" ht="36.75">
      <c r="A43" s="154">
        <v>276</v>
      </c>
      <c r="B43" s="154">
        <v>11655</v>
      </c>
      <c r="C43" s="307">
        <v>276</v>
      </c>
      <c r="D43" s="152">
        <v>39</v>
      </c>
      <c r="E43" s="343" t="s">
        <v>697</v>
      </c>
      <c r="F43" s="344" t="s">
        <v>224</v>
      </c>
      <c r="G43" s="153" t="s">
        <v>389</v>
      </c>
      <c r="H43" s="345">
        <v>17</v>
      </c>
      <c r="I43" s="346">
        <v>2634720.2915159999</v>
      </c>
      <c r="J43" s="347">
        <v>15549438</v>
      </c>
      <c r="K43" s="348">
        <v>0.98711899999999997</v>
      </c>
      <c r="L43" s="345">
        <v>7952504</v>
      </c>
      <c r="M43" s="345">
        <v>8000000</v>
      </c>
      <c r="N43" s="345">
        <v>1955288</v>
      </c>
      <c r="O43" s="345">
        <v>19103663.571123999</v>
      </c>
      <c r="P43" s="345">
        <v>12160507.691795001</v>
      </c>
      <c r="Q43" s="345">
        <f t="shared" si="5"/>
        <v>6943155.8793289978</v>
      </c>
      <c r="R43" s="345">
        <v>4343811.5289629996</v>
      </c>
      <c r="S43" s="345">
        <v>3041216.9704029998</v>
      </c>
      <c r="T43" s="345">
        <f t="shared" si="6"/>
        <v>1302594.5585599998</v>
      </c>
      <c r="U43" s="349" t="e">
        <f>VLOOKUP(B43,#REF!,13,0)</f>
        <v>#REF!</v>
      </c>
      <c r="V43" s="349" t="e">
        <f>VLOOKUP(B43,#REF!,14,0)</f>
        <v>#REF!</v>
      </c>
      <c r="W43" s="349" t="e">
        <f>VLOOKUP(B43,#REF!,15,0)</f>
        <v>#REF!</v>
      </c>
      <c r="X43" s="295">
        <v>11655</v>
      </c>
      <c r="Y43" s="154"/>
      <c r="Z43" s="154"/>
      <c r="AA43" s="154"/>
      <c r="AB43" s="232" t="e">
        <f t="shared" si="2"/>
        <v>#REF!</v>
      </c>
      <c r="AC43" s="232" t="e">
        <f t="shared" si="3"/>
        <v>#REF!</v>
      </c>
      <c r="AD43" s="232" t="e">
        <f t="shared" si="4"/>
        <v>#REF!</v>
      </c>
      <c r="AE43" s="154"/>
      <c r="AF43" s="154"/>
      <c r="AG43" s="154"/>
      <c r="AH43" s="154"/>
      <c r="AI43" s="297">
        <v>23113</v>
      </c>
      <c r="AJ43" s="154"/>
      <c r="AL43" s="34"/>
      <c r="AO43" s="34">
        <f t="shared" si="7"/>
        <v>0</v>
      </c>
    </row>
    <row r="44" spans="1:41" s="154" customFormat="1" ht="31.5" customHeight="1">
      <c r="A44" s="154">
        <v>281</v>
      </c>
      <c r="B44" s="154">
        <v>11668</v>
      </c>
      <c r="C44" s="307">
        <v>281</v>
      </c>
      <c r="D44" s="351">
        <v>40</v>
      </c>
      <c r="E44" s="352" t="s">
        <v>698</v>
      </c>
      <c r="F44" s="353" t="s">
        <v>407</v>
      </c>
      <c r="G44" s="354" t="s">
        <v>405</v>
      </c>
      <c r="H44" s="355">
        <v>15</v>
      </c>
      <c r="I44" s="351">
        <v>913777</v>
      </c>
      <c r="J44" s="356">
        <v>1364566</v>
      </c>
      <c r="K44" s="357">
        <v>0.99850000000000005</v>
      </c>
      <c r="L44" s="355">
        <v>607341</v>
      </c>
      <c r="M44" s="355">
        <v>10000000</v>
      </c>
      <c r="N44" s="355">
        <v>2246787</v>
      </c>
      <c r="O44" s="355">
        <v>8576012.7392699998</v>
      </c>
      <c r="P44" s="355">
        <v>6191936.492935</v>
      </c>
      <c r="Q44" s="355">
        <f t="shared" si="5"/>
        <v>2384076.2463349998</v>
      </c>
      <c r="R44" s="355">
        <v>2802787.6952240001</v>
      </c>
      <c r="S44" s="355">
        <v>2618530.498751</v>
      </c>
      <c r="T44" s="355">
        <f t="shared" si="6"/>
        <v>184257.19647300011</v>
      </c>
      <c r="U44" s="358" t="e">
        <f>VLOOKUP(B44,#REF!,13,0)</f>
        <v>#REF!</v>
      </c>
      <c r="V44" s="358" t="e">
        <f>VLOOKUP(B44,#REF!,14,0)</f>
        <v>#REF!</v>
      </c>
      <c r="W44" s="358" t="e">
        <f>VLOOKUP(B44,#REF!,15,0)</f>
        <v>#REF!</v>
      </c>
      <c r="X44" s="295">
        <v>11668</v>
      </c>
      <c r="AB44" s="232" t="e">
        <f t="shared" si="2"/>
        <v>#REF!</v>
      </c>
      <c r="AC44" s="232" t="e">
        <f t="shared" si="3"/>
        <v>#REF!</v>
      </c>
      <c r="AD44" s="232" t="e">
        <f t="shared" si="4"/>
        <v>#REF!</v>
      </c>
      <c r="AI44" s="297"/>
      <c r="AL44" s="34"/>
      <c r="AO44" s="34">
        <f t="shared" si="7"/>
        <v>0</v>
      </c>
    </row>
    <row r="45" spans="1:41" s="308" customFormat="1" ht="36.75">
      <c r="A45" s="308">
        <v>282</v>
      </c>
      <c r="B45" s="154">
        <v>11674</v>
      </c>
      <c r="C45" s="150">
        <v>282</v>
      </c>
      <c r="D45" s="152">
        <v>41</v>
      </c>
      <c r="E45" s="343" t="s">
        <v>699</v>
      </c>
      <c r="F45" s="344" t="s">
        <v>408</v>
      </c>
      <c r="G45" s="153" t="s">
        <v>406</v>
      </c>
      <c r="H45" s="345">
        <v>15</v>
      </c>
      <c r="I45" s="346">
        <v>49432</v>
      </c>
      <c r="J45" s="347">
        <v>2265602</v>
      </c>
      <c r="K45" s="348">
        <v>0.64528200000000002</v>
      </c>
      <c r="L45" s="345">
        <v>1738023</v>
      </c>
      <c r="M45" s="345">
        <v>6000000</v>
      </c>
      <c r="N45" s="345">
        <v>1303551</v>
      </c>
      <c r="O45" s="345">
        <v>3688169.4024149999</v>
      </c>
      <c r="P45" s="345">
        <v>2578630.0727539998</v>
      </c>
      <c r="Q45" s="345">
        <f t="shared" si="5"/>
        <v>1109539.3296610001</v>
      </c>
      <c r="R45" s="345">
        <v>1006252.848935</v>
      </c>
      <c r="S45" s="345">
        <v>961493.94972100004</v>
      </c>
      <c r="T45" s="345">
        <f t="shared" si="6"/>
        <v>44758.899213999975</v>
      </c>
      <c r="U45" s="349">
        <v>0</v>
      </c>
      <c r="V45" s="349">
        <v>0</v>
      </c>
      <c r="W45" s="349">
        <v>0</v>
      </c>
      <c r="X45" s="295">
        <v>11674</v>
      </c>
      <c r="AB45" s="232">
        <f t="shared" si="2"/>
        <v>0</v>
      </c>
      <c r="AC45" s="232">
        <f t="shared" si="3"/>
        <v>0</v>
      </c>
      <c r="AD45" s="232">
        <f t="shared" si="4"/>
        <v>0</v>
      </c>
      <c r="AI45" s="297"/>
      <c r="AL45" s="34"/>
      <c r="AO45" s="34">
        <f t="shared" si="7"/>
        <v>0</v>
      </c>
    </row>
    <row r="46" spans="1:41" s="154" customFormat="1" ht="31.5" customHeight="1">
      <c r="A46" s="308">
        <v>278</v>
      </c>
      <c r="B46" s="154">
        <v>11664</v>
      </c>
      <c r="C46" s="150">
        <v>278</v>
      </c>
      <c r="D46" s="351">
        <v>42</v>
      </c>
      <c r="E46" s="352" t="s">
        <v>700</v>
      </c>
      <c r="F46" s="353" t="s">
        <v>395</v>
      </c>
      <c r="G46" s="354" t="s">
        <v>396</v>
      </c>
      <c r="H46" s="355">
        <v>15</v>
      </c>
      <c r="I46" s="351">
        <v>6159248.3571659997</v>
      </c>
      <c r="J46" s="356">
        <v>48584923</v>
      </c>
      <c r="K46" s="357">
        <v>0.94959000000000005</v>
      </c>
      <c r="L46" s="355">
        <v>14932000</v>
      </c>
      <c r="M46" s="355">
        <v>15000000</v>
      </c>
      <c r="N46" s="355">
        <v>3253745</v>
      </c>
      <c r="O46" s="355">
        <v>55918447.555941999</v>
      </c>
      <c r="P46" s="355">
        <v>22145807.966469999</v>
      </c>
      <c r="Q46" s="355">
        <f t="shared" si="5"/>
        <v>33772639.589471996</v>
      </c>
      <c r="R46" s="355">
        <v>11515367.607371001</v>
      </c>
      <c r="S46" s="355">
        <v>5167548.0182969999</v>
      </c>
      <c r="T46" s="355">
        <f t="shared" si="6"/>
        <v>6347819.5890740007</v>
      </c>
      <c r="U46" s="358" t="e">
        <f>VLOOKUP(B46,#REF!,13,0)</f>
        <v>#REF!</v>
      </c>
      <c r="V46" s="358" t="e">
        <f>VLOOKUP(B46,#REF!,14,0)</f>
        <v>#REF!</v>
      </c>
      <c r="W46" s="358" t="e">
        <f>VLOOKUP(B46,#REF!,15,0)</f>
        <v>#REF!</v>
      </c>
      <c r="X46" s="295">
        <v>11664</v>
      </c>
      <c r="Y46" s="308"/>
      <c r="Z46" s="308"/>
      <c r="AA46" s="308"/>
      <c r="AB46" s="232" t="e">
        <f t="shared" si="2"/>
        <v>#REF!</v>
      </c>
      <c r="AC46" s="232" t="e">
        <f t="shared" si="3"/>
        <v>#REF!</v>
      </c>
      <c r="AD46" s="232" t="e">
        <f t="shared" si="4"/>
        <v>#REF!</v>
      </c>
      <c r="AE46" s="308"/>
      <c r="AF46" s="308"/>
      <c r="AG46" s="308"/>
      <c r="AH46" s="308"/>
      <c r="AI46" s="297">
        <v>82891</v>
      </c>
      <c r="AJ46" s="308"/>
      <c r="AL46" s="34"/>
      <c r="AO46" s="34">
        <f t="shared" si="7"/>
        <v>0</v>
      </c>
    </row>
    <row r="47" spans="1:41" s="308" customFormat="1" ht="36.75">
      <c r="A47" s="308">
        <v>299</v>
      </c>
      <c r="B47" s="154">
        <v>11687</v>
      </c>
      <c r="C47" s="150">
        <v>299</v>
      </c>
      <c r="D47" s="152">
        <v>43</v>
      </c>
      <c r="E47" s="343" t="s">
        <v>701</v>
      </c>
      <c r="F47" s="344" t="s">
        <v>590</v>
      </c>
      <c r="G47" s="153" t="s">
        <v>579</v>
      </c>
      <c r="H47" s="345">
        <v>10</v>
      </c>
      <c r="I47" s="346">
        <v>59501</v>
      </c>
      <c r="J47" s="347">
        <v>288975</v>
      </c>
      <c r="K47" s="348">
        <v>0.86556900000000003</v>
      </c>
      <c r="L47" s="345">
        <v>106766</v>
      </c>
      <c r="M47" s="345">
        <v>500000</v>
      </c>
      <c r="N47" s="345">
        <v>2706617</v>
      </c>
      <c r="O47" s="345">
        <v>1122934.845153</v>
      </c>
      <c r="P47" s="345">
        <v>1035536.569111</v>
      </c>
      <c r="Q47" s="345">
        <f t="shared" si="5"/>
        <v>87398.276041999925</v>
      </c>
      <c r="R47" s="345">
        <v>169911.913156</v>
      </c>
      <c r="S47" s="345">
        <v>220871</v>
      </c>
      <c r="T47" s="345">
        <f t="shared" si="6"/>
        <v>-50959.086844000005</v>
      </c>
      <c r="U47" s="349">
        <v>0</v>
      </c>
      <c r="V47" s="349">
        <v>0</v>
      </c>
      <c r="W47" s="349">
        <v>0</v>
      </c>
      <c r="X47" s="295"/>
      <c r="AB47" s="232">
        <f t="shared" si="2"/>
        <v>0</v>
      </c>
      <c r="AC47" s="232">
        <f t="shared" si="3"/>
        <v>0</v>
      </c>
      <c r="AD47" s="232">
        <f t="shared" si="4"/>
        <v>0</v>
      </c>
      <c r="AI47" s="297"/>
      <c r="AL47" s="34"/>
    </row>
    <row r="48" spans="1:41" s="154" customFormat="1" ht="31.5" customHeight="1">
      <c r="A48" s="154">
        <v>298</v>
      </c>
      <c r="B48" s="154">
        <v>11681</v>
      </c>
      <c r="C48" s="307">
        <v>298</v>
      </c>
      <c r="D48" s="351">
        <v>44</v>
      </c>
      <c r="E48" s="352" t="s">
        <v>702</v>
      </c>
      <c r="F48" s="353" t="s">
        <v>589</v>
      </c>
      <c r="G48" s="354" t="s">
        <v>579</v>
      </c>
      <c r="H48" s="355">
        <v>10</v>
      </c>
      <c r="I48" s="351">
        <v>78325</v>
      </c>
      <c r="J48" s="356">
        <v>135505</v>
      </c>
      <c r="K48" s="357">
        <v>0.408026</v>
      </c>
      <c r="L48" s="355">
        <v>146828</v>
      </c>
      <c r="M48" s="355">
        <v>250000</v>
      </c>
      <c r="N48" s="355">
        <v>922881</v>
      </c>
      <c r="O48" s="355">
        <v>807028.08921100001</v>
      </c>
      <c r="P48" s="355">
        <v>744019.18372900004</v>
      </c>
      <c r="Q48" s="355">
        <f t="shared" si="5"/>
        <v>63008.905481999973</v>
      </c>
      <c r="R48" s="355">
        <v>60092.376887999999</v>
      </c>
      <c r="S48" s="355">
        <v>101391.397335</v>
      </c>
      <c r="T48" s="355">
        <f t="shared" si="6"/>
        <v>-41299.020447000003</v>
      </c>
      <c r="U48" s="358">
        <v>0</v>
      </c>
      <c r="V48" s="358">
        <v>0</v>
      </c>
      <c r="W48" s="358">
        <v>0</v>
      </c>
      <c r="X48" s="295"/>
      <c r="AB48" s="232">
        <f t="shared" si="2"/>
        <v>0</v>
      </c>
      <c r="AC48" s="232">
        <f t="shared" si="3"/>
        <v>0</v>
      </c>
      <c r="AD48" s="232">
        <f t="shared" si="4"/>
        <v>0</v>
      </c>
      <c r="AI48" s="297"/>
      <c r="AL48" s="34"/>
    </row>
    <row r="49" spans="1:38" s="308" customFormat="1" ht="36.75">
      <c r="A49" s="308">
        <v>297</v>
      </c>
      <c r="B49" s="154">
        <v>11679</v>
      </c>
      <c r="C49" s="150">
        <v>297</v>
      </c>
      <c r="D49" s="152">
        <v>45</v>
      </c>
      <c r="E49" s="343" t="s">
        <v>703</v>
      </c>
      <c r="F49" s="344" t="s">
        <v>152</v>
      </c>
      <c r="G49" s="153" t="s">
        <v>578</v>
      </c>
      <c r="H49" s="345">
        <v>10</v>
      </c>
      <c r="I49" s="346">
        <v>24989</v>
      </c>
      <c r="J49" s="347">
        <v>536785</v>
      </c>
      <c r="K49" s="348">
        <v>0.46789200000000003</v>
      </c>
      <c r="L49" s="345">
        <v>701234</v>
      </c>
      <c r="M49" s="345">
        <v>250000</v>
      </c>
      <c r="N49" s="345">
        <v>765485</v>
      </c>
      <c r="O49" s="345">
        <v>1810493.4522259999</v>
      </c>
      <c r="P49" s="345">
        <v>1485747.8018380001</v>
      </c>
      <c r="Q49" s="345">
        <f t="shared" si="5"/>
        <v>324745.65038799983</v>
      </c>
      <c r="R49" s="345">
        <v>870947.53564200003</v>
      </c>
      <c r="S49" s="345">
        <v>835290.49031200004</v>
      </c>
      <c r="T49" s="345">
        <f t="shared" si="6"/>
        <v>35657.045329999994</v>
      </c>
      <c r="U49" s="349">
        <v>0</v>
      </c>
      <c r="V49" s="349">
        <v>0</v>
      </c>
      <c r="W49" s="349">
        <v>0</v>
      </c>
      <c r="X49" s="295"/>
      <c r="AB49" s="232">
        <f t="shared" si="2"/>
        <v>0</v>
      </c>
      <c r="AC49" s="232">
        <f t="shared" si="3"/>
        <v>0</v>
      </c>
      <c r="AD49" s="232">
        <f t="shared" si="4"/>
        <v>0</v>
      </c>
      <c r="AI49" s="297"/>
      <c r="AL49" s="34"/>
    </row>
    <row r="50" spans="1:38" s="154" customFormat="1" ht="31.5" customHeight="1">
      <c r="A50" s="308">
        <v>296</v>
      </c>
      <c r="B50" s="154">
        <v>11688</v>
      </c>
      <c r="C50" s="150">
        <v>294</v>
      </c>
      <c r="D50" s="351">
        <v>46</v>
      </c>
      <c r="E50" s="352" t="s">
        <v>704</v>
      </c>
      <c r="F50" s="353" t="s">
        <v>201</v>
      </c>
      <c r="G50" s="354" t="s">
        <v>593</v>
      </c>
      <c r="H50" s="355">
        <v>8</v>
      </c>
      <c r="I50" s="351">
        <v>0</v>
      </c>
      <c r="J50" s="356">
        <v>5518873</v>
      </c>
      <c r="K50" s="357">
        <v>0.92955200000000004</v>
      </c>
      <c r="L50" s="355">
        <v>5645339</v>
      </c>
      <c r="M50" s="355">
        <v>8000000</v>
      </c>
      <c r="N50" s="355">
        <v>977598</v>
      </c>
      <c r="O50" s="355">
        <v>14667271.996933</v>
      </c>
      <c r="P50" s="355">
        <v>8415915.476365</v>
      </c>
      <c r="Q50" s="355">
        <f t="shared" si="5"/>
        <v>6251356.5205680002</v>
      </c>
      <c r="R50" s="355">
        <v>5976623.5701609999</v>
      </c>
      <c r="S50" s="355">
        <v>4227158.9617999997</v>
      </c>
      <c r="T50" s="355">
        <f t="shared" si="6"/>
        <v>1749464.6083610002</v>
      </c>
      <c r="U50" s="358"/>
      <c r="V50" s="358"/>
      <c r="W50" s="358"/>
      <c r="X50" s="295"/>
      <c r="Y50" s="308"/>
      <c r="Z50" s="308"/>
      <c r="AA50" s="308"/>
      <c r="AB50" s="232"/>
      <c r="AC50" s="232"/>
      <c r="AD50" s="232"/>
      <c r="AE50" s="308"/>
      <c r="AF50" s="308"/>
      <c r="AG50" s="308"/>
      <c r="AH50" s="308"/>
      <c r="AI50" s="297"/>
      <c r="AJ50" s="308"/>
      <c r="AL50" s="34"/>
    </row>
    <row r="51" spans="1:38" s="308" customFormat="1" ht="36.75">
      <c r="A51" s="308">
        <v>285</v>
      </c>
      <c r="B51" s="154">
        <v>11710</v>
      </c>
      <c r="C51" s="150">
        <v>285</v>
      </c>
      <c r="D51" s="152">
        <v>47</v>
      </c>
      <c r="E51" s="343" t="s">
        <v>598</v>
      </c>
      <c r="F51" s="344" t="s">
        <v>610</v>
      </c>
      <c r="G51" s="153" t="s">
        <v>599</v>
      </c>
      <c r="H51" s="345">
        <v>6</v>
      </c>
      <c r="I51" s="346">
        <v>0</v>
      </c>
      <c r="J51" s="347">
        <v>1308410</v>
      </c>
      <c r="K51" s="348">
        <v>0.72078299999999995</v>
      </c>
      <c r="L51" s="345">
        <v>1170959</v>
      </c>
      <c r="M51" s="345">
        <v>5000000</v>
      </c>
      <c r="N51" s="345">
        <v>1117383</v>
      </c>
      <c r="O51" s="345">
        <v>2984239.4699949999</v>
      </c>
      <c r="P51" s="345">
        <v>2183925.4000280001</v>
      </c>
      <c r="Q51" s="345">
        <f t="shared" si="5"/>
        <v>800314.06996699981</v>
      </c>
      <c r="R51" s="345">
        <v>1487778.4924709999</v>
      </c>
      <c r="S51" s="345">
        <v>1447002.7850550001</v>
      </c>
      <c r="T51" s="345">
        <f t="shared" si="6"/>
        <v>40775.707415999845</v>
      </c>
      <c r="U51" s="349"/>
      <c r="V51" s="349"/>
      <c r="W51" s="349"/>
      <c r="X51" s="295"/>
      <c r="AB51" s="232"/>
      <c r="AC51" s="232"/>
      <c r="AD51" s="232"/>
      <c r="AI51" s="297"/>
      <c r="AL51" s="34"/>
    </row>
    <row r="52" spans="1:38" s="154" customFormat="1" ht="31.5" customHeight="1">
      <c r="A52" s="308">
        <v>293</v>
      </c>
      <c r="B52" s="154">
        <v>11704</v>
      </c>
      <c r="C52" s="150">
        <v>293</v>
      </c>
      <c r="D52" s="351">
        <v>48</v>
      </c>
      <c r="E52" s="352" t="s">
        <v>705</v>
      </c>
      <c r="F52" s="353" t="s">
        <v>607</v>
      </c>
      <c r="G52" s="354" t="s">
        <v>600</v>
      </c>
      <c r="H52" s="355">
        <v>6</v>
      </c>
      <c r="I52" s="351">
        <v>0</v>
      </c>
      <c r="J52" s="356">
        <v>144622</v>
      </c>
      <c r="K52" s="357">
        <v>0.31664000000000003</v>
      </c>
      <c r="L52" s="355">
        <v>145917</v>
      </c>
      <c r="M52" s="355">
        <v>25000</v>
      </c>
      <c r="N52" s="355">
        <v>991124</v>
      </c>
      <c r="O52" s="355">
        <v>123721.652338</v>
      </c>
      <c r="P52" s="355">
        <v>77853.149350000007</v>
      </c>
      <c r="Q52" s="355">
        <f t="shared" si="5"/>
        <v>45868.502987999993</v>
      </c>
      <c r="R52" s="355">
        <v>123721.652338</v>
      </c>
      <c r="S52" s="355">
        <v>77853.149350000007</v>
      </c>
      <c r="T52" s="355">
        <f t="shared" si="6"/>
        <v>45868.502987999993</v>
      </c>
      <c r="U52" s="358"/>
      <c r="V52" s="358"/>
      <c r="W52" s="358"/>
      <c r="X52" s="295"/>
      <c r="Y52" s="308"/>
      <c r="Z52" s="308"/>
      <c r="AA52" s="308"/>
      <c r="AB52" s="232"/>
      <c r="AC52" s="232"/>
      <c r="AD52" s="232"/>
      <c r="AE52" s="308"/>
      <c r="AF52" s="308"/>
      <c r="AG52" s="308"/>
      <c r="AH52" s="308"/>
      <c r="AI52" s="297"/>
      <c r="AJ52" s="308"/>
      <c r="AL52" s="34"/>
    </row>
    <row r="53" spans="1:38" s="308" customFormat="1" ht="36.75">
      <c r="A53" s="308">
        <v>292</v>
      </c>
      <c r="B53" s="154">
        <v>11711</v>
      </c>
      <c r="C53" s="150">
        <v>292</v>
      </c>
      <c r="D53" s="152">
        <v>49</v>
      </c>
      <c r="E53" s="343" t="s">
        <v>706</v>
      </c>
      <c r="F53" s="344" t="s">
        <v>388</v>
      </c>
      <c r="G53" s="153" t="s">
        <v>600</v>
      </c>
      <c r="H53" s="345">
        <v>6</v>
      </c>
      <c r="I53" s="346">
        <v>0</v>
      </c>
      <c r="J53" s="347">
        <v>13638508</v>
      </c>
      <c r="K53" s="348">
        <v>0</v>
      </c>
      <c r="L53" s="345">
        <v>10065658</v>
      </c>
      <c r="M53" s="345">
        <v>20000000</v>
      </c>
      <c r="N53" s="345">
        <v>1354954</v>
      </c>
      <c r="O53" s="345">
        <v>0</v>
      </c>
      <c r="P53" s="345">
        <v>0</v>
      </c>
      <c r="Q53" s="345">
        <f t="shared" si="5"/>
        <v>0</v>
      </c>
      <c r="R53" s="345">
        <v>0</v>
      </c>
      <c r="S53" s="345">
        <v>0</v>
      </c>
      <c r="T53" s="345">
        <f t="shared" si="6"/>
        <v>0</v>
      </c>
      <c r="U53" s="349"/>
      <c r="V53" s="349"/>
      <c r="W53" s="349"/>
      <c r="X53" s="295"/>
      <c r="AB53" s="232"/>
      <c r="AC53" s="232"/>
      <c r="AD53" s="232"/>
      <c r="AI53" s="297"/>
      <c r="AL53" s="34"/>
    </row>
    <row r="54" spans="1:38" s="154" customFormat="1" ht="31.5" customHeight="1">
      <c r="A54" s="308">
        <v>224</v>
      </c>
      <c r="B54" s="154">
        <v>11419</v>
      </c>
      <c r="C54" s="150">
        <v>224</v>
      </c>
      <c r="D54" s="351">
        <v>50</v>
      </c>
      <c r="E54" s="352" t="s">
        <v>707</v>
      </c>
      <c r="F54" s="19" t="s">
        <v>612</v>
      </c>
      <c r="G54" s="354" t="s">
        <v>613</v>
      </c>
      <c r="H54" s="355">
        <v>56.4</v>
      </c>
      <c r="I54" s="351">
        <v>0</v>
      </c>
      <c r="J54" s="356">
        <v>14523094</v>
      </c>
      <c r="K54" s="357">
        <v>0.97123700000000002</v>
      </c>
      <c r="L54" s="355">
        <v>10000000</v>
      </c>
      <c r="M54" s="355">
        <v>10000000</v>
      </c>
      <c r="N54" s="355">
        <v>1452309</v>
      </c>
      <c r="O54" s="355">
        <v>21268566.028971002</v>
      </c>
      <c r="P54" s="355">
        <v>3512779.040633</v>
      </c>
      <c r="Q54" s="355">
        <f t="shared" si="5"/>
        <v>17755786.988338001</v>
      </c>
      <c r="R54" s="355">
        <v>6392793.4658639999</v>
      </c>
      <c r="S54" s="355">
        <v>3206793.2660730002</v>
      </c>
      <c r="T54" s="355">
        <f t="shared" si="6"/>
        <v>3186000.1997909998</v>
      </c>
      <c r="U54" s="358"/>
      <c r="V54" s="358"/>
      <c r="W54" s="358"/>
      <c r="X54" s="295"/>
      <c r="Y54" s="308"/>
      <c r="Z54" s="308"/>
      <c r="AA54" s="308"/>
      <c r="AB54" s="232"/>
      <c r="AC54" s="232"/>
      <c r="AD54" s="232"/>
      <c r="AE54" s="308"/>
      <c r="AF54" s="308"/>
      <c r="AG54" s="308"/>
      <c r="AH54" s="308"/>
      <c r="AI54" s="297"/>
      <c r="AJ54" s="308"/>
      <c r="AL54" s="34"/>
    </row>
    <row r="55" spans="1:38" s="308" customFormat="1" ht="36.75">
      <c r="A55" s="308">
        <v>305</v>
      </c>
      <c r="B55" s="154">
        <v>11752</v>
      </c>
      <c r="C55" s="150">
        <v>305</v>
      </c>
      <c r="D55" s="152">
        <v>51</v>
      </c>
      <c r="E55" s="343" t="s">
        <v>639</v>
      </c>
      <c r="F55" s="344" t="s">
        <v>631</v>
      </c>
      <c r="G55" s="153" t="s">
        <v>637</v>
      </c>
      <c r="H55" s="345">
        <v>2</v>
      </c>
      <c r="I55" s="346">
        <v>0</v>
      </c>
      <c r="J55" s="347">
        <v>421370</v>
      </c>
      <c r="K55" s="348">
        <v>0.28181499999999998</v>
      </c>
      <c r="L55" s="345">
        <v>495424</v>
      </c>
      <c r="M55" s="345">
        <v>500000</v>
      </c>
      <c r="N55" s="345">
        <v>850522</v>
      </c>
      <c r="O55" s="345">
        <v>335478.34441199998</v>
      </c>
      <c r="P55" s="345">
        <v>116949.22555800001</v>
      </c>
      <c r="Q55" s="345">
        <f t="shared" si="5"/>
        <v>218529.11885399997</v>
      </c>
      <c r="R55" s="345">
        <v>0</v>
      </c>
      <c r="S55" s="345">
        <v>0</v>
      </c>
      <c r="T55" s="345">
        <f t="shared" si="6"/>
        <v>0</v>
      </c>
      <c r="U55" s="349"/>
      <c r="V55" s="349"/>
      <c r="W55" s="349"/>
      <c r="X55" s="295"/>
      <c r="AB55" s="232"/>
      <c r="AC55" s="232"/>
      <c r="AD55" s="232"/>
      <c r="AI55" s="297"/>
      <c r="AL55" s="34"/>
    </row>
    <row r="56" spans="1:38" s="154" customFormat="1" ht="31.5" customHeight="1">
      <c r="A56" s="308">
        <v>304</v>
      </c>
      <c r="B56" s="154">
        <v>11755</v>
      </c>
      <c r="C56" s="150">
        <v>304</v>
      </c>
      <c r="D56" s="351">
        <v>52</v>
      </c>
      <c r="E56" s="352" t="s">
        <v>640</v>
      </c>
      <c r="F56" s="19" t="s">
        <v>636</v>
      </c>
      <c r="G56" s="354" t="s">
        <v>638</v>
      </c>
      <c r="H56" s="355">
        <v>2</v>
      </c>
      <c r="I56" s="351">
        <v>0</v>
      </c>
      <c r="J56" s="356">
        <v>2634143</v>
      </c>
      <c r="K56" s="357">
        <v>0.95721100000000003</v>
      </c>
      <c r="L56" s="355">
        <v>2699801</v>
      </c>
      <c r="M56" s="355">
        <v>4000000</v>
      </c>
      <c r="N56" s="355">
        <v>1006762</v>
      </c>
      <c r="O56" s="355">
        <v>4256950.7699600002</v>
      </c>
      <c r="P56" s="355">
        <v>1728744.4965600001</v>
      </c>
      <c r="Q56" s="355">
        <f t="shared" si="5"/>
        <v>2528206.2734000003</v>
      </c>
      <c r="R56" s="355">
        <v>1938983.4023430001</v>
      </c>
      <c r="S56" s="355">
        <v>1315195.242295</v>
      </c>
      <c r="T56" s="355">
        <f t="shared" si="6"/>
        <v>623788.16004800005</v>
      </c>
      <c r="U56" s="358"/>
      <c r="V56" s="358"/>
      <c r="W56" s="358"/>
      <c r="X56" s="295"/>
      <c r="Y56" s="308"/>
      <c r="Z56" s="308"/>
      <c r="AA56" s="308"/>
      <c r="AB56" s="232"/>
      <c r="AC56" s="232"/>
      <c r="AD56" s="232"/>
      <c r="AE56" s="308"/>
      <c r="AF56" s="308"/>
      <c r="AG56" s="308"/>
      <c r="AH56" s="308"/>
      <c r="AI56" s="297"/>
      <c r="AJ56" s="308"/>
      <c r="AL56" s="34"/>
    </row>
    <row r="57" spans="1:38" s="308" customFormat="1" ht="36.75">
      <c r="A57" s="308">
        <v>309</v>
      </c>
      <c r="B57" s="154">
        <v>11764</v>
      </c>
      <c r="C57" s="150">
        <v>309</v>
      </c>
      <c r="D57" s="152">
        <v>53</v>
      </c>
      <c r="E57" s="343" t="s">
        <v>721</v>
      </c>
      <c r="F57" s="344" t="s">
        <v>714</v>
      </c>
      <c r="G57" s="153" t="s">
        <v>711</v>
      </c>
      <c r="H57" s="345">
        <v>0</v>
      </c>
      <c r="I57" s="346">
        <v>0</v>
      </c>
      <c r="J57" s="347">
        <v>9576689</v>
      </c>
      <c r="K57" s="348">
        <v>0.62522</v>
      </c>
      <c r="L57" s="345">
        <v>7995024</v>
      </c>
      <c r="M57" s="345">
        <v>39000000</v>
      </c>
      <c r="N57" s="345">
        <v>1197831</v>
      </c>
      <c r="O57" s="345">
        <v>8319910.8808180001</v>
      </c>
      <c r="P57" s="345">
        <v>3245010.1285450002</v>
      </c>
      <c r="Q57" s="345">
        <f t="shared" si="5"/>
        <v>5074900.7522729998</v>
      </c>
      <c r="R57" s="345">
        <v>8319910.8808180001</v>
      </c>
      <c r="S57" s="345">
        <v>3245010.1285450002</v>
      </c>
      <c r="T57" s="345">
        <f t="shared" si="6"/>
        <v>5074900.7522729998</v>
      </c>
      <c r="U57" s="349"/>
      <c r="V57" s="349"/>
      <c r="W57" s="349"/>
      <c r="X57" s="295"/>
      <c r="AB57" s="232"/>
      <c r="AC57" s="232"/>
      <c r="AD57" s="232"/>
      <c r="AI57" s="297"/>
      <c r="AL57" s="34"/>
    </row>
    <row r="58" spans="1:38" s="154" customFormat="1" ht="31.5" customHeight="1">
      <c r="A58" s="308">
        <v>308</v>
      </c>
      <c r="B58" s="154">
        <v>11759</v>
      </c>
      <c r="C58" s="150">
        <v>308</v>
      </c>
      <c r="D58" s="351">
        <v>54</v>
      </c>
      <c r="E58" s="352" t="s">
        <v>720</v>
      </c>
      <c r="F58" s="19" t="s">
        <v>712</v>
      </c>
      <c r="G58" s="354" t="s">
        <v>713</v>
      </c>
      <c r="H58" s="355">
        <v>0</v>
      </c>
      <c r="I58" s="351">
        <v>0</v>
      </c>
      <c r="J58" s="356">
        <v>64834</v>
      </c>
      <c r="K58" s="357">
        <v>0</v>
      </c>
      <c r="L58" s="355">
        <v>65000</v>
      </c>
      <c r="M58" s="355">
        <v>500000</v>
      </c>
      <c r="N58" s="355">
        <v>997440</v>
      </c>
      <c r="O58" s="355">
        <v>0</v>
      </c>
      <c r="P58" s="355">
        <v>0</v>
      </c>
      <c r="Q58" s="355">
        <f t="shared" si="5"/>
        <v>0</v>
      </c>
      <c r="R58" s="355">
        <v>0</v>
      </c>
      <c r="S58" s="355">
        <v>0</v>
      </c>
      <c r="T58" s="355">
        <f t="shared" si="6"/>
        <v>0</v>
      </c>
      <c r="U58" s="358"/>
      <c r="V58" s="358"/>
      <c r="W58" s="358"/>
      <c r="X58" s="295"/>
      <c r="Y58" s="308"/>
      <c r="Z58" s="308"/>
      <c r="AA58" s="308"/>
      <c r="AB58" s="232"/>
      <c r="AC58" s="232"/>
      <c r="AD58" s="232"/>
      <c r="AE58" s="308"/>
      <c r="AF58" s="308"/>
      <c r="AG58" s="308"/>
      <c r="AH58" s="308"/>
      <c r="AI58" s="297"/>
      <c r="AJ58" s="308"/>
      <c r="AL58" s="34"/>
    </row>
    <row r="59" spans="1:38" s="308" customFormat="1" ht="36.75">
      <c r="A59" s="308">
        <v>306</v>
      </c>
      <c r="B59" s="154">
        <v>11769</v>
      </c>
      <c r="C59" s="150">
        <v>306</v>
      </c>
      <c r="D59" s="152">
        <v>55</v>
      </c>
      <c r="E59" s="343" t="s">
        <v>719</v>
      </c>
      <c r="F59" s="344" t="s">
        <v>276</v>
      </c>
      <c r="G59" s="153" t="s">
        <v>715</v>
      </c>
      <c r="H59" s="345">
        <v>0</v>
      </c>
      <c r="I59" s="346">
        <v>0</v>
      </c>
      <c r="J59" s="347">
        <v>100135</v>
      </c>
      <c r="K59" s="348">
        <v>0.56840000000000002</v>
      </c>
      <c r="L59" s="345">
        <v>100000</v>
      </c>
      <c r="M59" s="345">
        <v>1000000</v>
      </c>
      <c r="N59" s="345">
        <v>1001353</v>
      </c>
      <c r="O59" s="345">
        <v>0</v>
      </c>
      <c r="P59" s="345">
        <v>0</v>
      </c>
      <c r="Q59" s="345">
        <f t="shared" si="5"/>
        <v>0</v>
      </c>
      <c r="R59" s="345">
        <v>0</v>
      </c>
      <c r="S59" s="345">
        <v>0</v>
      </c>
      <c r="T59" s="345">
        <f t="shared" si="6"/>
        <v>0</v>
      </c>
      <c r="U59" s="349"/>
      <c r="V59" s="349"/>
      <c r="W59" s="349"/>
      <c r="X59" s="295"/>
      <c r="AB59" s="232"/>
      <c r="AC59" s="232"/>
      <c r="AD59" s="232"/>
      <c r="AI59" s="297"/>
      <c r="AL59" s="34"/>
    </row>
    <row r="60" spans="1:38" ht="36">
      <c r="C60" s="56"/>
      <c r="D60" s="151"/>
      <c r="E60" s="246"/>
      <c r="F60" s="112"/>
      <c r="G60" s="113"/>
      <c r="H60" s="113"/>
      <c r="I60" s="243">
        <f>SUM(I5:I59)</f>
        <v>110245619.94178101</v>
      </c>
      <c r="J60" s="243">
        <f>SUM(J5:J59)</f>
        <v>659960250</v>
      </c>
      <c r="K60" s="390">
        <f>SUMPRODUCT(J5:J59,K5:K59)/J60</f>
        <v>0.85113327730151611</v>
      </c>
      <c r="L60" s="243">
        <f>SUM(L5:L59)</f>
        <v>372047945</v>
      </c>
      <c r="M60" s="113" t="s">
        <v>24</v>
      </c>
      <c r="N60" s="91" t="s">
        <v>24</v>
      </c>
      <c r="O60" s="243">
        <f>SUM(O5:O59)</f>
        <v>992458806.74911702</v>
      </c>
      <c r="P60" s="243">
        <f>SUM(P5:P59)</f>
        <v>643494964.94403625</v>
      </c>
      <c r="Q60" s="243">
        <f t="shared" ref="Q60:T60" si="8">SUM(Q5:Q59)</f>
        <v>348963841.80508101</v>
      </c>
      <c r="R60" s="243">
        <f t="shared" si="8"/>
        <v>236677178.85945603</v>
      </c>
      <c r="S60" s="243">
        <f t="shared" si="8"/>
        <v>139030559.25407493</v>
      </c>
      <c r="T60" s="243">
        <f t="shared" si="8"/>
        <v>97646619.605380997</v>
      </c>
      <c r="U60" s="350" t="e">
        <f>AB60</f>
        <v>#REF!</v>
      </c>
      <c r="V60" s="350" t="e">
        <f>AC60</f>
        <v>#REF!</v>
      </c>
      <c r="W60" s="350" t="e">
        <f>AD60</f>
        <v>#REF!</v>
      </c>
      <c r="X60" s="114">
        <f t="shared" ref="X60:AA60" si="9">SUM(X5:X46)</f>
        <v>480723</v>
      </c>
      <c r="Y60" s="114">
        <f t="shared" si="9"/>
        <v>0</v>
      </c>
      <c r="Z60" s="114">
        <f t="shared" si="9"/>
        <v>0</v>
      </c>
      <c r="AA60" s="114">
        <f t="shared" si="9"/>
        <v>0</v>
      </c>
      <c r="AB60" s="114" t="e">
        <f t="shared" ref="AB60:AK60" si="10">SUM(AB5:AB49)</f>
        <v>#REF!</v>
      </c>
      <c r="AC60" s="114" t="e">
        <f t="shared" si="10"/>
        <v>#REF!</v>
      </c>
      <c r="AD60" s="114" t="e">
        <f t="shared" si="10"/>
        <v>#REF!</v>
      </c>
      <c r="AE60" s="114">
        <f t="shared" si="10"/>
        <v>0</v>
      </c>
      <c r="AF60" s="114">
        <f t="shared" si="10"/>
        <v>0</v>
      </c>
      <c r="AG60" s="114">
        <f t="shared" si="10"/>
        <v>0</v>
      </c>
      <c r="AH60" s="114">
        <f t="shared" si="10"/>
        <v>0</v>
      </c>
      <c r="AI60" s="114">
        <f t="shared" si="10"/>
        <v>44288934</v>
      </c>
      <c r="AJ60" s="114">
        <f t="shared" si="10"/>
        <v>0</v>
      </c>
      <c r="AK60" s="114">
        <f t="shared" si="10"/>
        <v>0</v>
      </c>
      <c r="AL60" s="34"/>
    </row>
    <row r="61" spans="1:38" ht="33.75" customHeight="1">
      <c r="D61" s="309"/>
      <c r="E61" s="233" t="s">
        <v>319</v>
      </c>
      <c r="F61" s="233"/>
      <c r="G61" s="234"/>
      <c r="H61" s="234"/>
      <c r="I61" s="235"/>
      <c r="J61" s="310"/>
      <c r="K61" s="437"/>
      <c r="L61" s="438"/>
      <c r="M61" s="438"/>
      <c r="N61" s="438"/>
      <c r="O61" s="438"/>
      <c r="P61" s="438"/>
      <c r="Q61" s="438"/>
      <c r="R61" s="438"/>
      <c r="S61" s="438"/>
      <c r="T61" s="438"/>
      <c r="U61" s="438"/>
      <c r="V61" s="438"/>
      <c r="W61" s="438"/>
      <c r="X61" s="295" t="e">
        <v>#N/A</v>
      </c>
    </row>
    <row r="62" spans="1:38">
      <c r="E62" s="29" t="s">
        <v>588</v>
      </c>
      <c r="I62" s="64"/>
      <c r="K62" s="360">
        <f>SUMPRODUCT(K5:K49,J5:J49)</f>
        <v>532805178.72164106</v>
      </c>
      <c r="L62" s="361">
        <f>K62/J60</f>
        <v>0.80732919705640005</v>
      </c>
      <c r="X62" s="295" t="e">
        <v>#N/A</v>
      </c>
    </row>
    <row r="63" spans="1:38">
      <c r="J63" s="313"/>
    </row>
    <row r="64" spans="1:38">
      <c r="I64" s="241"/>
    </row>
  </sheetData>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61:W61"/>
    <mergeCell ref="AB3:AB4"/>
    <mergeCell ref="AD3:AD4"/>
    <mergeCell ref="C3:C4"/>
    <mergeCell ref="G3:G4"/>
    <mergeCell ref="H3:H4"/>
    <mergeCell ref="V3:V4"/>
    <mergeCell ref="AC3:AC4"/>
    <mergeCell ref="X3:X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rightToLeft="1" view="pageBreakPreview" zoomScale="55" zoomScaleNormal="51" zoomScaleSheetLayoutView="55" workbookViewId="0">
      <pane ySplit="4" topLeftCell="A5" activePane="bottomLeft" state="frozen"/>
      <selection activeCell="B1" sqref="B1"/>
      <selection pane="bottomLeft" activeCell="H5" sqref="H5"/>
    </sheetView>
  </sheetViews>
  <sheetFormatPr defaultColWidth="9" defaultRowHeight="27.75"/>
  <cols>
    <col min="1" max="1" width="10.5703125" style="283" customWidth="1"/>
    <col min="2" max="2" width="64.5703125" style="28" bestFit="1" customWidth="1"/>
    <col min="3" max="3" width="69.28515625" style="29" bestFit="1" customWidth="1"/>
    <col min="4" max="4" width="49.42578125" style="29" bestFit="1" customWidth="1"/>
    <col min="5" max="5" width="30.85546875" style="22" bestFit="1" customWidth="1"/>
    <col min="6" max="6" width="28.42578125" style="251" customWidth="1"/>
    <col min="7" max="7" width="58" style="28" bestFit="1" customWidth="1"/>
    <col min="8" max="8" width="59.140625" style="122" bestFit="1" customWidth="1"/>
    <col min="9" max="16384" width="9" style="274"/>
  </cols>
  <sheetData>
    <row r="1" spans="1:8" s="271" customFormat="1" ht="45" customHeight="1">
      <c r="A1" s="454" t="s">
        <v>347</v>
      </c>
      <c r="B1" s="455"/>
      <c r="C1" s="455"/>
      <c r="D1" s="455"/>
      <c r="E1" s="455"/>
      <c r="F1" s="455"/>
      <c r="G1" s="455"/>
      <c r="H1" s="455"/>
    </row>
    <row r="2" spans="1:8" s="271" customFormat="1" ht="45">
      <c r="A2" s="281"/>
      <c r="B2" s="135"/>
      <c r="C2" s="135"/>
      <c r="D2" s="135"/>
      <c r="E2" s="135"/>
      <c r="F2" s="249"/>
      <c r="G2" s="139"/>
      <c r="H2" s="139"/>
    </row>
    <row r="3" spans="1:8" s="271" customFormat="1" ht="42.75">
      <c r="A3" s="456" t="s">
        <v>0</v>
      </c>
      <c r="B3" s="443" t="s">
        <v>1</v>
      </c>
      <c r="C3" s="443" t="s">
        <v>2</v>
      </c>
      <c r="D3" s="247" t="s">
        <v>3</v>
      </c>
      <c r="E3" s="442" t="s">
        <v>4</v>
      </c>
      <c r="F3" s="457" t="s">
        <v>5</v>
      </c>
      <c r="G3" s="252" t="s">
        <v>255</v>
      </c>
      <c r="H3" s="275" t="s">
        <v>255</v>
      </c>
    </row>
    <row r="4" spans="1:8" s="272" customFormat="1" ht="33.75" customHeight="1">
      <c r="A4" s="456"/>
      <c r="B4" s="444"/>
      <c r="C4" s="444"/>
      <c r="D4" s="245"/>
      <c r="E4" s="442"/>
      <c r="F4" s="458"/>
      <c r="G4" s="278" t="s">
        <v>592</v>
      </c>
      <c r="H4" s="276" t="s">
        <v>717</v>
      </c>
    </row>
    <row r="5" spans="1:8" s="273" customFormat="1" ht="31.5" customHeight="1">
      <c r="A5" s="206">
        <v>1</v>
      </c>
      <c r="B5" s="287" t="s">
        <v>348</v>
      </c>
      <c r="C5" s="288" t="s">
        <v>358</v>
      </c>
      <c r="D5" s="289" t="s">
        <v>353</v>
      </c>
      <c r="E5" s="290" t="s">
        <v>354</v>
      </c>
      <c r="F5" s="291"/>
      <c r="G5" s="152"/>
      <c r="H5" s="120"/>
    </row>
    <row r="6" spans="1:8" s="272" customFormat="1" ht="33.75" customHeight="1">
      <c r="A6" s="282">
        <v>2</v>
      </c>
      <c r="B6" s="292" t="s">
        <v>349</v>
      </c>
      <c r="C6" s="292" t="s">
        <v>359</v>
      </c>
      <c r="D6" s="292" t="s">
        <v>353</v>
      </c>
      <c r="E6" s="293" t="s">
        <v>355</v>
      </c>
      <c r="F6" s="294"/>
      <c r="G6" s="279"/>
      <c r="H6" s="277"/>
    </row>
    <row r="7" spans="1:8" s="273" customFormat="1" ht="31.5" customHeight="1">
      <c r="A7" s="206">
        <v>3</v>
      </c>
      <c r="B7" s="287" t="s">
        <v>350</v>
      </c>
      <c r="C7" s="288" t="s">
        <v>358</v>
      </c>
      <c r="D7" s="289" t="s">
        <v>353</v>
      </c>
      <c r="E7" s="290" t="s">
        <v>356</v>
      </c>
      <c r="F7" s="291"/>
      <c r="G7" s="152"/>
      <c r="H7" s="120"/>
    </row>
    <row r="8" spans="1:8" s="272" customFormat="1" ht="33.75" customHeight="1">
      <c r="A8" s="282">
        <v>4</v>
      </c>
      <c r="B8" s="292" t="s">
        <v>351</v>
      </c>
      <c r="C8" s="292" t="s">
        <v>358</v>
      </c>
      <c r="D8" s="292" t="s">
        <v>353</v>
      </c>
      <c r="E8" s="293" t="s">
        <v>357</v>
      </c>
      <c r="F8" s="294"/>
      <c r="G8" s="248"/>
      <c r="H8" s="277"/>
    </row>
    <row r="9" spans="1:8" s="273" customFormat="1" ht="31.5" customHeight="1">
      <c r="A9" s="206">
        <v>5</v>
      </c>
      <c r="B9" s="287" t="s">
        <v>352</v>
      </c>
      <c r="C9" s="288" t="s">
        <v>40</v>
      </c>
      <c r="D9" s="289" t="s">
        <v>365</v>
      </c>
      <c r="E9" s="290" t="s">
        <v>307</v>
      </c>
      <c r="F9" s="291"/>
      <c r="G9" s="152"/>
      <c r="H9" s="120"/>
    </row>
    <row r="10" spans="1:8" s="272" customFormat="1" ht="33.75" customHeight="1">
      <c r="A10" s="282">
        <v>6</v>
      </c>
      <c r="B10" s="292" t="s">
        <v>360</v>
      </c>
      <c r="C10" s="292" t="s">
        <v>39</v>
      </c>
      <c r="D10" s="292" t="s">
        <v>366</v>
      </c>
      <c r="E10" s="293" t="s">
        <v>361</v>
      </c>
      <c r="F10" s="294"/>
      <c r="G10" s="248"/>
      <c r="H10" s="277"/>
    </row>
    <row r="11" spans="1:8" s="273" customFormat="1" ht="31.5" customHeight="1">
      <c r="A11" s="206">
        <v>7</v>
      </c>
      <c r="B11" s="287" t="s">
        <v>362</v>
      </c>
      <c r="C11" s="288" t="s">
        <v>189</v>
      </c>
      <c r="D11" s="289" t="s">
        <v>366</v>
      </c>
      <c r="E11" s="290" t="s">
        <v>367</v>
      </c>
      <c r="F11" s="291"/>
      <c r="G11" s="152"/>
      <c r="H11" s="120"/>
    </row>
    <row r="12" spans="1:8" s="272" customFormat="1" ht="33.75" customHeight="1">
      <c r="A12" s="282">
        <v>8</v>
      </c>
      <c r="B12" s="292" t="s">
        <v>363</v>
      </c>
      <c r="C12" s="292" t="s">
        <v>338</v>
      </c>
      <c r="D12" s="292" t="s">
        <v>366</v>
      </c>
      <c r="E12" s="293" t="s">
        <v>368</v>
      </c>
      <c r="F12" s="294"/>
      <c r="G12" s="248"/>
      <c r="H12" s="277"/>
    </row>
    <row r="13" spans="1:8" s="273" customFormat="1" ht="31.5" customHeight="1">
      <c r="A13" s="206">
        <v>9</v>
      </c>
      <c r="B13" s="287" t="s">
        <v>364</v>
      </c>
      <c r="C13" s="288" t="s">
        <v>287</v>
      </c>
      <c r="D13" s="289" t="s">
        <v>366</v>
      </c>
      <c r="E13" s="290" t="s">
        <v>369</v>
      </c>
      <c r="F13" s="291"/>
      <c r="G13" s="152"/>
      <c r="H13" s="120"/>
    </row>
    <row r="14" spans="1:8" s="272" customFormat="1" ht="33.75" customHeight="1">
      <c r="A14" s="282">
        <v>10</v>
      </c>
      <c r="B14" s="292" t="s">
        <v>370</v>
      </c>
      <c r="C14" s="292" t="s">
        <v>39</v>
      </c>
      <c r="D14" s="292" t="s">
        <v>375</v>
      </c>
      <c r="E14" s="293" t="s">
        <v>376</v>
      </c>
      <c r="F14" s="294"/>
      <c r="G14" s="248"/>
      <c r="H14" s="277"/>
    </row>
    <row r="15" spans="1:8" s="273" customFormat="1" ht="31.5" customHeight="1">
      <c r="A15" s="206">
        <v>11</v>
      </c>
      <c r="B15" s="287" t="s">
        <v>371</v>
      </c>
      <c r="C15" s="288" t="s">
        <v>40</v>
      </c>
      <c r="D15" s="289" t="s">
        <v>375</v>
      </c>
      <c r="E15" s="290" t="s">
        <v>376</v>
      </c>
      <c r="F15" s="291"/>
      <c r="G15" s="152"/>
      <c r="H15" s="120"/>
    </row>
    <row r="16" spans="1:8" s="272" customFormat="1" ht="33.75" customHeight="1">
      <c r="A16" s="282">
        <v>12</v>
      </c>
      <c r="B16" s="292" t="s">
        <v>372</v>
      </c>
      <c r="C16" s="292" t="s">
        <v>306</v>
      </c>
      <c r="D16" s="292" t="s">
        <v>375</v>
      </c>
      <c r="E16" s="293" t="s">
        <v>377</v>
      </c>
      <c r="F16" s="294"/>
      <c r="G16" s="248"/>
      <c r="H16" s="277"/>
    </row>
    <row r="17" spans="1:8" s="273" customFormat="1" ht="31.15" customHeight="1">
      <c r="A17" s="206">
        <v>13</v>
      </c>
      <c r="B17" s="287" t="s">
        <v>373</v>
      </c>
      <c r="C17" s="288" t="s">
        <v>322</v>
      </c>
      <c r="D17" s="289" t="s">
        <v>375</v>
      </c>
      <c r="E17" s="290" t="s">
        <v>378</v>
      </c>
      <c r="F17" s="291"/>
      <c r="G17" s="152"/>
      <c r="H17" s="120"/>
    </row>
    <row r="18" spans="1:8" s="272" customFormat="1" ht="33.75" customHeight="1">
      <c r="A18" s="282">
        <v>14</v>
      </c>
      <c r="B18" s="292" t="s">
        <v>374</v>
      </c>
      <c r="C18" s="292" t="s">
        <v>380</v>
      </c>
      <c r="D18" s="292" t="s">
        <v>375</v>
      </c>
      <c r="E18" s="293" t="s">
        <v>379</v>
      </c>
      <c r="F18" s="294"/>
      <c r="G18" s="248"/>
      <c r="H18" s="277"/>
    </row>
    <row r="19" spans="1:8" s="273" customFormat="1" ht="31.5" customHeight="1">
      <c r="A19" s="206">
        <v>15</v>
      </c>
      <c r="B19" s="287" t="s">
        <v>383</v>
      </c>
      <c r="C19" s="288" t="s">
        <v>384</v>
      </c>
      <c r="D19" s="289" t="s">
        <v>375</v>
      </c>
      <c r="E19" s="290" t="s">
        <v>385</v>
      </c>
      <c r="F19" s="291"/>
      <c r="G19" s="152"/>
      <c r="H19" s="120"/>
    </row>
    <row r="20" spans="1:8" s="272" customFormat="1" ht="33.75" customHeight="1">
      <c r="A20" s="282">
        <v>16</v>
      </c>
      <c r="B20" s="292" t="s">
        <v>581</v>
      </c>
      <c r="C20" s="292" t="s">
        <v>582</v>
      </c>
      <c r="D20" s="292" t="s">
        <v>584</v>
      </c>
      <c r="E20" s="293" t="s">
        <v>583</v>
      </c>
      <c r="F20" s="294"/>
      <c r="G20" s="248"/>
      <c r="H20" s="277"/>
    </row>
    <row r="21" spans="1:8" s="273" customFormat="1" ht="31.5" customHeight="1">
      <c r="A21" s="206">
        <v>17</v>
      </c>
      <c r="B21" s="287" t="s">
        <v>601</v>
      </c>
      <c r="C21" s="288" t="s">
        <v>602</v>
      </c>
      <c r="D21" s="289" t="s">
        <v>603</v>
      </c>
      <c r="E21" s="290" t="s">
        <v>604</v>
      </c>
      <c r="F21" s="291"/>
      <c r="G21" s="152"/>
      <c r="H21" s="120"/>
    </row>
    <row r="22" spans="1:8" s="272" customFormat="1" ht="33.75" customHeight="1">
      <c r="A22" s="282">
        <v>18</v>
      </c>
      <c r="B22" s="292" t="s">
        <v>621</v>
      </c>
      <c r="C22" s="292" t="s">
        <v>622</v>
      </c>
      <c r="D22" s="292" t="s">
        <v>375</v>
      </c>
      <c r="E22" s="293" t="s">
        <v>623</v>
      </c>
      <c r="F22" s="294"/>
      <c r="G22" s="248"/>
      <c r="H22" s="277"/>
    </row>
    <row r="23" spans="1:8" s="273" customFormat="1" ht="31.5" customHeight="1">
      <c r="A23" s="206">
        <v>19</v>
      </c>
      <c r="B23" s="287" t="s">
        <v>641</v>
      </c>
      <c r="C23" s="288" t="s">
        <v>642</v>
      </c>
      <c r="D23" s="289" t="s">
        <v>375</v>
      </c>
      <c r="E23" s="290" t="s">
        <v>643</v>
      </c>
      <c r="F23" s="291"/>
      <c r="G23" s="152"/>
      <c r="H23" s="120"/>
    </row>
    <row r="24" spans="1:8" ht="45" customHeight="1">
      <c r="A24" s="280"/>
      <c r="B24" s="246"/>
      <c r="C24" s="112"/>
      <c r="D24" s="112"/>
      <c r="E24" s="113"/>
      <c r="F24" s="250"/>
      <c r="G24" s="121">
        <f>SUM(G5:G18)</f>
        <v>0</v>
      </c>
      <c r="H24" s="121">
        <f>SUM(H5:H18)</f>
        <v>0</v>
      </c>
    </row>
    <row r="25" spans="1:8">
      <c r="G25" s="64"/>
    </row>
    <row r="26" spans="1:8">
      <c r="E26" s="122"/>
      <c r="F26" s="122"/>
      <c r="G26" s="122"/>
    </row>
    <row r="27" spans="1:8">
      <c r="E27" s="122"/>
      <c r="F27" s="122"/>
      <c r="G27" s="122"/>
    </row>
    <row r="28" spans="1:8">
      <c r="E28" s="122"/>
      <c r="F28" s="122"/>
      <c r="G28" s="122"/>
    </row>
    <row r="29" spans="1:8">
      <c r="E29" s="122"/>
      <c r="F29" s="122"/>
      <c r="G29" s="122"/>
    </row>
    <row r="30" spans="1:8">
      <c r="E30" s="122"/>
      <c r="F30" s="122"/>
      <c r="G30" s="122"/>
    </row>
    <row r="31" spans="1:8">
      <c r="E31" s="122"/>
      <c r="F31" s="122"/>
      <c r="G31" s="122"/>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2021-01-25T09:41:11Z</dcterms:modified>
</cp:coreProperties>
</file>