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5" i="1" l="1"/>
  <c r="P136" i="1"/>
  <c r="P137" i="1"/>
  <c r="P134" i="1"/>
  <c r="H121" i="1"/>
  <c r="O137" i="1"/>
  <c r="O136" i="1"/>
  <c r="O135" i="1"/>
  <c r="O134" i="1"/>
  <c r="O120" i="1" l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19" i="1"/>
  <c r="P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19" i="1"/>
  <c r="L119" i="1" s="1"/>
  <c r="G120" i="1"/>
  <c r="H120" i="1" s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19" i="1"/>
  <c r="H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19" i="1"/>
  <c r="D119" i="1" s="1"/>
  <c r="P100" i="1" l="1"/>
  <c r="U101" i="1" l="1"/>
  <c r="V101" i="1"/>
  <c r="W101" i="1" s="1"/>
  <c r="V102" i="1"/>
  <c r="T101" i="1"/>
  <c r="T102" i="1"/>
  <c r="U102" i="1" s="1"/>
  <c r="R101" i="1"/>
  <c r="S101" i="1" s="1"/>
  <c r="R102" i="1"/>
  <c r="P101" i="1"/>
  <c r="P102" i="1"/>
  <c r="S102" i="1" s="1"/>
  <c r="V100" i="1"/>
  <c r="W100" i="1" s="1"/>
  <c r="T100" i="1"/>
  <c r="R100" i="1"/>
  <c r="S100" i="1" s="1"/>
  <c r="L91" i="1"/>
  <c r="L92" i="1"/>
  <c r="L93" i="1"/>
  <c r="L94" i="1"/>
  <c r="L95" i="1"/>
  <c r="L96" i="1"/>
  <c r="L90" i="1"/>
  <c r="I91" i="1"/>
  <c r="I92" i="1"/>
  <c r="I93" i="1"/>
  <c r="I94" i="1"/>
  <c r="I95" i="1"/>
  <c r="I96" i="1"/>
  <c r="I90" i="1"/>
  <c r="F91" i="1"/>
  <c r="F92" i="1"/>
  <c r="F93" i="1"/>
  <c r="F94" i="1"/>
  <c r="F95" i="1"/>
  <c r="F96" i="1"/>
  <c r="F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0" i="1"/>
  <c r="D90" i="1" s="1"/>
  <c r="W102" i="1" l="1"/>
  <c r="U100" i="1"/>
  <c r="O77" i="1"/>
  <c r="O78" i="1"/>
  <c r="O79" i="1"/>
  <c r="O80" i="1"/>
  <c r="O81" i="1"/>
  <c r="O82" i="1"/>
  <c r="O83" i="1"/>
  <c r="O84" i="1"/>
  <c r="O85" i="1"/>
  <c r="O86" i="1"/>
  <c r="O87" i="1"/>
  <c r="O88" i="1"/>
  <c r="O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76" i="1"/>
  <c r="M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6" i="1"/>
  <c r="J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76" i="1"/>
  <c r="G76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B51" i="1"/>
  <c r="N72" i="1" l="1"/>
  <c r="S72" i="1" s="1"/>
  <c r="N71" i="1"/>
  <c r="S71" i="1" s="1"/>
  <c r="N70" i="1"/>
  <c r="Q70" i="1" s="1"/>
  <c r="B55" i="1"/>
  <c r="P70" i="1" l="1"/>
  <c r="P71" i="1" s="1"/>
  <c r="P72" i="1" s="1"/>
  <c r="Q71" i="1"/>
  <c r="Q72" i="1" s="1"/>
  <c r="S70" i="1"/>
  <c r="D70" i="1"/>
  <c r="I70" i="1" s="1"/>
  <c r="J70" i="1" l="1"/>
  <c r="K70" i="1"/>
  <c r="B46" i="1"/>
  <c r="B47" i="1"/>
  <c r="B48" i="1"/>
  <c r="B49" i="1"/>
  <c r="B50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<sst xmlns="http://schemas.openxmlformats.org/spreadsheetml/2006/main" count="62" uniqueCount="40">
  <si>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</si>
  <si>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</si>
  <si>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</si>
  <si>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</si>
  <si>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</si>
  <si>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</si>
  <si>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</si>
  <si>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</si>
  <si>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</si>
  <si>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</si>
  <si>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</si>
  <si>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</si>
  <si>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</si>
  <si>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</si>
  <si>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</si>
  <si>
    <t>M1 RPM</t>
  </si>
  <si>
    <t>Ki</t>
  </si>
  <si>
    <t>M2 RPM</t>
  </si>
  <si>
    <t>M3 RPM</t>
  </si>
  <si>
    <t>M4 RPM</t>
  </si>
  <si>
    <t>micros</t>
  </si>
  <si>
    <t>micros-761</t>
  </si>
  <si>
    <t>NEWEST DATA</t>
  </si>
  <si>
    <t>Microsecons</t>
  </si>
  <si>
    <t>Motor1 RPM</t>
  </si>
  <si>
    <t>Motor2 RPM</t>
  </si>
  <si>
    <t>Motor3 RPM</t>
  </si>
  <si>
    <t>Motor4 RPM</t>
  </si>
  <si>
    <t>N</t>
  </si>
  <si>
    <t>Drone weight:</t>
  </si>
  <si>
    <t>1.427kg</t>
  </si>
  <si>
    <t>Force per motor:</t>
  </si>
  <si>
    <t>~3.5N</t>
  </si>
  <si>
    <t>b~=</t>
  </si>
  <si>
    <t>Motor1</t>
  </si>
  <si>
    <t>Motor2</t>
  </si>
  <si>
    <t>Motor3</t>
  </si>
  <si>
    <t>Motor4</t>
  </si>
  <si>
    <t>Output</t>
  </si>
  <si>
    <t>Needed omega 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</si>
</sst>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applyFill="1"/>
    <xf numFmtId="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4032"/>
        <c:axId val="65645568"/>
      </c:scatterChart>
      <c:valAx>
        <c:axId val="65644032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5645568"/>
        <c:crosses val="autoZero"/>
        <c:crossBetween val="midCat"/>
      </c:valAx>
      <c:valAx>
        <c:axId val="65645568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4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3856"/>
        <c:axId val="65683840"/>
      </c:scatterChart>
      <c:valAx>
        <c:axId val="65673856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5683840"/>
        <c:crosses val="autoZero"/>
        <c:crossBetween val="midCat"/>
      </c:valAx>
      <c:valAx>
        <c:axId val="65683840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7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3280"/>
        <c:axId val="65714816"/>
      </c:scatterChart>
      <c:valAx>
        <c:axId val="65713280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65714816"/>
        <c:crosses val="autoZero"/>
        <c:crossBetween val="midCat"/>
      </c:valAx>
      <c:valAx>
        <c:axId val="65714816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1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1712"/>
        <c:axId val="67977600"/>
      </c:scatterChart>
      <c:valAx>
        <c:axId val="67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77600"/>
        <c:crosses val="autoZero"/>
        <c:crossBetween val="midCat"/>
      </c:valAx>
      <c:valAx>
        <c:axId val="67977600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6797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2"/>
        <c:axId val="68010368"/>
      </c:scatterChart>
      <c:valAx>
        <c:axId val="679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10368"/>
        <c:crosses val="autoZero"/>
        <c:crossBetween val="midCat"/>
      </c:valAx>
      <c:valAx>
        <c:axId val="680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6462343615499E-2"/>
          <c:y val="3.75116652085156E-2"/>
          <c:w val="0.7886973283269168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Sheet1!$C$82:$C$88</c:f>
              <c:numCache>
                <c:formatCode>General</c:formatCode>
                <c:ptCount val="7"/>
                <c:pt idx="0">
                  <c:v>1084.8966630396751</c:v>
                </c:pt>
                <c:pt idx="1">
                  <c:v>1089.2948927547009</c:v>
                </c:pt>
                <c:pt idx="2">
                  <c:v>1092.4364854082908</c:v>
                </c:pt>
                <c:pt idx="3">
                  <c:v>1095.4733583067609</c:v>
                </c:pt>
                <c:pt idx="4">
                  <c:v>1098.1960719398719</c:v>
                </c:pt>
                <c:pt idx="5">
                  <c:v>1100.4999065525046</c:v>
                </c:pt>
                <c:pt idx="6">
                  <c:v>1102.8037411651371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Sheet1!$F$82:$F$88</c:f>
              <c:numCache>
                <c:formatCode>General</c:formatCode>
                <c:ptCount val="7"/>
                <c:pt idx="0">
                  <c:v>1064.4763107913416</c:v>
                </c:pt>
                <c:pt idx="1">
                  <c:v>1069.2934195268458</c:v>
                </c:pt>
                <c:pt idx="2">
                  <c:v>1073.2727702213931</c:v>
                </c:pt>
                <c:pt idx="3">
                  <c:v>1076.937961650581</c:v>
                </c:pt>
                <c:pt idx="4">
                  <c:v>1079.7653950388119</c:v>
                </c:pt>
                <c:pt idx="5">
                  <c:v>1082.5928284270426</c:v>
                </c:pt>
                <c:pt idx="6">
                  <c:v>1085.0013827947948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Sheet1!$I$82:$I$88</c:f>
              <c:numCache>
                <c:formatCode>General</c:formatCode>
                <c:ptCount val="7"/>
                <c:pt idx="0">
                  <c:v>1082.8022679372821</c:v>
                </c:pt>
                <c:pt idx="1">
                  <c:v>1087.6193766727863</c:v>
                </c:pt>
                <c:pt idx="2">
                  <c:v>1091.3892878570941</c:v>
                </c:pt>
                <c:pt idx="3">
                  <c:v>1094.8450397760428</c:v>
                </c:pt>
                <c:pt idx="4">
                  <c:v>1097.3583138989147</c:v>
                </c:pt>
                <c:pt idx="5">
                  <c:v>1100.2904670422652</c:v>
                </c:pt>
                <c:pt idx="6">
                  <c:v>1102.3848621446584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Sheet1!$L$82:$L$88</c:f>
              <c:numCache>
                <c:formatCode>General</c:formatCode>
                <c:ptCount val="7"/>
                <c:pt idx="0">
                  <c:v>1057.1459279329654</c:v>
                </c:pt>
                <c:pt idx="1">
                  <c:v>1061.7535971582304</c:v>
                </c:pt>
                <c:pt idx="2">
                  <c:v>1065.314068832299</c:v>
                </c:pt>
                <c:pt idx="3">
                  <c:v>1069.3981392819655</c:v>
                </c:pt>
                <c:pt idx="4">
                  <c:v>1072.5397319355554</c:v>
                </c:pt>
                <c:pt idx="5">
                  <c:v>1075.2624455686664</c:v>
                </c:pt>
                <c:pt idx="6">
                  <c:v>1077.9851592017776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1792"/>
        <c:axId val="70003328"/>
      </c:scatterChart>
      <c:valAx>
        <c:axId val="700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03328"/>
        <c:crosses val="autoZero"/>
        <c:crossBetween val="midCat"/>
      </c:valAx>
      <c:valAx>
        <c:axId val="700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3094631659788509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M3= 0.0562x + 1064.7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Sheet1!$C$120:$C$126</c:f>
              <c:numCache>
                <c:formatCode>General</c:formatCode>
                <c:ptCount val="7"/>
                <c:pt idx="0">
                  <c:v>1151.3937075406591</c:v>
                </c:pt>
                <c:pt idx="1">
                  <c:v>1160.5043262360696</c:v>
                </c:pt>
                <c:pt idx="2">
                  <c:v>1167.729989339326</c:v>
                </c:pt>
                <c:pt idx="3">
                  <c:v>1173.6990153811466</c:v>
                </c:pt>
                <c:pt idx="4">
                  <c:v>1178.4114043615314</c:v>
                </c:pt>
                <c:pt idx="5">
                  <c:v>1182.2860353009589</c:v>
                </c:pt>
                <c:pt idx="6">
                  <c:v>1185.7417872199076</c:v>
                </c:pt>
              </c:numCache>
            </c:numRef>
          </c:yVal>
          <c:smooth val="1"/>
        </c:ser>
        <c:ser>
          <c:idx val="1"/>
          <c:order val="1"/>
          <c:tx>
            <c:v>Motor 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46776660955965715"/>
                  <c:y val="-0.212793675263056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M2 = 0.0571x + 1041.2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Sheet1!$G$120:$G$126</c:f>
              <c:numCache>
                <c:formatCode>General</c:formatCode>
                <c:ptCount val="7"/>
                <c:pt idx="0">
                  <c:v>1129.61199847577</c:v>
                </c:pt>
                <c:pt idx="1">
                  <c:v>1138.513177660941</c:v>
                </c:pt>
                <c:pt idx="2">
                  <c:v>1145.8435605193174</c:v>
                </c:pt>
                <c:pt idx="3">
                  <c:v>1151.707866806018</c:v>
                </c:pt>
                <c:pt idx="4">
                  <c:v>1156.629695296642</c:v>
                </c:pt>
                <c:pt idx="5">
                  <c:v>1160.713765746309</c:v>
                </c:pt>
                <c:pt idx="6">
                  <c:v>1164.4836769306166</c:v>
                </c:pt>
              </c:numCache>
            </c:numRef>
          </c:yVal>
          <c:smooth val="1"/>
        </c:ser>
        <c:ser>
          <c:idx val="2"/>
          <c:order val="2"/>
          <c:tx>
            <c:v>Motor 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61210387286798151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M1 = 0.0611x + 1049.5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Sheet1!$K$120:$K$126</c:f>
              <c:numCache>
                <c:formatCode>General</c:formatCode>
                <c:ptCount val="7"/>
                <c:pt idx="0">
                  <c:v>1143.5397259066847</c:v>
                </c:pt>
                <c:pt idx="1">
                  <c:v>1154.0117014186508</c:v>
                </c:pt>
                <c:pt idx="2">
                  <c:v>1162.3892818282234</c:v>
                </c:pt>
                <c:pt idx="3">
                  <c:v>1168.1488683598047</c:v>
                </c:pt>
                <c:pt idx="4">
                  <c:v>1173.0706968504287</c:v>
                </c:pt>
                <c:pt idx="5">
                  <c:v>1177.5736463205742</c:v>
                </c:pt>
                <c:pt idx="6">
                  <c:v>1181.3435575048818</c:v>
                </c:pt>
              </c:numCache>
            </c:numRef>
          </c:yVal>
          <c:smooth val="1"/>
        </c:ser>
        <c:ser>
          <c:idx val="3"/>
          <c:order val="3"/>
          <c:tx>
            <c:v>Motor 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8766657383261176"/>
                  <c:y val="-0.323587516280907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M4 = 0.0622x + 1020.7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Sheet1!$O$120:$O$126</c:f>
              <c:numCache>
                <c:formatCode>General</c:formatCode>
                <c:ptCount val="7"/>
                <c:pt idx="0">
                  <c:v>1116.7314685960519</c:v>
                </c:pt>
                <c:pt idx="1">
                  <c:v>1126.784565087539</c:v>
                </c:pt>
                <c:pt idx="2">
                  <c:v>1134.6385467215136</c:v>
                </c:pt>
                <c:pt idx="3">
                  <c:v>1141.1311715389324</c:v>
                </c:pt>
                <c:pt idx="4">
                  <c:v>1146.3671592949154</c:v>
                </c:pt>
                <c:pt idx="5">
                  <c:v>1150.7653890099414</c:v>
                </c:pt>
                <c:pt idx="6">
                  <c:v>1154.8494594596079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5840"/>
        <c:axId val="80037376"/>
      </c:scatterChart>
      <c:valAx>
        <c:axId val="80035840"/>
        <c:scaling>
          <c:orientation val="minMax"/>
          <c:max val="2200"/>
          <c:min val="1600"/>
        </c:scaling>
        <c:delete val="0"/>
        <c:axPos val="b"/>
        <c:numFmt formatCode="General" sourceLinked="1"/>
        <c:majorTickMark val="out"/>
        <c:minorTickMark val="none"/>
        <c:tickLblPos val="nextTo"/>
        <c:crossAx val="80037376"/>
        <c:crosses val="autoZero"/>
        <c:crossBetween val="midCat"/>
      </c:valAx>
      <c:valAx>
        <c:axId val="80037376"/>
        <c:scaling>
          <c:orientation val="minMax"/>
          <c:max val="1186"/>
          <c:min val="11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72222222222222221"/>
                  <c:y val="-0.184819918343540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M1 = 0.1215x + 957.03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Sheet1!$A$119:$A$120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xVal>
          <c:yVal>
            <c:numRef>
              <c:f>Sheet1!$C$119:$C$120</c:f>
              <c:numCache>
                <c:formatCode>General</c:formatCode>
                <c:ptCount val="2"/>
                <c:pt idx="0">
                  <c:v>1139.2462159467786</c:v>
                </c:pt>
                <c:pt idx="1">
                  <c:v>1151.3937075406591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54091338582677162"/>
                  <c:y val="-0.318655949256342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M2 = 0.0733x + 1013.9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Sheet1!$A$121:$A$122</c:f>
              <c:numCache>
                <c:formatCode>General</c:formatCode>
                <c:ptCount val="2"/>
                <c:pt idx="0">
                  <c:v>1700</c:v>
                </c:pt>
                <c:pt idx="1">
                  <c:v>1800</c:v>
                </c:pt>
              </c:numCache>
            </c:numRef>
          </c:xVal>
          <c:yVal>
            <c:numRef>
              <c:f>Sheet1!$G$121:$G$122</c:f>
              <c:numCache>
                <c:formatCode>General</c:formatCode>
                <c:ptCount val="2"/>
                <c:pt idx="0">
                  <c:v>1138.513177660941</c:v>
                </c:pt>
                <c:pt idx="1">
                  <c:v>1145.8435605193174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65926552930883642"/>
                  <c:y val="8.15769903762029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M3 = 0.1047x + 975.99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Sheet1!$A$120:$A$121</c:f>
              <c:numCache>
                <c:formatCode>General</c:formatCode>
                <c:ptCount val="2"/>
                <c:pt idx="0">
                  <c:v>1600</c:v>
                </c:pt>
                <c:pt idx="1">
                  <c:v>1700</c:v>
                </c:pt>
              </c:numCache>
            </c:numRef>
          </c:xVal>
          <c:yVal>
            <c:numRef>
              <c:f>Sheet1!$K$120:$K$121</c:f>
              <c:numCache>
                <c:formatCode>General</c:formatCode>
                <c:ptCount val="2"/>
                <c:pt idx="0">
                  <c:v>1143.5397259066847</c:v>
                </c:pt>
                <c:pt idx="1">
                  <c:v>1154.0117014186508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3030139982502187"/>
                  <c:y val="2.6316710411198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M4 = 0.0482x + 1049.7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Sheet1!$A$123:$A$125</c:f>
              <c:numCache>
                <c:formatCode>General</c:formatCode>
                <c:ptCount val="3"/>
                <c:pt idx="0">
                  <c:v>1900</c:v>
                </c:pt>
                <c:pt idx="1">
                  <c:v>2000</c:v>
                </c:pt>
                <c:pt idx="2">
                  <c:v>2100</c:v>
                </c:pt>
              </c:numCache>
            </c:numRef>
          </c:xVal>
          <c:yVal>
            <c:numRef>
              <c:f>Sheet1!$O$123:$O$125</c:f>
              <c:numCache>
                <c:formatCode>General</c:formatCode>
                <c:ptCount val="3"/>
                <c:pt idx="0">
                  <c:v>1141.1311715389324</c:v>
                </c:pt>
                <c:pt idx="1">
                  <c:v>1146.3671592949154</c:v>
                </c:pt>
                <c:pt idx="2">
                  <c:v>1150.7653890099414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3536"/>
        <c:axId val="85950464"/>
      </c:scatterChart>
      <c:valAx>
        <c:axId val="85953536"/>
        <c:scaling>
          <c:orientation val="minMax"/>
          <c:max val="2000"/>
          <c:min val="1500"/>
        </c:scaling>
        <c:delete val="0"/>
        <c:axPos val="b"/>
        <c:numFmt formatCode="General" sourceLinked="1"/>
        <c:majorTickMark val="out"/>
        <c:minorTickMark val="none"/>
        <c:tickLblPos val="nextTo"/>
        <c:crossAx val="85950464"/>
        <c:crosses val="autoZero"/>
        <c:crossBetween val="midCat"/>
      </c:valAx>
      <c:valAx>
        <c:axId val="85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5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86023622047235"/>
          <c:y val="0.54070683872849223"/>
          <c:w val="0.26047309711286087"/>
          <c:h val="0.459293161271507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185737</xdr:rowOff>
    </xdr:from>
    <xdr:to>
      <xdr:col>12</xdr:col>
      <xdr:colOff>581025</xdr:colOff>
      <xdr:row>113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128</xdr:row>
      <xdr:rowOff>80961</xdr:rowOff>
    </xdr:from>
    <xdr:to>
      <xdr:col>12</xdr:col>
      <xdr:colOff>19049</xdr:colOff>
      <xdr:row>148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152400</xdr:colOff>
      <xdr:row>128</xdr:row>
      <xdr:rowOff>128587</xdr:rowOff>
    </xdr:from>
    <xdr:to>
      <xdr:col>24</xdr:col>
      <xdr:colOff>457200</xdr:colOff>
      <xdr:row>143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D115" zoomScaleNormal="100" workbookViewId="0">
      <selection activeCell="S122" sqref="S122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  <col min="14" max="14" width="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>B12*2*PI()/60</f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9" x14ac:dyDescent="0.25">
      <c r="A65">
        <v>1100</v>
      </c>
      <c r="B65" s="1">
        <f t="shared" si="0"/>
        <v>1032.5367854798453</v>
      </c>
    </row>
    <row r="66" spans="1:19" x14ac:dyDescent="0.25">
      <c r="A66">
        <v>1150</v>
      </c>
      <c r="B66" s="1">
        <f t="shared" si="0"/>
        <v>1056.5176094022474</v>
      </c>
    </row>
    <row r="67" spans="1:19" x14ac:dyDescent="0.25">
      <c r="A67">
        <v>1200</v>
      </c>
      <c r="B67" s="1">
        <f t="shared" si="0"/>
        <v>1074.529407282829</v>
      </c>
    </row>
    <row r="69" spans="1:19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  <c r="L69">
        <v>765</v>
      </c>
      <c r="M69">
        <v>1220</v>
      </c>
      <c r="N69">
        <v>1</v>
      </c>
      <c r="P69">
        <v>1.917</v>
      </c>
      <c r="Q69">
        <v>7861.8</v>
      </c>
    </row>
    <row r="70" spans="1:19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  <c r="M70">
        <v>1255</v>
      </c>
      <c r="N70">
        <f>M70/M69</f>
        <v>1.028688524590164</v>
      </c>
      <c r="P70">
        <f>P69/N70</f>
        <v>1.8635378486055776</v>
      </c>
      <c r="Q70">
        <f>Q69/N70</f>
        <v>7642.5466135458164</v>
      </c>
      <c r="S70">
        <f>($P$69*M70+$Q$69)/N70</f>
        <v>9981.2866135458153</v>
      </c>
    </row>
    <row r="71" spans="1:19" x14ac:dyDescent="0.25">
      <c r="A71" t="s">
        <v>5</v>
      </c>
      <c r="B71">
        <v>20</v>
      </c>
      <c r="M71">
        <v>1104</v>
      </c>
      <c r="N71">
        <f>M71/M69</f>
        <v>0.90491803278688521</v>
      </c>
      <c r="P71">
        <f t="shared" ref="P71:P72" si="1">P70/N71</f>
        <v>2.0593443616837002</v>
      </c>
      <c r="Q71">
        <f t="shared" ref="Q71:Q72" si="2">Q70/N71</f>
        <v>8445.5678156937465</v>
      </c>
      <c r="S71">
        <f t="shared" ref="S71:S72" si="3">($P$69*M71+$Q$69)/N71</f>
        <v>11026.598695652174</v>
      </c>
    </row>
    <row r="72" spans="1:19" x14ac:dyDescent="0.25">
      <c r="A72" t="s">
        <v>6</v>
      </c>
      <c r="B72">
        <v>9.8000000000000007</v>
      </c>
      <c r="M72">
        <v>1160</v>
      </c>
      <c r="N72">
        <f>M72/M69</f>
        <v>0.95081967213114749</v>
      </c>
      <c r="P72">
        <f t="shared" si="1"/>
        <v>2.1658621734949262</v>
      </c>
      <c r="Q72">
        <f t="shared" si="2"/>
        <v>8882.4075302985966</v>
      </c>
      <c r="S72">
        <f t="shared" si="3"/>
        <v>10607.184827586208</v>
      </c>
    </row>
    <row r="73" spans="1:19" x14ac:dyDescent="0.25">
      <c r="A73" t="s">
        <v>11</v>
      </c>
      <c r="B73">
        <v>254</v>
      </c>
    </row>
    <row r="75" spans="1:19" x14ac:dyDescent="0.25">
      <c r="A75" t="s">
        <v>20</v>
      </c>
      <c r="B75" t="s">
        <v>15</v>
      </c>
      <c r="C75" t="s">
        <v>3</v>
      </c>
      <c r="D75" t="s">
        <v>16</v>
      </c>
      <c r="E75" t="s">
        <v>17</v>
      </c>
      <c r="F75" t="s">
        <v>3</v>
      </c>
      <c r="G75" t="s">
        <v>16</v>
      </c>
      <c r="H75" t="s">
        <v>18</v>
      </c>
      <c r="I75" t="s">
        <v>3</v>
      </c>
      <c r="J75" t="s">
        <v>16</v>
      </c>
      <c r="K75" t="s">
        <v>19</v>
      </c>
      <c r="L75" t="s">
        <v>3</v>
      </c>
      <c r="M75" t="s">
        <v>16</v>
      </c>
      <c r="O75" t="s">
        <v>21</v>
      </c>
    </row>
    <row r="76" spans="1:19" x14ac:dyDescent="0.25">
      <c r="A76">
        <v>1200</v>
      </c>
      <c r="B76">
        <v>9900</v>
      </c>
      <c r="C76">
        <f>B76*2*PI()/60</f>
        <v>1036.7255756846318</v>
      </c>
      <c r="D76">
        <f>C76/(A76-761)</f>
        <v>2.3615616758192068</v>
      </c>
      <c r="E76">
        <v>9661</v>
      </c>
      <c r="F76">
        <f>E76*2*PI()/60</f>
        <v>1011.697554211033</v>
      </c>
      <c r="G76">
        <f>F76/(A76-761)</f>
        <v>2.3045502373827631</v>
      </c>
      <c r="H76">
        <v>9809</v>
      </c>
      <c r="I76">
        <f>H76*2*PI()/60</f>
        <v>1027.1960779687427</v>
      </c>
      <c r="J76">
        <f>I76/(A76-761)</f>
        <v>2.339854391728343</v>
      </c>
      <c r="K76">
        <v>9573</v>
      </c>
      <c r="L76">
        <f>K76*2*PI()/60</f>
        <v>1002.482215760503</v>
      </c>
      <c r="M76">
        <f>L76/(A76-761)</f>
        <v>2.2835585780421481</v>
      </c>
      <c r="O76">
        <f>A76-761</f>
        <v>439</v>
      </c>
    </row>
    <row r="77" spans="1:19" x14ac:dyDescent="0.25">
      <c r="A77">
        <v>1250</v>
      </c>
      <c r="B77">
        <v>10011</v>
      </c>
      <c r="C77">
        <f t="shared" ref="C77:C88" si="4">B77*2*PI()/60</f>
        <v>1048.3494685029139</v>
      </c>
      <c r="D77">
        <f t="shared" ref="D77:D88" si="5">C77/(A77-761)</f>
        <v>2.1438639437687401</v>
      </c>
      <c r="E77">
        <v>9782</v>
      </c>
      <c r="F77">
        <f t="shared" ref="F77:F88" si="6">E77*2*PI()/60</f>
        <v>1024.368644580512</v>
      </c>
      <c r="G77">
        <f t="shared" ref="G77:G88" si="7">F77/(A77-761)</f>
        <v>2.0948234040501266</v>
      </c>
      <c r="H77">
        <v>9955</v>
      </c>
      <c r="I77">
        <f t="shared" ref="I77:I88" si="8">H77*2*PI()/60</f>
        <v>1042.485162216213</v>
      </c>
      <c r="J77">
        <f t="shared" ref="J77:J88" si="9">I77/(A77-761)</f>
        <v>2.1318714973746689</v>
      </c>
      <c r="K77">
        <v>9713</v>
      </c>
      <c r="L77">
        <f t="shared" ref="L77:L88" si="10">K77*2*PI()/60</f>
        <v>1017.1429814772553</v>
      </c>
      <c r="M77">
        <f t="shared" ref="M77:M88" si="11">L77/(A77-761)</f>
        <v>2.0800469968860025</v>
      </c>
      <c r="O77">
        <f t="shared" ref="O77:O88" si="12">A77-761</f>
        <v>489</v>
      </c>
    </row>
    <row r="78" spans="1:19" x14ac:dyDescent="0.25">
      <c r="A78">
        <v>1300</v>
      </c>
      <c r="B78">
        <v>10120</v>
      </c>
      <c r="C78">
        <f t="shared" si="4"/>
        <v>1059.7639218109568</v>
      </c>
      <c r="D78">
        <f t="shared" si="5"/>
        <v>1.9661668308181017</v>
      </c>
      <c r="E78">
        <v>9890</v>
      </c>
      <c r="F78">
        <f t="shared" si="6"/>
        <v>1035.6783781334352</v>
      </c>
      <c r="G78">
        <f t="shared" si="7"/>
        <v>1.9214812210267815</v>
      </c>
      <c r="H78">
        <v>10066</v>
      </c>
      <c r="I78">
        <f t="shared" si="8"/>
        <v>1054.1090550344952</v>
      </c>
      <c r="J78">
        <f t="shared" si="9"/>
        <v>1.9556754267801395</v>
      </c>
      <c r="K78">
        <v>9820</v>
      </c>
      <c r="L78">
        <f t="shared" si="10"/>
        <v>1028.347995275059</v>
      </c>
      <c r="M78">
        <f t="shared" si="11"/>
        <v>1.9078812528294231</v>
      </c>
      <c r="O78">
        <f t="shared" si="12"/>
        <v>539</v>
      </c>
    </row>
    <row r="79" spans="1:19" x14ac:dyDescent="0.25">
      <c r="A79">
        <v>1350</v>
      </c>
      <c r="B79">
        <v>10194</v>
      </c>
      <c r="C79">
        <f t="shared" si="4"/>
        <v>1067.5131836898117</v>
      </c>
      <c r="D79">
        <f t="shared" si="5"/>
        <v>1.8124162711202236</v>
      </c>
      <c r="E79">
        <v>9977</v>
      </c>
      <c r="F79">
        <f t="shared" si="6"/>
        <v>1044.7889968288455</v>
      </c>
      <c r="G79">
        <f t="shared" si="7"/>
        <v>1.7738353087077172</v>
      </c>
      <c r="H79">
        <v>10155</v>
      </c>
      <c r="I79">
        <f t="shared" si="8"/>
        <v>1063.4291132401449</v>
      </c>
      <c r="J79">
        <f t="shared" si="9"/>
        <v>1.8054823654331833</v>
      </c>
      <c r="K79">
        <v>9905</v>
      </c>
      <c r="L79">
        <f t="shared" si="10"/>
        <v>1037.2491744602301</v>
      </c>
      <c r="M79">
        <f t="shared" si="11"/>
        <v>1.76103425205472</v>
      </c>
      <c r="O79">
        <f t="shared" si="12"/>
        <v>589</v>
      </c>
    </row>
    <row r="80" spans="1:19" x14ac:dyDescent="0.25">
      <c r="A80">
        <v>1400</v>
      </c>
      <c r="B80">
        <v>10259</v>
      </c>
      <c r="C80">
        <f t="shared" si="4"/>
        <v>1074.3199677725895</v>
      </c>
      <c r="D80">
        <f>C80/(A80-761)</f>
        <v>1.6812519057474014</v>
      </c>
      <c r="E80">
        <v>10051</v>
      </c>
      <c r="F80">
        <f t="shared" si="6"/>
        <v>1052.5382587077004</v>
      </c>
      <c r="G80">
        <f t="shared" si="7"/>
        <v>1.6471647241122072</v>
      </c>
      <c r="H80">
        <v>10226</v>
      </c>
      <c r="I80">
        <f t="shared" si="8"/>
        <v>1070.8642158536409</v>
      </c>
      <c r="J80">
        <f t="shared" si="9"/>
        <v>1.6758438432764333</v>
      </c>
      <c r="K80">
        <v>9977</v>
      </c>
      <c r="L80">
        <f t="shared" si="10"/>
        <v>1044.7889968288455</v>
      </c>
      <c r="M80">
        <f t="shared" si="11"/>
        <v>1.6350375537227628</v>
      </c>
      <c r="O80">
        <f t="shared" si="12"/>
        <v>639</v>
      </c>
    </row>
    <row r="81" spans="1:15" x14ac:dyDescent="0.25">
      <c r="A81">
        <v>1450</v>
      </c>
      <c r="B81">
        <v>10311</v>
      </c>
      <c r="C81">
        <f t="shared" si="4"/>
        <v>1079.7653950388119</v>
      </c>
      <c r="D81">
        <f t="shared" si="5"/>
        <v>1.5671486139895674</v>
      </c>
      <c r="E81">
        <v>10112</v>
      </c>
      <c r="F81">
        <f t="shared" si="6"/>
        <v>1058.9261637699997</v>
      </c>
      <c r="G81">
        <f t="shared" si="7"/>
        <v>1.5369029953120459</v>
      </c>
      <c r="H81">
        <v>10290</v>
      </c>
      <c r="I81">
        <f t="shared" si="8"/>
        <v>1077.5662801812989</v>
      </c>
      <c r="J81">
        <f t="shared" si="9"/>
        <v>1.5639568652849041</v>
      </c>
      <c r="K81">
        <v>10042</v>
      </c>
      <c r="L81">
        <f t="shared" si="10"/>
        <v>1051.5957809116235</v>
      </c>
      <c r="M81">
        <f t="shared" si="11"/>
        <v>1.526263832963169</v>
      </c>
      <c r="O81">
        <f t="shared" si="12"/>
        <v>689</v>
      </c>
    </row>
    <row r="82" spans="1:15" x14ac:dyDescent="0.25">
      <c r="A82">
        <v>1500</v>
      </c>
      <c r="B82">
        <v>10360</v>
      </c>
      <c r="C82">
        <f t="shared" si="4"/>
        <v>1084.8966630396751</v>
      </c>
      <c r="D82">
        <f t="shared" si="5"/>
        <v>1.4680604371308188</v>
      </c>
      <c r="E82">
        <v>10165</v>
      </c>
      <c r="F82">
        <f t="shared" si="6"/>
        <v>1064.4763107913416</v>
      </c>
      <c r="G82">
        <f t="shared" si="7"/>
        <v>1.440428025428067</v>
      </c>
      <c r="H82">
        <v>10340</v>
      </c>
      <c r="I82">
        <f t="shared" si="8"/>
        <v>1082.8022679372821</v>
      </c>
      <c r="J82">
        <f t="shared" si="9"/>
        <v>1.4652263436228445</v>
      </c>
      <c r="K82">
        <v>10095</v>
      </c>
      <c r="L82">
        <f t="shared" si="10"/>
        <v>1057.1459279329654</v>
      </c>
      <c r="M82">
        <f t="shared" si="11"/>
        <v>1.430508698150156</v>
      </c>
      <c r="O82">
        <f t="shared" si="12"/>
        <v>739</v>
      </c>
    </row>
    <row r="83" spans="1:15" x14ac:dyDescent="0.25">
      <c r="A83">
        <v>1550</v>
      </c>
      <c r="B83">
        <v>10402</v>
      </c>
      <c r="C83">
        <f t="shared" si="4"/>
        <v>1089.2948927547009</v>
      </c>
      <c r="D83">
        <f t="shared" si="5"/>
        <v>1.3806018919577958</v>
      </c>
      <c r="E83">
        <v>10211</v>
      </c>
      <c r="F83">
        <f t="shared" si="6"/>
        <v>1069.2934195268458</v>
      </c>
      <c r="G83">
        <f t="shared" si="7"/>
        <v>1.3552514822900454</v>
      </c>
      <c r="H83">
        <v>10386</v>
      </c>
      <c r="I83">
        <f t="shared" si="8"/>
        <v>1087.6193766727863</v>
      </c>
      <c r="J83">
        <f t="shared" si="9"/>
        <v>1.3784782974306544</v>
      </c>
      <c r="K83">
        <v>10139</v>
      </c>
      <c r="L83">
        <f t="shared" si="10"/>
        <v>1061.7535971582304</v>
      </c>
      <c r="M83">
        <f t="shared" si="11"/>
        <v>1.3456953069179092</v>
      </c>
      <c r="O83">
        <f t="shared" si="12"/>
        <v>789</v>
      </c>
    </row>
    <row r="84" spans="1:15" x14ac:dyDescent="0.25">
      <c r="A84">
        <v>1600</v>
      </c>
      <c r="B84">
        <v>10432</v>
      </c>
      <c r="C84">
        <f t="shared" si="4"/>
        <v>1092.4364854082908</v>
      </c>
      <c r="D84">
        <f t="shared" si="5"/>
        <v>1.3020697084723369</v>
      </c>
      <c r="E84">
        <v>10249</v>
      </c>
      <c r="F84">
        <f t="shared" si="6"/>
        <v>1073.2727702213931</v>
      </c>
      <c r="G84">
        <f t="shared" si="7"/>
        <v>1.2792285699897414</v>
      </c>
      <c r="H84">
        <v>10422</v>
      </c>
      <c r="I84">
        <f t="shared" si="8"/>
        <v>1091.3892878570941</v>
      </c>
      <c r="J84">
        <f t="shared" si="9"/>
        <v>1.3008215588284793</v>
      </c>
      <c r="K84">
        <v>10173</v>
      </c>
      <c r="L84">
        <f t="shared" si="10"/>
        <v>1065.314068832299</v>
      </c>
      <c r="M84">
        <f t="shared" si="11"/>
        <v>1.2697426326964232</v>
      </c>
      <c r="O84">
        <f t="shared" si="12"/>
        <v>839</v>
      </c>
    </row>
    <row r="85" spans="1:15" x14ac:dyDescent="0.25">
      <c r="A85">
        <v>1650</v>
      </c>
      <c r="B85">
        <v>10461</v>
      </c>
      <c r="C85">
        <f t="shared" si="4"/>
        <v>1095.4733583067609</v>
      </c>
      <c r="D85">
        <f t="shared" si="5"/>
        <v>1.2322534964080551</v>
      </c>
      <c r="E85">
        <v>10284</v>
      </c>
      <c r="F85">
        <f t="shared" si="6"/>
        <v>1076.937961650581</v>
      </c>
      <c r="G85">
        <f t="shared" si="7"/>
        <v>1.2114037813842307</v>
      </c>
      <c r="H85">
        <v>10455</v>
      </c>
      <c r="I85">
        <f t="shared" si="8"/>
        <v>1094.8450397760428</v>
      </c>
      <c r="J85">
        <f t="shared" si="9"/>
        <v>1.2315467264072473</v>
      </c>
      <c r="K85">
        <v>10212</v>
      </c>
      <c r="L85">
        <f t="shared" si="10"/>
        <v>1069.3981392819655</v>
      </c>
      <c r="M85">
        <f t="shared" si="11"/>
        <v>1.2029225413745395</v>
      </c>
      <c r="O85">
        <f t="shared" si="12"/>
        <v>889</v>
      </c>
    </row>
    <row r="86" spans="1:15" x14ac:dyDescent="0.25">
      <c r="A86">
        <v>1700</v>
      </c>
      <c r="B86">
        <v>10487</v>
      </c>
      <c r="C86">
        <f t="shared" si="4"/>
        <v>1098.1960719398719</v>
      </c>
      <c r="D86">
        <f t="shared" si="5"/>
        <v>1.169537882790066</v>
      </c>
      <c r="E86">
        <v>10311</v>
      </c>
      <c r="F86">
        <f t="shared" si="6"/>
        <v>1079.7653950388119</v>
      </c>
      <c r="G86">
        <f t="shared" si="7"/>
        <v>1.1499098988698742</v>
      </c>
      <c r="H86">
        <v>10479</v>
      </c>
      <c r="I86">
        <f t="shared" si="8"/>
        <v>1097.3583138989147</v>
      </c>
      <c r="J86">
        <f t="shared" si="9"/>
        <v>1.1686457017027847</v>
      </c>
      <c r="K86">
        <v>10242</v>
      </c>
      <c r="L86">
        <f t="shared" si="10"/>
        <v>1072.5397319355554</v>
      </c>
      <c r="M86">
        <f t="shared" si="11"/>
        <v>1.1422148369920717</v>
      </c>
      <c r="O86">
        <f t="shared" si="12"/>
        <v>939</v>
      </c>
    </row>
    <row r="87" spans="1:15" x14ac:dyDescent="0.25">
      <c r="A87">
        <v>1750</v>
      </c>
      <c r="B87">
        <v>10509</v>
      </c>
      <c r="C87">
        <f t="shared" si="4"/>
        <v>1100.4999065525046</v>
      </c>
      <c r="D87">
        <f t="shared" si="5"/>
        <v>1.1127400470702777</v>
      </c>
      <c r="E87">
        <v>10338</v>
      </c>
      <c r="F87">
        <f t="shared" si="6"/>
        <v>1082.5928284270426</v>
      </c>
      <c r="G87">
        <f t="shared" si="7"/>
        <v>1.0946338002295679</v>
      </c>
      <c r="H87">
        <v>10507</v>
      </c>
      <c r="I87">
        <f t="shared" si="8"/>
        <v>1100.2904670422652</v>
      </c>
      <c r="J87">
        <f t="shared" si="9"/>
        <v>1.1125282781013803</v>
      </c>
      <c r="K87">
        <v>10268</v>
      </c>
      <c r="L87">
        <f t="shared" si="10"/>
        <v>1075.2624455686664</v>
      </c>
      <c r="M87">
        <f t="shared" si="11"/>
        <v>1.0872218863181662</v>
      </c>
      <c r="O87">
        <f t="shared" si="12"/>
        <v>989</v>
      </c>
    </row>
    <row r="88" spans="1:15" x14ac:dyDescent="0.25">
      <c r="A88">
        <v>1800</v>
      </c>
      <c r="B88">
        <v>10531</v>
      </c>
      <c r="C88">
        <f t="shared" si="4"/>
        <v>1102.8037411651371</v>
      </c>
      <c r="D88">
        <f t="shared" si="5"/>
        <v>1.0614087980415179</v>
      </c>
      <c r="E88">
        <v>10361</v>
      </c>
      <c r="F88">
        <f t="shared" si="6"/>
        <v>1085.0013827947948</v>
      </c>
      <c r="G88">
        <f t="shared" si="7"/>
        <v>1.0442746706398411</v>
      </c>
      <c r="H88">
        <v>10527</v>
      </c>
      <c r="I88">
        <f t="shared" si="8"/>
        <v>1102.3848621446584</v>
      </c>
      <c r="J88">
        <f t="shared" si="9"/>
        <v>1.0610056421026548</v>
      </c>
      <c r="K88">
        <v>10294</v>
      </c>
      <c r="L88">
        <f t="shared" si="10"/>
        <v>1077.9851592017776</v>
      </c>
      <c r="M88">
        <f t="shared" si="11"/>
        <v>1.037521808663886</v>
      </c>
      <c r="O88">
        <f t="shared" si="12"/>
        <v>1039</v>
      </c>
    </row>
    <row r="90" spans="1:15" x14ac:dyDescent="0.25">
      <c r="A90">
        <v>1500</v>
      </c>
      <c r="C90">
        <f t="shared" ref="C90:C96" si="13">A90*0.0585+998.29</f>
        <v>1086.04</v>
      </c>
      <c r="D90">
        <f>C90/(A90-761)</f>
        <v>1.4696075778078483</v>
      </c>
      <c r="F90">
        <f>A90*0.0676+964.33</f>
        <v>1065.73</v>
      </c>
      <c r="I90">
        <f>A90*0.0643+987.67</f>
        <v>1084.1199999999999</v>
      </c>
      <c r="L90">
        <f>A90*0.0691+954.45</f>
        <v>1058.1000000000001</v>
      </c>
    </row>
    <row r="91" spans="1:15" x14ac:dyDescent="0.25">
      <c r="A91">
        <v>1550</v>
      </c>
      <c r="C91">
        <f t="shared" si="13"/>
        <v>1088.9649999999999</v>
      </c>
      <c r="D91">
        <f t="shared" ref="D91:D96" si="14">C91/(A91-761)</f>
        <v>1.3801837769328262</v>
      </c>
      <c r="F91">
        <f t="shared" ref="F91:F96" si="15">A91*0.0676+964.33</f>
        <v>1069.1100000000001</v>
      </c>
      <c r="I91">
        <f t="shared" ref="I91:I96" si="16">A91*0.0643+987.67</f>
        <v>1087.335</v>
      </c>
      <c r="L91">
        <f t="shared" ref="L91:L96" si="17">A91*0.0691+954.45</f>
        <v>1061.5550000000001</v>
      </c>
    </row>
    <row r="92" spans="1:15" x14ac:dyDescent="0.25">
      <c r="A92">
        <v>1600</v>
      </c>
      <c r="C92">
        <f t="shared" si="13"/>
        <v>1091.8899999999999</v>
      </c>
      <c r="D92">
        <f t="shared" si="14"/>
        <v>1.3014183551847436</v>
      </c>
      <c r="F92">
        <f t="shared" si="15"/>
        <v>1072.49</v>
      </c>
      <c r="I92">
        <f t="shared" si="16"/>
        <v>1090.55</v>
      </c>
      <c r="L92">
        <f t="shared" si="17"/>
        <v>1065.01</v>
      </c>
    </row>
    <row r="93" spans="1:15" x14ac:dyDescent="0.25">
      <c r="A93">
        <v>1650</v>
      </c>
      <c r="C93">
        <f t="shared" si="13"/>
        <v>1094.8150000000001</v>
      </c>
      <c r="D93">
        <f t="shared" si="14"/>
        <v>1.2315129358830146</v>
      </c>
      <c r="F93">
        <f t="shared" si="15"/>
        <v>1075.8700000000001</v>
      </c>
      <c r="I93">
        <f t="shared" si="16"/>
        <v>1093.7649999999999</v>
      </c>
      <c r="L93">
        <f t="shared" si="17"/>
        <v>1068.4650000000001</v>
      </c>
    </row>
    <row r="94" spans="1:15" x14ac:dyDescent="0.25">
      <c r="A94">
        <v>1700</v>
      </c>
      <c r="C94">
        <f t="shared" si="13"/>
        <v>1097.74</v>
      </c>
      <c r="D94">
        <f t="shared" si="14"/>
        <v>1.1690521831735889</v>
      </c>
      <c r="F94">
        <f t="shared" si="15"/>
        <v>1079.25</v>
      </c>
      <c r="I94">
        <f t="shared" si="16"/>
        <v>1096.98</v>
      </c>
      <c r="L94">
        <f t="shared" si="17"/>
        <v>1071.92</v>
      </c>
    </row>
    <row r="95" spans="1:15" x14ac:dyDescent="0.25">
      <c r="A95">
        <v>1750</v>
      </c>
      <c r="C95">
        <f t="shared" si="13"/>
        <v>1100.665</v>
      </c>
      <c r="D95">
        <f t="shared" si="14"/>
        <v>1.1129069767441859</v>
      </c>
      <c r="F95">
        <f t="shared" si="15"/>
        <v>1082.6300000000001</v>
      </c>
      <c r="I95">
        <f t="shared" si="16"/>
        <v>1100.1949999999999</v>
      </c>
      <c r="L95">
        <f t="shared" si="17"/>
        <v>1075.375</v>
      </c>
    </row>
    <row r="96" spans="1:15" x14ac:dyDescent="0.25">
      <c r="A96">
        <v>1800</v>
      </c>
      <c r="C96">
        <f t="shared" si="13"/>
        <v>1103.5899999999999</v>
      </c>
      <c r="D96">
        <f t="shared" si="14"/>
        <v>1.0621655437921078</v>
      </c>
      <c r="F96">
        <f t="shared" si="15"/>
        <v>1086.01</v>
      </c>
      <c r="I96">
        <f t="shared" si="16"/>
        <v>1103.4099999999999</v>
      </c>
      <c r="L96">
        <f t="shared" si="17"/>
        <v>1078.83</v>
      </c>
    </row>
    <row r="98" spans="15:23" x14ac:dyDescent="0.25">
      <c r="P98">
        <v>1593</v>
      </c>
      <c r="Q98">
        <v>1609</v>
      </c>
    </row>
    <row r="100" spans="15:23" x14ac:dyDescent="0.25">
      <c r="O100">
        <v>1092</v>
      </c>
      <c r="P100">
        <f>(O100-800.801940709803)/0.0585</f>
        <v>4977.7446032512298</v>
      </c>
      <c r="R100">
        <f>(O100-964.33)/0.0676</f>
        <v>1888.6094674556209</v>
      </c>
      <c r="S100">
        <f>R100/P100</f>
        <v>0.37941068053633559</v>
      </c>
      <c r="T100">
        <f>(O100-987.67)/0.0643</f>
        <v>1622.5505443234845</v>
      </c>
      <c r="U100">
        <f>T100/P100</f>
        <v>0.32596098708312804</v>
      </c>
      <c r="V100">
        <f>(O100-954.45)/0.0691</f>
        <v>1990.5933429811862</v>
      </c>
      <c r="W100">
        <f>V100/P100</f>
        <v>0.39989864921575602</v>
      </c>
    </row>
    <row r="101" spans="15:23" x14ac:dyDescent="0.25">
      <c r="O101">
        <v>1100</v>
      </c>
      <c r="P101">
        <f t="shared" ref="P101:P102" si="18">(O101-998.29)/0.0585</f>
        <v>1738.6324786324792</v>
      </c>
      <c r="R101">
        <f t="shared" ref="R101:R102" si="19">(O101-964.33)/0.0676</f>
        <v>2006.9526627218931</v>
      </c>
      <c r="S101">
        <f t="shared" ref="S101:S102" si="20">R101/P101</f>
        <v>1.1543282938671784</v>
      </c>
      <c r="T101">
        <f t="shared" ref="T101:T102" si="21">(O101-987.67)/0.0643</f>
        <v>1746.9673405909805</v>
      </c>
      <c r="U101">
        <f t="shared" ref="U101:U102" si="22">T101/P101</f>
        <v>1.0047939182437551</v>
      </c>
      <c r="V101">
        <f t="shared" ref="V101:V102" si="23">(O101-954.45)/0.0691</f>
        <v>2106.3675832127346</v>
      </c>
      <c r="W101">
        <f t="shared" ref="W101:W102" si="24">V101/P101</f>
        <v>1.2115082451867558</v>
      </c>
    </row>
    <row r="102" spans="15:23" x14ac:dyDescent="0.25">
      <c r="O102">
        <v>1110</v>
      </c>
      <c r="P102">
        <f t="shared" si="18"/>
        <v>1909.5726495726501</v>
      </c>
      <c r="R102">
        <f t="shared" si="19"/>
        <v>2154.8816568047332</v>
      </c>
      <c r="S102">
        <f t="shared" si="20"/>
        <v>1.1284627779346241</v>
      </c>
      <c r="T102">
        <f t="shared" si="21"/>
        <v>1902.4883359253506</v>
      </c>
      <c r="U102">
        <f t="shared" si="22"/>
        <v>0.99629010519768135</v>
      </c>
      <c r="V102">
        <f t="shared" si="23"/>
        <v>2251.0853835021703</v>
      </c>
      <c r="W102">
        <f t="shared" si="24"/>
        <v>1.1788424933746031</v>
      </c>
    </row>
    <row r="116" spans="1:17" x14ac:dyDescent="0.25">
      <c r="A116" t="s">
        <v>22</v>
      </c>
      <c r="B116" t="s">
        <v>29</v>
      </c>
      <c r="C116" t="s">
        <v>30</v>
      </c>
      <c r="E116" t="s">
        <v>31</v>
      </c>
      <c r="G116" t="s">
        <v>32</v>
      </c>
      <c r="I116" t="s">
        <v>39</v>
      </c>
      <c r="K116" s="5">
        <v>1144.1400000000001</v>
      </c>
      <c r="M116" t="s">
        <v>33</v>
      </c>
      <c r="N116" s="2">
        <v>2.6699999999999998E-6</v>
      </c>
      <c r="O116" s="2"/>
    </row>
    <row r="118" spans="1:17" x14ac:dyDescent="0.25">
      <c r="A118" t="s">
        <v>23</v>
      </c>
      <c r="B118" t="s">
        <v>24</v>
      </c>
      <c r="C118" t="s">
        <v>3</v>
      </c>
      <c r="D118" t="s">
        <v>16</v>
      </c>
      <c r="E118" t="s">
        <v>28</v>
      </c>
      <c r="F118" t="s">
        <v>25</v>
      </c>
      <c r="G118" t="s">
        <v>3</v>
      </c>
      <c r="H118" t="s">
        <v>16</v>
      </c>
      <c r="I118" t="s">
        <v>28</v>
      </c>
      <c r="J118" t="s">
        <v>26</v>
      </c>
      <c r="K118" t="s">
        <v>3</v>
      </c>
      <c r="L118" t="s">
        <v>16</v>
      </c>
      <c r="M118" t="s">
        <v>28</v>
      </c>
      <c r="N118" t="s">
        <v>27</v>
      </c>
      <c r="O118" t="s">
        <v>3</v>
      </c>
      <c r="P118" t="s">
        <v>16</v>
      </c>
      <c r="Q118" t="s">
        <v>28</v>
      </c>
    </row>
    <row r="119" spans="1:17" x14ac:dyDescent="0.25">
      <c r="A119" s="4">
        <v>1500</v>
      </c>
      <c r="B119" s="3">
        <v>10879</v>
      </c>
      <c r="C119" s="3">
        <f>B119*2*PI()/60</f>
        <v>1139.2462159467786</v>
      </c>
      <c r="D119" s="3">
        <f>C119/(A119-781)</f>
        <v>1.5844870875476755</v>
      </c>
      <c r="E119" s="3">
        <v>3.28</v>
      </c>
      <c r="F119">
        <v>10633</v>
      </c>
      <c r="G119">
        <f>F119*2*PI()/60</f>
        <v>1113.4851561873425</v>
      </c>
      <c r="H119">
        <f>G119/(A119-781)</f>
        <v>1.5486580753648713</v>
      </c>
      <c r="J119">
        <v>10791</v>
      </c>
      <c r="K119">
        <f>J119*2*PI()/60</f>
        <v>1130.0308774962484</v>
      </c>
      <c r="L119">
        <f>K119/(A119-781)</f>
        <v>1.5716702051408185</v>
      </c>
      <c r="N119">
        <v>10532</v>
      </c>
      <c r="O119">
        <f>N119*2*PI()/60</f>
        <v>1102.9084609202569</v>
      </c>
      <c r="P119">
        <f>O119/(A119-781)</f>
        <v>1.5339477898751834</v>
      </c>
    </row>
    <row r="120" spans="1:17" x14ac:dyDescent="0.25">
      <c r="A120" s="4">
        <v>1600</v>
      </c>
      <c r="B120" s="3">
        <v>10995</v>
      </c>
      <c r="C120" s="3">
        <f t="shared" ref="C120:C128" si="25">B120*2*PI()/60</f>
        <v>1151.3937075406591</v>
      </c>
      <c r="D120" s="3">
        <f t="shared" ref="D120:D128" si="26">C120/(A120-781)</f>
        <v>1.4058531227602675</v>
      </c>
      <c r="E120" s="3">
        <v>3.78</v>
      </c>
      <c r="F120">
        <v>10787</v>
      </c>
      <c r="G120">
        <f t="shared" ref="G120:G128" si="27">F120*2*PI()/60</f>
        <v>1129.61199847577</v>
      </c>
      <c r="H120">
        <f>G120/(A120-781)</f>
        <v>1.3792576293965446</v>
      </c>
      <c r="J120" s="3">
        <v>10920</v>
      </c>
      <c r="K120" s="3">
        <f t="shared" ref="K120:K128" si="28">J120*2*PI()/60</f>
        <v>1143.5397259066847</v>
      </c>
      <c r="L120" s="3">
        <f>K120/(A120-781)</f>
        <v>1.3962634015954636</v>
      </c>
      <c r="M120" s="3">
        <v>3.4910000000000001</v>
      </c>
      <c r="N120">
        <v>10664</v>
      </c>
      <c r="O120">
        <f t="shared" ref="O120:O128" si="29">N120*2*PI()/60</f>
        <v>1116.7314685960519</v>
      </c>
      <c r="P120">
        <f>O120/(A120-781)</f>
        <v>1.3635304866862661</v>
      </c>
    </row>
    <row r="121" spans="1:17" x14ac:dyDescent="0.25">
      <c r="A121">
        <v>1700</v>
      </c>
      <c r="B121">
        <v>11082</v>
      </c>
      <c r="C121">
        <f t="shared" si="25"/>
        <v>1160.5043262360696</v>
      </c>
      <c r="D121">
        <f t="shared" si="26"/>
        <v>1.2627903441088897</v>
      </c>
      <c r="F121" s="3">
        <v>10872</v>
      </c>
      <c r="G121" s="3">
        <f t="shared" si="27"/>
        <v>1138.513177660941</v>
      </c>
      <c r="H121" s="3">
        <f>G121/(A121-781)</f>
        <v>1.2388609114917748</v>
      </c>
      <c r="I121" s="3">
        <v>3.46</v>
      </c>
      <c r="J121" s="3">
        <v>11020</v>
      </c>
      <c r="K121" s="3">
        <f t="shared" si="28"/>
        <v>1154.0117014186508</v>
      </c>
      <c r="L121" s="3">
        <f>K121/(A121-781)</f>
        <v>1.2557254640028843</v>
      </c>
      <c r="M121" s="3">
        <v>3.5550000000000002</v>
      </c>
      <c r="N121">
        <v>10760</v>
      </c>
      <c r="O121">
        <f t="shared" si="29"/>
        <v>1126.784565087539</v>
      </c>
      <c r="P121">
        <f>O121/(A121-781)</f>
        <v>1.2260985474293133</v>
      </c>
    </row>
    <row r="122" spans="1:17" x14ac:dyDescent="0.25">
      <c r="A122">
        <v>1800</v>
      </c>
      <c r="B122">
        <v>11151</v>
      </c>
      <c r="C122">
        <f t="shared" si="25"/>
        <v>1167.729989339326</v>
      </c>
      <c r="D122">
        <f t="shared" si="26"/>
        <v>1.1459568099502708</v>
      </c>
      <c r="F122" s="3">
        <v>10942</v>
      </c>
      <c r="G122" s="3">
        <f t="shared" si="27"/>
        <v>1145.8435605193174</v>
      </c>
      <c r="H122" s="3">
        <f>G122/(A122-781)</f>
        <v>1.1244784695969749</v>
      </c>
      <c r="I122" s="3">
        <v>3.5049999999999999</v>
      </c>
      <c r="J122">
        <v>11100</v>
      </c>
      <c r="K122">
        <f t="shared" si="28"/>
        <v>1162.3892818282234</v>
      </c>
      <c r="L122">
        <f>K122/(A122-781)</f>
        <v>1.1407156838353516</v>
      </c>
      <c r="N122">
        <v>10835</v>
      </c>
      <c r="O122">
        <f t="shared" si="29"/>
        <v>1134.6385467215136</v>
      </c>
      <c r="P122">
        <f>O122/(A122-781)</f>
        <v>1.1134823814735169</v>
      </c>
    </row>
    <row r="123" spans="1:17" x14ac:dyDescent="0.25">
      <c r="A123">
        <v>1900</v>
      </c>
      <c r="B123">
        <v>11208</v>
      </c>
      <c r="C123">
        <f t="shared" si="25"/>
        <v>1173.6990153811466</v>
      </c>
      <c r="D123">
        <f t="shared" si="26"/>
        <v>1.0488820512789514</v>
      </c>
      <c r="F123">
        <v>10998</v>
      </c>
      <c r="G123">
        <f t="shared" si="27"/>
        <v>1151.707866806018</v>
      </c>
      <c r="H123">
        <f>G123/(A123-781)</f>
        <v>1.0292295503181572</v>
      </c>
      <c r="J123">
        <v>11155</v>
      </c>
      <c r="K123">
        <f t="shared" si="28"/>
        <v>1168.1488683598047</v>
      </c>
      <c r="L123">
        <f>K123/(A123-781)</f>
        <v>1.0439221343697986</v>
      </c>
      <c r="N123" s="3">
        <v>10897</v>
      </c>
      <c r="O123" s="3">
        <f t="shared" si="29"/>
        <v>1141.1311715389324</v>
      </c>
      <c r="P123" s="3">
        <f>O123/(A123-781)</f>
        <v>1.0197776331893944</v>
      </c>
      <c r="Q123" s="3">
        <v>3.4769999999999999</v>
      </c>
    </row>
    <row r="124" spans="1:17" x14ac:dyDescent="0.25">
      <c r="A124">
        <v>2000</v>
      </c>
      <c r="B124">
        <v>11253</v>
      </c>
      <c r="C124">
        <f t="shared" si="25"/>
        <v>1178.4114043615314</v>
      </c>
      <c r="D124">
        <f t="shared" si="26"/>
        <v>0.96670336699059178</v>
      </c>
      <c r="F124">
        <v>11045</v>
      </c>
      <c r="G124">
        <f t="shared" si="27"/>
        <v>1156.629695296642</v>
      </c>
      <c r="H124">
        <f>G124/(A124-781)</f>
        <v>0.94883486078477608</v>
      </c>
      <c r="J124">
        <v>11202</v>
      </c>
      <c r="K124">
        <f t="shared" si="28"/>
        <v>1173.0706968504287</v>
      </c>
      <c r="L124">
        <f>K124/(A124-781)</f>
        <v>0.96232214671897354</v>
      </c>
      <c r="N124" s="3">
        <v>10947</v>
      </c>
      <c r="O124" s="3">
        <f t="shared" si="29"/>
        <v>1146.3671592949154</v>
      </c>
      <c r="P124" s="3">
        <f>O124/(A124-781)</f>
        <v>0.94041604536088219</v>
      </c>
      <c r="Q124" s="3">
        <v>3.508</v>
      </c>
    </row>
    <row r="125" spans="1:17" x14ac:dyDescent="0.25">
      <c r="A125">
        <v>2100</v>
      </c>
      <c r="B125">
        <v>11290</v>
      </c>
      <c r="C125">
        <f t="shared" si="25"/>
        <v>1182.2860353009589</v>
      </c>
      <c r="D125">
        <f t="shared" si="26"/>
        <v>0.89635029211596584</v>
      </c>
      <c r="F125">
        <v>11084</v>
      </c>
      <c r="G125">
        <f t="shared" si="27"/>
        <v>1160.713765746309</v>
      </c>
      <c r="H125">
        <f>G125/(A125-781)</f>
        <v>0.87999527349985518</v>
      </c>
      <c r="J125">
        <v>11245</v>
      </c>
      <c r="K125">
        <f t="shared" si="28"/>
        <v>1177.5736463205742</v>
      </c>
      <c r="L125">
        <f>K125/(A125-781)</f>
        <v>0.89277759387458244</v>
      </c>
      <c r="N125">
        <v>10989</v>
      </c>
      <c r="O125">
        <f t="shared" si="29"/>
        <v>1150.7653890099414</v>
      </c>
      <c r="P125">
        <f>O125/(A125-781)</f>
        <v>0.87245291054582363</v>
      </c>
    </row>
    <row r="126" spans="1:17" x14ac:dyDescent="0.25">
      <c r="A126">
        <v>2200</v>
      </c>
      <c r="B126">
        <v>11323</v>
      </c>
      <c r="C126">
        <f t="shared" si="25"/>
        <v>1185.7417872199076</v>
      </c>
      <c r="D126">
        <f t="shared" si="26"/>
        <v>0.83561789092312022</v>
      </c>
      <c r="F126">
        <v>11120</v>
      </c>
      <c r="G126">
        <f t="shared" si="27"/>
        <v>1164.4836769306166</v>
      </c>
      <c r="H126">
        <f>G126/(A126-781)</f>
        <v>0.82063684068401455</v>
      </c>
      <c r="J126">
        <v>11281</v>
      </c>
      <c r="K126">
        <f t="shared" si="28"/>
        <v>1181.3435575048818</v>
      </c>
      <c r="L126">
        <f>K126/(A126-781)</f>
        <v>0.83251836328744311</v>
      </c>
      <c r="N126">
        <v>11028</v>
      </c>
      <c r="O126">
        <f t="shared" si="29"/>
        <v>1154.8494594596079</v>
      </c>
      <c r="P126">
        <f>O126/(A126-781)</f>
        <v>0.81384739919634108</v>
      </c>
    </row>
    <row r="127" spans="1:17" x14ac:dyDescent="0.25">
      <c r="A127">
        <v>2300</v>
      </c>
      <c r="B127">
        <v>11468</v>
      </c>
      <c r="C127">
        <f t="shared" si="25"/>
        <v>1200.9261517122582</v>
      </c>
      <c r="D127">
        <f t="shared" si="26"/>
        <v>0.79060312818450174</v>
      </c>
      <c r="F127">
        <v>11282</v>
      </c>
      <c r="G127">
        <f t="shared" si="27"/>
        <v>1181.4482772600015</v>
      </c>
      <c r="H127">
        <f>G127/(A127-781)</f>
        <v>0.77778030102699247</v>
      </c>
      <c r="J127">
        <v>11441</v>
      </c>
      <c r="K127">
        <f t="shared" si="28"/>
        <v>1198.0987183240275</v>
      </c>
      <c r="L127">
        <f>K127/(A127-781)</f>
        <v>0.78874175004873437</v>
      </c>
      <c r="N127">
        <v>11194</v>
      </c>
      <c r="O127">
        <f t="shared" si="29"/>
        <v>1172.2329388094715</v>
      </c>
      <c r="P127">
        <f>O127/(A127-781)</f>
        <v>0.77171358710300952</v>
      </c>
    </row>
    <row r="128" spans="1:17" x14ac:dyDescent="0.25">
      <c r="A128">
        <v>2400</v>
      </c>
      <c r="B128">
        <v>11469</v>
      </c>
      <c r="C128">
        <f t="shared" si="25"/>
        <v>1201.0308714673779</v>
      </c>
      <c r="D128">
        <f t="shared" si="26"/>
        <v>0.74183500399467439</v>
      </c>
      <c r="F128">
        <v>11282</v>
      </c>
      <c r="G128">
        <f t="shared" si="27"/>
        <v>1181.4482772600015</v>
      </c>
      <c r="H128">
        <f>G128/(A128-781)</f>
        <v>0.72973951652872238</v>
      </c>
      <c r="J128">
        <v>11442</v>
      </c>
      <c r="K128">
        <f t="shared" si="28"/>
        <v>1198.2034380791472</v>
      </c>
      <c r="L128">
        <f>K128/(A128-781)</f>
        <v>0.74008859671349425</v>
      </c>
      <c r="N128">
        <v>11194</v>
      </c>
      <c r="O128">
        <f t="shared" si="29"/>
        <v>1172.2329388094715</v>
      </c>
      <c r="P128">
        <f>O128/(A128-781)</f>
        <v>0.72404752242709791</v>
      </c>
    </row>
    <row r="133" spans="14:16" x14ac:dyDescent="0.25">
      <c r="O133" t="s">
        <v>38</v>
      </c>
      <c r="P133" t="s">
        <v>16</v>
      </c>
    </row>
    <row r="134" spans="14:16" x14ac:dyDescent="0.25">
      <c r="N134" t="s">
        <v>34</v>
      </c>
      <c r="O134" s="6">
        <f>($K$116-957.03)/0.1215</f>
        <v>1540.0000000000011</v>
      </c>
      <c r="P134" s="6">
        <f>$K$116/(O134-781)</f>
        <v>1.5074308300395236</v>
      </c>
    </row>
    <row r="135" spans="14:16" x14ac:dyDescent="0.25">
      <c r="N135" t="s">
        <v>35</v>
      </c>
      <c r="O135" s="6">
        <f>(K116-1013.9)/0.0733</f>
        <v>1776.8076398362907</v>
      </c>
      <c r="P135" s="6">
        <f t="shared" ref="P135:P137" si="30">$K$116/(O135-781)</f>
        <v>1.1489568408895667</v>
      </c>
    </row>
    <row r="136" spans="14:16" x14ac:dyDescent="0.25">
      <c r="N136" t="s">
        <v>36</v>
      </c>
      <c r="O136" s="6">
        <f>(K116-975.99)/0.1047</f>
        <v>1606.0171919770783</v>
      </c>
      <c r="P136" s="6">
        <f t="shared" si="30"/>
        <v>1.3868074642883177</v>
      </c>
    </row>
    <row r="137" spans="14:16" x14ac:dyDescent="0.25">
      <c r="N137" t="s">
        <v>37</v>
      </c>
      <c r="O137" s="6">
        <f>(K116-1049.7)/0.0482</f>
        <v>1959.3360995850635</v>
      </c>
      <c r="P137" s="6">
        <f t="shared" si="30"/>
        <v>0.97097933297884609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2016-12-11T17:00:25Z</dcterms:modified>
</cp:coreProperties>
</file>