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Population" sheetId="2" r:id="rId5"/>
    <sheet state="visible" name="Settlements" sheetId="3" r:id="rId6"/>
    <sheet state="visible" name="Settlement Evolution" sheetId="4" r:id="rId7"/>
    <sheet state="visible" name="Economy" sheetId="5" r:id="rId8"/>
    <sheet state="visible" name="Land Use" sheetId="6" r:id="rId9"/>
    <sheet state="visible" name="Citizens" sheetId="7" r:id="rId10"/>
    <sheet state="visible" name="Citizen Generator" sheetId="8" r:id="rId11"/>
    <sheet state="visible" name="Citizen Burg Modifiers" sheetId="9" r:id="rId12"/>
    <sheet state="visible" name="Citizen Biome Modifiers" sheetId="10" r:id="rId13"/>
    <sheet state="visible" name="Settlement Calculator" sheetId="11" r:id="rId14"/>
  </sheets>
  <definedNames/>
  <calcPr/>
</workbook>
</file>

<file path=xl/sharedStrings.xml><?xml version="1.0" encoding="utf-8"?>
<sst xmlns="http://schemas.openxmlformats.org/spreadsheetml/2006/main" count="264" uniqueCount="162">
  <si>
    <t>Link</t>
  </si>
  <si>
    <t>Quote</t>
  </si>
  <si>
    <t>Demography evolution</t>
  </si>
  <si>
    <t>-</t>
  </si>
  <si>
    <t>0+</t>
  </si>
  <si>
    <t>++</t>
  </si>
  <si>
    <t>+</t>
  </si>
  <si>
    <t>https://en.wikipedia.org/wiki/Medieval_demography</t>
  </si>
  <si>
    <t>The population levels of Europe during the Middle Ages can be roughly categorized:[1]
400–600 (Late Antiquity): population decline
600–1000 (Early Middle Ages): stable at a low level, with intermittent growth.
1000–1250 (High Middle Ages): population boom and expansion.
1250–1348 (Late Middle Ages): stable or intermittently rising at a high level, with fall in 1315–17 in most of Europe.
1348–1420 (Late Middle Ages): steep decline in England and France, growth in East Central Europe.
1420–1470 (Late Middle Ages): stable or intermittently falling to a low level in Western Europe, growth in East Central Europe.
1470–onward: slow expansion gaining momentum in the early 16th century.</t>
  </si>
  <si>
    <t>Population (mi.)</t>
  </si>
  <si>
    <t>70+--&gt;50+</t>
  </si>
  <si>
    <t>25-30</t>
  </si>
  <si>
    <t>70-100</t>
  </si>
  <si>
    <t>&lt;70-100</t>
  </si>
  <si>
    <t>Events</t>
  </si>
  <si>
    <t>Fall Roman Empire</t>
  </si>
  <si>
    <t>Christianization of Europe</t>
  </si>
  <si>
    <t>Agricultural Expansion into the Wilderness</t>
  </si>
  <si>
    <t>Limit of Internal Expansion (all land settled)</t>
  </si>
  <si>
    <t>Plague of Justinian</t>
  </si>
  <si>
    <t>Arab Expansion</t>
  </si>
  <si>
    <t>Medieval warm Period</t>
  </si>
  <si>
    <t>Little Ice Age</t>
  </si>
  <si>
    <t>Viking Expansion</t>
  </si>
  <si>
    <t>Ostsiedlung</t>
  </si>
  <si>
    <t>Crisis of the Late Middle Ages (Great Famine and Black Death)</t>
  </si>
  <si>
    <t>Charlemagne</t>
  </si>
  <si>
    <t>Crusader States</t>
  </si>
  <si>
    <t>Peasants' Revolt</t>
  </si>
  <si>
    <t>Feudalism</t>
  </si>
  <si>
    <t>End of Arab and Viking raids</t>
  </si>
  <si>
    <t>Stability through the Church</t>
  </si>
  <si>
    <t xml:space="preserve">Rise of Towns, Cities, Trade &amp; Money Economy </t>
  </si>
  <si>
    <t>--&gt; Debilitation of Serfdom</t>
  </si>
  <si>
    <t>Total</t>
  </si>
  <si>
    <t>German Empire</t>
  </si>
  <si>
    <t>France</t>
  </si>
  <si>
    <t>British Isles</t>
  </si>
  <si>
    <t>Italy</t>
  </si>
  <si>
    <t>Spain and Portugal</t>
  </si>
  <si>
    <t>Austria-Hungary</t>
  </si>
  <si>
    <t>The Balkans</t>
  </si>
  <si>
    <t>Scandinavia</t>
  </si>
  <si>
    <t>Switzerland</t>
  </si>
  <si>
    <t>Belgium &amp; Netherlands</t>
  </si>
  <si>
    <t>North-Eastern Europe</t>
  </si>
  <si>
    <t>Others</t>
  </si>
  <si>
    <t>&lt;0.1</t>
  </si>
  <si>
    <t xml:space="preserve"> European Russia, Belarus, Ukraine, Moldova, Poland, the Baltics, Finland</t>
  </si>
  <si>
    <t>Population</t>
  </si>
  <si>
    <t>Families</t>
  </si>
  <si>
    <t>Quartier min</t>
  </si>
  <si>
    <t>Quartier max</t>
  </si>
  <si>
    <t>Village</t>
  </si>
  <si>
    <t>https://www.quora.com/How-big-were-medieval-villages-towns-cities-etc</t>
  </si>
  <si>
    <t>Manor</t>
  </si>
  <si>
    <t>Small Town</t>
  </si>
  <si>
    <t>Town</t>
  </si>
  <si>
    <t>Small city</t>
  </si>
  <si>
    <t>Medium city</t>
  </si>
  <si>
    <t>Big city</t>
  </si>
  <si>
    <t>https://medium.com/migration-issues/notes-on-medieval-population-geography-fd062449364f#:~:text=Europe%20(not%20including%20Russia)%20had,so%20that%20gives%205.1%25%20urbanization.</t>
  </si>
  <si>
    <t>Wilderness rate</t>
  </si>
  <si>
    <t>Quartier rate</t>
  </si>
  <si>
    <t>Urbanization rate</t>
  </si>
  <si>
    <t>Medieval</t>
  </si>
  <si>
    <t>Modern</t>
  </si>
  <si>
    <t>Parameter</t>
  </si>
  <si>
    <t>Min</t>
  </si>
  <si>
    <t>Max</t>
  </si>
  <si>
    <t>Land to feed a person (ha=100m*100m)</t>
  </si>
  <si>
    <t>Urban area per person (m²)</t>
  </si>
  <si>
    <t>Urban construction height</t>
  </si>
  <si>
    <t>Farmer to eater ratio</t>
  </si>
  <si>
    <t>Fisher to eater ratio</t>
  </si>
  <si>
    <t>Quartier</t>
  </si>
  <si>
    <t>Requirements</t>
  </si>
  <si>
    <t>Inhabitants</t>
  </si>
  <si>
    <t>Farmland</t>
  </si>
  <si>
    <t>Urban area</t>
  </si>
  <si>
    <t>Citizen</t>
  </si>
  <si>
    <t>Consumption</t>
  </si>
  <si>
    <t>Production</t>
  </si>
  <si>
    <t>Food</t>
  </si>
  <si>
    <t>Gold</t>
  </si>
  <si>
    <t>Farmer</t>
  </si>
  <si>
    <t>Fisherman</t>
  </si>
  <si>
    <t>Hunter</t>
  </si>
  <si>
    <t>Craftsman</t>
  </si>
  <si>
    <t>Tradesman</t>
  </si>
  <si>
    <t>Churchman</t>
  </si>
  <si>
    <t>Clerk</t>
  </si>
  <si>
    <t>Soldier</t>
  </si>
  <si>
    <t>Frequency</t>
  </si>
  <si>
    <t>River</t>
  </si>
  <si>
    <t>Lake</t>
  </si>
  <si>
    <t>Naval</t>
  </si>
  <si>
    <t>Nomadic</t>
  </si>
  <si>
    <t>Hunting</t>
  </si>
  <si>
    <t>Highland</t>
  </si>
  <si>
    <t>Capital</t>
  </si>
  <si>
    <t>Port</t>
  </si>
  <si>
    <t>Castle</t>
  </si>
  <si>
    <t>Market</t>
  </si>
  <si>
    <t>Church</t>
  </si>
  <si>
    <t>Shanty Town</t>
  </si>
  <si>
    <t>Generic</t>
  </si>
  <si>
    <t>Marine</t>
  </si>
  <si>
    <t>Hot desert</t>
  </si>
  <si>
    <t>Cold desert</t>
  </si>
  <si>
    <t>Savanna</t>
  </si>
  <si>
    <t>Grassland</t>
  </si>
  <si>
    <t>Tropical seasonal forest</t>
  </si>
  <si>
    <t>Temperate deciduous forest</t>
  </si>
  <si>
    <t>Tropical rainforest</t>
  </si>
  <si>
    <t>Temperate rainforest</t>
  </si>
  <si>
    <t>Taiga</t>
  </si>
  <si>
    <t>Tundra</t>
  </si>
  <si>
    <t>Glacier</t>
  </si>
  <si>
    <t>Wetland</t>
  </si>
  <si>
    <t>Totals</t>
  </si>
  <si>
    <t>Map</t>
  </si>
  <si>
    <t>Montreia</t>
  </si>
  <si>
    <t>Statyia</t>
  </si>
  <si>
    <t>Allegiance</t>
  </si>
  <si>
    <t>Ruolalamia Earldom</t>
  </si>
  <si>
    <t>Ashetherian Empire</t>
  </si>
  <si>
    <t>Duchy of Mourymland</t>
  </si>
  <si>
    <t>Region</t>
  </si>
  <si>
    <t>Principality of Jepsa</t>
  </si>
  <si>
    <t>Betneshamia county</t>
  </si>
  <si>
    <t>Holcester county</t>
  </si>
  <si>
    <t>Connection</t>
  </si>
  <si>
    <t>Kimiola River</t>
  </si>
  <si>
    <t>Blechton River</t>
  </si>
  <si>
    <t>Cities</t>
  </si>
  <si>
    <t>Oitsa</t>
  </si>
  <si>
    <t>Vilva</t>
  </si>
  <si>
    <t>Bjorpio</t>
  </si>
  <si>
    <t>Kuntioge</t>
  </si>
  <si>
    <t>Altford</t>
  </si>
  <si>
    <t>Holcester</t>
  </si>
  <si>
    <t>Calbor</t>
  </si>
  <si>
    <t>Kilksey</t>
  </si>
  <si>
    <t>Mogdeton</t>
  </si>
  <si>
    <t>Heads</t>
  </si>
  <si>
    <t>Used Quartiers</t>
  </si>
  <si>
    <t>Free Quartiers</t>
  </si>
  <si>
    <t>Citizens</t>
  </si>
  <si>
    <t>Nr</t>
  </si>
  <si>
    <t>Net</t>
  </si>
  <si>
    <t>Buildings</t>
  </si>
  <si>
    <t>Available</t>
  </si>
  <si>
    <t>Fort</t>
  </si>
  <si>
    <t>Craftworks</t>
  </si>
  <si>
    <t>Urban</t>
  </si>
  <si>
    <t>Area</t>
  </si>
  <si>
    <t>Min (ha)</t>
  </si>
  <si>
    <t>Max (ha)</t>
  </si>
  <si>
    <t>Min (squares)</t>
  </si>
  <si>
    <t>Max (squares)</t>
  </si>
  <si>
    <t>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</si>
</sst>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" xfId="0" applyFont="1" applyNumberFormat="1"/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Population!$A$3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Population!$B$3:$J$3</c:f>
              <c:numCache/>
            </c:numRef>
          </c:val>
          <c:smooth val="0"/>
        </c:ser>
        <c:ser>
          <c:idx val="1"/>
          <c:order val="1"/>
          <c:tx>
            <c:strRef>
              <c:f>Population!$A$4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Population!$B$4:$J$4</c:f>
              <c:numCache/>
            </c:numRef>
          </c:val>
          <c:smooth val="0"/>
        </c:ser>
        <c:ser>
          <c:idx val="2"/>
          <c:order val="2"/>
          <c:tx>
            <c:strRef>
              <c:f>Population!$A$5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Population!$B$5:$J$5</c:f>
              <c:numCache/>
            </c:numRef>
          </c:val>
          <c:smooth val="0"/>
        </c:ser>
        <c:ser>
          <c:idx val="3"/>
          <c:order val="3"/>
          <c:tx>
            <c:strRef>
              <c:f>Population!$A$6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Population!$B$6:$J$6</c:f>
              <c:numCache/>
            </c:numRef>
          </c:val>
          <c:smooth val="0"/>
        </c:ser>
        <c:ser>
          <c:idx val="4"/>
          <c:order val="4"/>
          <c:tx>
            <c:strRef>
              <c:f>Population!$A$7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Population!$B$7:$J$7</c:f>
              <c:numCache/>
            </c:numRef>
          </c:val>
          <c:smooth val="0"/>
        </c:ser>
        <c:ser>
          <c:idx val="5"/>
          <c:order val="5"/>
          <c:tx>
            <c:strRef>
              <c:f>Population!$A$8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Population!$B$8:$J$8</c:f>
              <c:numCache/>
            </c:numRef>
          </c:val>
          <c:smooth val="0"/>
        </c:ser>
        <c:ser>
          <c:idx val="6"/>
          <c:order val="6"/>
          <c:tx>
            <c:strRef>
              <c:f>Population!$A$9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Population!$B$9:$J$9</c:f>
              <c:numCache/>
            </c:numRef>
          </c:val>
          <c:smooth val="0"/>
        </c:ser>
        <c:ser>
          <c:idx val="7"/>
          <c:order val="7"/>
          <c:tx>
            <c:strRef>
              <c:f>Population!$A$10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Population!$B$10:$J$10</c:f>
              <c:numCache/>
            </c:numRef>
          </c:val>
          <c:smooth val="0"/>
        </c:ser>
        <c:ser>
          <c:idx val="8"/>
          <c:order val="8"/>
          <c:tx>
            <c:strRef>
              <c:f>Population!$A$11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Population!$B$11:$J$11</c:f>
              <c:numCache/>
            </c:numRef>
          </c:val>
          <c:smooth val="0"/>
        </c:ser>
        <c:ser>
          <c:idx val="9"/>
          <c:order val="9"/>
          <c:tx>
            <c:strRef>
              <c:f>Population!$A$12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Population!$B$12:$J$12</c:f>
              <c:numCache/>
            </c:numRef>
          </c:val>
          <c:smooth val="0"/>
        </c:ser>
        <c:ser>
          <c:idx val="10"/>
          <c:order val="10"/>
          <c:tx>
            <c:strRef>
              <c:f>Population!$A$13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Population!$B$13:$J$13</c:f>
              <c:numCache/>
            </c:numRef>
          </c:val>
          <c:smooth val="0"/>
        </c:ser>
        <c:axId val="683644857"/>
        <c:axId val="224973707"/>
      </c:lineChart>
      <c:catAx>
        <c:axId val="683644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973707"/>
      </c:catAx>
      <c:valAx>
        <c:axId val="224973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4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Population of Europe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Population!$A$2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Population!$B$2:$J$2</c:f>
              <c:numCache/>
            </c:numRef>
          </c:val>
          <c:smooth val="0"/>
        </c:ser>
        <c:axId val="1971967435"/>
        <c:axId val="1989495374"/>
      </c:lineChart>
      <c:catAx>
        <c:axId val="197196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495374"/>
      </c:catAx>
      <c:valAx>
        <c:axId val="1989495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967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Evolution'!$B$2:$G$2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Evolution'!$B$3:$G$3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Evolution'!$B$4:$G$4</c:f>
              <c:numCache/>
            </c:numRef>
          </c:val>
          <c:smooth val="0"/>
        </c:ser>
        <c:ser>
          <c:idx val="3"/>
          <c:order val="3"/>
          <c:tx>
            <c:strRef>
              <c:f>'Settlement Evolution'!$A$5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Evolution'!$B$5:$G$5</c:f>
              <c:numCache/>
            </c:numRef>
          </c:val>
          <c:smooth val="0"/>
        </c:ser>
        <c:axId val="825611771"/>
        <c:axId val="1036434370"/>
      </c:lineChart>
      <c:catAx>
        <c:axId val="82561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434370"/>
      </c:catAx>
      <c:valAx>
        <c:axId val="103643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611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Evolution'!$B$6:$G$6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Evolution'!$B$7:$G$7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Evolution'!$B$8:$G$8</c:f>
              <c:numCache/>
            </c:numRef>
          </c:val>
          <c:smooth val="0"/>
        </c:ser>
        <c:axId val="1042722625"/>
        <c:axId val="1879532893"/>
      </c:lineChart>
      <c:catAx>
        <c:axId val="104272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532893"/>
      </c:catAx>
      <c:valAx>
        <c:axId val="187953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722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Evolution'!$B$9:$G$9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Evolution'!$B$10:$G$10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Evolution'!$B$11:$G$11</c:f>
              <c:numCache/>
            </c:numRef>
          </c:val>
          <c:smooth val="0"/>
        </c:ser>
        <c:axId val="373260128"/>
        <c:axId val="1289869689"/>
      </c:lineChart>
      <c:catAx>
        <c:axId val="3732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869689"/>
      </c:catAx>
      <c:valAx>
        <c:axId val="128986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26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190500</xdr:rowOff>
    </xdr:from>
    <xdr:ext cx="11715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57150</xdr:rowOff>
    </xdr:from>
    <xdr:ext cx="117157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12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12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edieval_demography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edieval_demograph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How-big-were-medieval-villages-towns-cities-etc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How-big-were-medieval-villages-towns-cities-etc" TargetMode="External"/><Relationship Id="rId2" Type="http://schemas.openxmlformats.org/officeDocument/2006/relationships/hyperlink" Target="https://medium.com/migration-issues/notes-on-medieval-population-geography-fd062449364f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88"/>
    <col customWidth="1" min="9" max="9" width="43.88"/>
  </cols>
  <sheetData>
    <row r="1">
      <c r="A1" s="1"/>
      <c r="B1" s="2">
        <v>400.0</v>
      </c>
      <c r="C1" s="2">
        <v>600.0</v>
      </c>
      <c r="D1" s="2">
        <v>1000.0</v>
      </c>
      <c r="E1" s="2">
        <v>1250.0</v>
      </c>
      <c r="F1" s="2">
        <v>1350.0</v>
      </c>
      <c r="G1" s="2">
        <v>1420.0</v>
      </c>
      <c r="H1" s="2" t="s">
        <v>0</v>
      </c>
      <c r="I1" s="2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5" t="s">
        <v>3</v>
      </c>
      <c r="G2" s="4" t="s">
        <v>4</v>
      </c>
      <c r="H2" s="6" t="s">
        <v>7</v>
      </c>
      <c r="I2" s="4" t="s">
        <v>8</v>
      </c>
    </row>
    <row r="3">
      <c r="A3" s="4" t="s">
        <v>9</v>
      </c>
      <c r="B3" s="4" t="s">
        <v>10</v>
      </c>
      <c r="C3" s="5" t="s">
        <v>11</v>
      </c>
      <c r="D3" s="5" t="s">
        <v>12</v>
      </c>
      <c r="E3" s="5" t="s">
        <v>13</v>
      </c>
    </row>
    <row r="4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8"/>
      <c r="G4" s="8"/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 t="s">
        <v>19</v>
      </c>
      <c r="C5" s="7" t="s">
        <v>20</v>
      </c>
      <c r="D5" s="7" t="s">
        <v>21</v>
      </c>
      <c r="E5" s="7" t="s">
        <v>22</v>
      </c>
      <c r="F5" s="8"/>
      <c r="G5" s="8"/>
    </row>
    <row r="6">
      <c r="B6" s="8"/>
      <c r="C6" s="7" t="s">
        <v>23</v>
      </c>
      <c r="D6" s="7" t="s">
        <v>24</v>
      </c>
      <c r="E6" s="7" t="s">
        <v>25</v>
      </c>
      <c r="F6" s="8"/>
      <c r="G6" s="8"/>
    </row>
    <row r="7">
      <c r="B7" s="8"/>
      <c r="C7" s="7" t="s">
        <v>26</v>
      </c>
      <c r="D7" s="7" t="s">
        <v>27</v>
      </c>
      <c r="E7" s="7" t="s">
        <v>28</v>
      </c>
      <c r="F7" s="8"/>
      <c r="G7" s="8"/>
    </row>
    <row r="8">
      <c r="B8" s="8"/>
      <c r="C8" s="7" t="s">
        <v>29</v>
      </c>
      <c r="D8" s="7" t="s">
        <v>30</v>
      </c>
      <c r="E8" s="8"/>
      <c r="F8" s="8"/>
      <c r="G8" s="8"/>
    </row>
    <row r="9">
      <c r="B9" s="8"/>
      <c r="C9" s="8"/>
      <c r="D9" s="7" t="s">
        <v>31</v>
      </c>
      <c r="E9" s="8"/>
      <c r="F9" s="8"/>
      <c r="G9" s="8"/>
    </row>
    <row r="10">
      <c r="B10" s="8"/>
      <c r="C10" s="8"/>
      <c r="D10" s="7" t="s">
        <v>32</v>
      </c>
      <c r="E10" s="8"/>
      <c r="F10" s="8"/>
      <c r="G10" s="8"/>
    </row>
    <row r="11">
      <c r="B11" s="8"/>
      <c r="C11" s="8"/>
      <c r="D11" s="7" t="s">
        <v>33</v>
      </c>
      <c r="E11" s="8"/>
      <c r="F11" s="8"/>
      <c r="G11" s="8"/>
    </row>
    <row r="12">
      <c r="B12" s="8"/>
      <c r="C12" s="8"/>
      <c r="D12" s="8"/>
      <c r="E12" s="8"/>
      <c r="F12" s="8"/>
      <c r="G12" s="8"/>
    </row>
    <row r="13">
      <c r="B13" s="8"/>
      <c r="C13" s="8"/>
      <c r="D13" s="8"/>
      <c r="E13" s="8"/>
      <c r="F13" s="8"/>
      <c r="G13" s="8"/>
    </row>
    <row r="14">
      <c r="B14" s="8"/>
      <c r="C14" s="8"/>
      <c r="D14" s="8"/>
      <c r="E14" s="8"/>
      <c r="F14" s="8"/>
      <c r="G14" s="8"/>
    </row>
    <row r="15">
      <c r="B15" s="8"/>
      <c r="C15" s="8"/>
      <c r="D15" s="8"/>
      <c r="E15" s="8"/>
      <c r="F15" s="8"/>
      <c r="G15" s="8"/>
    </row>
    <row r="16">
      <c r="B16" s="8"/>
      <c r="C16" s="8"/>
      <c r="D16" s="8"/>
      <c r="E16" s="8"/>
      <c r="F16" s="8"/>
      <c r="G16" s="8"/>
    </row>
    <row r="17">
      <c r="B17" s="8"/>
      <c r="C17" s="8"/>
      <c r="D17" s="8"/>
      <c r="E17" s="8"/>
      <c r="F17" s="8"/>
      <c r="G17" s="8"/>
    </row>
    <row r="18">
      <c r="B18" s="8"/>
      <c r="C18" s="8"/>
      <c r="D18" s="8"/>
      <c r="E18" s="8"/>
      <c r="F18" s="8"/>
      <c r="G18" s="8"/>
    </row>
    <row r="19">
      <c r="B19" s="8"/>
      <c r="C19" s="8"/>
      <c r="D19" s="8"/>
      <c r="E19" s="8"/>
      <c r="F19" s="8"/>
      <c r="G19" s="8"/>
    </row>
    <row r="20">
      <c r="B20" s="8"/>
      <c r="C20" s="8"/>
      <c r="D20" s="8"/>
      <c r="E20" s="8"/>
      <c r="F20" s="8"/>
      <c r="G20" s="8"/>
    </row>
    <row r="21">
      <c r="B21" s="8"/>
      <c r="C21" s="8"/>
      <c r="D21" s="8"/>
      <c r="E21" s="8"/>
      <c r="F21" s="8"/>
      <c r="G21" s="8"/>
    </row>
    <row r="22">
      <c r="B22" s="8"/>
      <c r="C22" s="8"/>
      <c r="D22" s="8"/>
      <c r="E22" s="8"/>
      <c r="F22" s="8"/>
      <c r="G22" s="8"/>
    </row>
    <row r="23">
      <c r="B23" s="8"/>
      <c r="C23" s="8"/>
      <c r="D23" s="8"/>
      <c r="E23" s="8"/>
      <c r="F23" s="8"/>
      <c r="G23" s="8"/>
    </row>
    <row r="24">
      <c r="B24" s="8"/>
      <c r="C24" s="8"/>
      <c r="D24" s="8"/>
      <c r="E24" s="8"/>
      <c r="F24" s="8"/>
      <c r="G24" s="8"/>
    </row>
    <row r="25">
      <c r="B25" s="8"/>
      <c r="C25" s="8"/>
      <c r="D25" s="8"/>
      <c r="E25" s="8"/>
      <c r="F25" s="8"/>
      <c r="G25" s="8"/>
    </row>
    <row r="26">
      <c r="B26" s="8"/>
      <c r="C26" s="8"/>
      <c r="D26" s="8"/>
      <c r="E26" s="8"/>
      <c r="F26" s="8"/>
      <c r="G26" s="8"/>
    </row>
  </sheetData>
  <hyperlinks>
    <hyperlink r:id="rId1" ref="H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</row>
    <row r="2">
      <c r="A2" s="10" t="s">
        <v>85</v>
      </c>
      <c r="B2" s="4">
        <v>80.0</v>
      </c>
      <c r="C2" s="4">
        <v>-20.0</v>
      </c>
      <c r="D2" s="4">
        <v>-20.0</v>
      </c>
      <c r="E2" s="4">
        <v>-10.0</v>
      </c>
      <c r="G2" s="4">
        <v>10.0</v>
      </c>
      <c r="H2" s="4">
        <v>-10.0</v>
      </c>
      <c r="I2" s="4">
        <v>-10.0</v>
      </c>
      <c r="J2" s="4">
        <v>-10.0</v>
      </c>
      <c r="K2" s="4">
        <v>-10.0</v>
      </c>
      <c r="L2" s="4">
        <v>-10.0</v>
      </c>
      <c r="M2" s="4">
        <v>-10.0</v>
      </c>
      <c r="N2" s="4">
        <v>-20.0</v>
      </c>
      <c r="O2" s="4">
        <v>-20.0</v>
      </c>
    </row>
    <row r="3">
      <c r="A3" s="10" t="s">
        <v>86</v>
      </c>
      <c r="B3" s="4">
        <v>5.0</v>
      </c>
      <c r="C3" s="4">
        <v>10.0</v>
      </c>
      <c r="D3" s="4">
        <v>-20.0</v>
      </c>
      <c r="E3" s="4">
        <v>-10.0</v>
      </c>
      <c r="H3" s="4">
        <v>15.0</v>
      </c>
      <c r="N3" s="4">
        <v>-20.0</v>
      </c>
      <c r="O3" s="4">
        <v>10.0</v>
      </c>
    </row>
    <row r="4">
      <c r="A4" s="10" t="s">
        <v>87</v>
      </c>
      <c r="B4" s="4">
        <v>5.0</v>
      </c>
      <c r="D4" s="4">
        <v>-10.0</v>
      </c>
      <c r="F4" s="4">
        <v>15.0</v>
      </c>
      <c r="H4" s="4">
        <v>10.0</v>
      </c>
      <c r="I4" s="4">
        <v>10.0</v>
      </c>
      <c r="J4" s="4">
        <v>10.0</v>
      </c>
      <c r="K4" s="4">
        <v>10.0</v>
      </c>
      <c r="L4" s="4">
        <v>10.0</v>
      </c>
      <c r="M4" s="4">
        <v>10.0</v>
      </c>
      <c r="N4" s="4">
        <v>-10.0</v>
      </c>
      <c r="O4" s="4">
        <v>10.0</v>
      </c>
    </row>
    <row r="5">
      <c r="A5" s="10" t="s">
        <v>88</v>
      </c>
      <c r="B5" s="4">
        <v>5.0</v>
      </c>
    </row>
    <row r="6">
      <c r="A6" s="10" t="s">
        <v>89</v>
      </c>
      <c r="B6" s="4">
        <v>5.0</v>
      </c>
    </row>
    <row r="7">
      <c r="A7" s="10" t="s">
        <v>90</v>
      </c>
    </row>
    <row r="8">
      <c r="A8" s="10" t="s">
        <v>91</v>
      </c>
    </row>
    <row r="9">
      <c r="A9" s="10" t="s">
        <v>92</v>
      </c>
    </row>
    <row r="10">
      <c r="A10" s="4" t="s">
        <v>120</v>
      </c>
      <c r="B10" s="12">
        <f>SUM(B2:B9)</f>
        <v>100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 t="s">
        <v>121</v>
      </c>
      <c r="D1" s="16" t="s">
        <v>122</v>
      </c>
      <c r="H1" s="3"/>
      <c r="I1" s="2" t="s">
        <v>123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2"/>
      <c r="B2" s="2"/>
      <c r="C2" s="2" t="s">
        <v>124</v>
      </c>
      <c r="D2" s="16" t="s">
        <v>125</v>
      </c>
      <c r="H2" s="3"/>
      <c r="I2" s="2" t="s">
        <v>126</v>
      </c>
      <c r="J2" s="2"/>
      <c r="K2" s="2"/>
      <c r="L2" s="2"/>
      <c r="M2" s="2"/>
      <c r="N2" s="2" t="s">
        <v>127</v>
      </c>
      <c r="R2" s="3"/>
      <c r="S2" s="3"/>
      <c r="T2" s="3"/>
      <c r="U2" s="3"/>
    </row>
    <row r="3">
      <c r="A3" s="2"/>
      <c r="B3" s="2"/>
      <c r="C3" s="2" t="s">
        <v>128</v>
      </c>
      <c r="D3" s="16" t="s">
        <v>129</v>
      </c>
      <c r="H3" s="3"/>
      <c r="I3" s="2" t="s">
        <v>130</v>
      </c>
      <c r="J3" s="2"/>
      <c r="K3" s="2"/>
      <c r="L3" s="2"/>
      <c r="M3" s="2"/>
      <c r="N3" s="2" t="s">
        <v>131</v>
      </c>
      <c r="R3" s="3"/>
      <c r="S3" s="3"/>
      <c r="T3" s="3"/>
      <c r="U3" s="3"/>
    </row>
    <row r="4">
      <c r="A4" s="2"/>
      <c r="B4" s="2"/>
      <c r="C4" s="2" t="s">
        <v>132</v>
      </c>
      <c r="D4" s="16" t="s">
        <v>133</v>
      </c>
      <c r="H4" s="3"/>
      <c r="I4" s="2" t="s">
        <v>134</v>
      </c>
      <c r="J4" s="2"/>
      <c r="K4" s="2"/>
      <c r="L4" s="2"/>
      <c r="M4" s="2"/>
      <c r="N4" s="2" t="s">
        <v>134</v>
      </c>
      <c r="R4" s="3"/>
      <c r="S4" s="3"/>
      <c r="T4" s="3"/>
      <c r="U4" s="3"/>
    </row>
    <row r="5">
      <c r="A5" s="2"/>
      <c r="B5" s="2"/>
      <c r="C5" s="2" t="s">
        <v>135</v>
      </c>
      <c r="D5" s="2" t="s">
        <v>136</v>
      </c>
      <c r="E5" s="2" t="s">
        <v>137</v>
      </c>
      <c r="F5" s="2" t="s">
        <v>138</v>
      </c>
      <c r="G5" s="2" t="s">
        <v>139</v>
      </c>
      <c r="H5" s="3"/>
      <c r="I5" s="2" t="s">
        <v>140</v>
      </c>
      <c r="J5" s="2"/>
      <c r="K5" s="2"/>
      <c r="L5" s="2"/>
      <c r="M5" s="2"/>
      <c r="N5" s="2" t="s">
        <v>141</v>
      </c>
      <c r="O5" s="2" t="s">
        <v>142</v>
      </c>
      <c r="P5" s="2" t="s">
        <v>143</v>
      </c>
      <c r="Q5" s="2" t="s">
        <v>144</v>
      </c>
      <c r="R5" s="3"/>
      <c r="S5" s="3"/>
      <c r="T5" s="3"/>
      <c r="U5" s="3"/>
    </row>
    <row r="6">
      <c r="A6" s="10" t="s">
        <v>49</v>
      </c>
      <c r="B6" s="10" t="s">
        <v>34</v>
      </c>
      <c r="C6" s="10" t="s">
        <v>145</v>
      </c>
      <c r="D6" s="4">
        <f>9057</f>
        <v>9057</v>
      </c>
      <c r="E6" s="4">
        <v>8646.0</v>
      </c>
      <c r="F6" s="4">
        <v>6487.0</v>
      </c>
      <c r="G6" s="4">
        <v>3445.0</v>
      </c>
      <c r="I6" s="4">
        <v>33968.0</v>
      </c>
      <c r="J6" s="4"/>
      <c r="K6" s="4"/>
      <c r="L6" s="4"/>
      <c r="M6" s="4"/>
      <c r="N6" s="4">
        <v>4673.0</v>
      </c>
      <c r="O6" s="4">
        <v>7442.0</v>
      </c>
      <c r="P6" s="4">
        <v>15414.0</v>
      </c>
      <c r="Q6" s="4">
        <v>6463.0</v>
      </c>
    </row>
    <row r="7">
      <c r="C7" s="10" t="s">
        <v>51</v>
      </c>
      <c r="D7" s="4">
        <f>ROUNDDOWN(D6/'Land Use'!$B$4)</f>
        <v>9</v>
      </c>
      <c r="E7" s="4">
        <f>ROUNDDOWN(E6/'Land Use'!$B$4)</f>
        <v>8</v>
      </c>
      <c r="F7" s="4">
        <f>ROUNDDOWN(F6/'Land Use'!$B$4)</f>
        <v>6</v>
      </c>
      <c r="G7" s="4">
        <f>ROUNDDOWN(G6/'Land Use'!$B$4)</f>
        <v>3</v>
      </c>
      <c r="I7" s="4">
        <f>ROUNDDOWN(I6/'Land Use'!$B$4)</f>
        <v>33</v>
      </c>
      <c r="J7" s="4"/>
      <c r="K7" s="4"/>
      <c r="L7" s="4"/>
      <c r="M7" s="4"/>
      <c r="N7" s="4">
        <f>ROUNDDOWN(N6/'Land Use'!$B$4)</f>
        <v>4</v>
      </c>
      <c r="O7" s="4">
        <f>ROUNDDOWN(O6/'Land Use'!$B$4)</f>
        <v>7</v>
      </c>
      <c r="P7" s="4">
        <f>ROUNDDOWN(P6/'Land Use'!$B$4)</f>
        <v>15</v>
      </c>
      <c r="Q7" s="4">
        <f>ROUNDDOWN(Q6/'Land Use'!$B$4)</f>
        <v>6</v>
      </c>
    </row>
    <row r="8">
      <c r="C8" s="10" t="s">
        <v>52</v>
      </c>
      <c r="D8" s="4">
        <f>ROUNDDOWN(D6/'Land Use'!$B$3)</f>
        <v>15</v>
      </c>
      <c r="E8" s="4">
        <f>ROUNDDOWN(E6/'Land Use'!$B$3)</f>
        <v>14</v>
      </c>
      <c r="F8" s="4">
        <f>ROUNDDOWN(F6/'Land Use'!$B$3)</f>
        <v>10</v>
      </c>
      <c r="G8" s="4">
        <f>ROUNDDOWN(G6/'Land Use'!$B$3)</f>
        <v>5</v>
      </c>
      <c r="I8" s="4">
        <f>ROUNDDOWN(I6/'Land Use'!$B$3)</f>
        <v>56</v>
      </c>
      <c r="J8" s="4"/>
      <c r="K8" s="4"/>
      <c r="L8" s="4"/>
      <c r="M8" s="4"/>
      <c r="N8" s="4">
        <f>ROUNDDOWN(N6/'Land Use'!$B$3)</f>
        <v>7</v>
      </c>
      <c r="O8" s="4">
        <f>ROUNDDOWN(O6/'Land Use'!$B$3)</f>
        <v>12</v>
      </c>
      <c r="P8" s="4">
        <f>ROUNDDOWN(P6/'Land Use'!$B$3)</f>
        <v>25</v>
      </c>
      <c r="Q8" s="4">
        <f>ROUNDDOWN(Q6/'Land Use'!$B$3)</f>
        <v>10</v>
      </c>
    </row>
    <row r="9">
      <c r="C9" s="10" t="s">
        <v>146</v>
      </c>
      <c r="D9" s="4">
        <f t="shared" ref="D9:G9" si="1">SUM(D11:D18)</f>
        <v>10</v>
      </c>
      <c r="E9" s="4">
        <f t="shared" si="1"/>
        <v>9</v>
      </c>
      <c r="F9" s="4">
        <f t="shared" si="1"/>
        <v>6</v>
      </c>
      <c r="G9" s="4">
        <f t="shared" si="1"/>
        <v>4</v>
      </c>
      <c r="I9" s="4">
        <f>SUM(I11:I18)</f>
        <v>39</v>
      </c>
      <c r="J9" s="4"/>
      <c r="K9" s="4"/>
      <c r="L9" s="4"/>
      <c r="M9" s="4"/>
      <c r="N9" s="4">
        <f t="shared" ref="N9:Q9" si="2">SUM(N11:N18)</f>
        <v>6</v>
      </c>
      <c r="O9" s="4">
        <f t="shared" si="2"/>
        <v>8</v>
      </c>
      <c r="P9" s="4">
        <f t="shared" si="2"/>
        <v>16</v>
      </c>
      <c r="Q9" s="4">
        <f t="shared" si="2"/>
        <v>6</v>
      </c>
    </row>
    <row r="10">
      <c r="C10" s="10" t="s">
        <v>147</v>
      </c>
      <c r="D10" s="4">
        <f t="shared" ref="D10:G10" si="3">ROUNDUP(AVERAGE(D7,D8))-D9</f>
        <v>2</v>
      </c>
      <c r="E10" s="4">
        <f t="shared" si="3"/>
        <v>2</v>
      </c>
      <c r="F10" s="4">
        <f t="shared" si="3"/>
        <v>2</v>
      </c>
      <c r="G10" s="4">
        <f t="shared" si="3"/>
        <v>0</v>
      </c>
      <c r="I10" s="4">
        <f>ROUNDUP(AVERAGE(I7,I8))-I9</f>
        <v>6</v>
      </c>
      <c r="J10" s="4"/>
      <c r="K10" s="4"/>
      <c r="L10" s="4"/>
      <c r="M10" s="4"/>
      <c r="N10" s="4">
        <f t="shared" ref="N10:Q10" si="4">ROUNDUP(AVERAGE(N7,N8))-N9</f>
        <v>0</v>
      </c>
      <c r="O10" s="4">
        <f t="shared" si="4"/>
        <v>2</v>
      </c>
      <c r="P10" s="4">
        <f t="shared" si="4"/>
        <v>4</v>
      </c>
      <c r="Q10" s="4">
        <f t="shared" si="4"/>
        <v>2</v>
      </c>
    </row>
    <row r="11">
      <c r="A11" s="10" t="s">
        <v>148</v>
      </c>
      <c r="B11" s="10" t="s">
        <v>149</v>
      </c>
      <c r="C11" s="10" t="s">
        <v>85</v>
      </c>
      <c r="D11" s="4">
        <v>2.0</v>
      </c>
      <c r="E11" s="4">
        <v>3.0</v>
      </c>
      <c r="F11" s="4">
        <v>2.0</v>
      </c>
      <c r="G11" s="4">
        <v>1.0</v>
      </c>
      <c r="I11" s="4">
        <v>5.0</v>
      </c>
      <c r="J11" s="4"/>
      <c r="K11" s="4"/>
      <c r="L11" s="4"/>
      <c r="M11" s="4"/>
      <c r="N11" s="4">
        <v>2.0</v>
      </c>
      <c r="O11" s="4">
        <v>1.0</v>
      </c>
      <c r="P11" s="4">
        <v>5.0</v>
      </c>
      <c r="Q11" s="4">
        <v>1.0</v>
      </c>
    </row>
    <row r="12">
      <c r="C12" s="10" t="s">
        <v>86</v>
      </c>
      <c r="D12" s="4">
        <v>2.0</v>
      </c>
      <c r="I12" s="4">
        <v>3.0</v>
      </c>
      <c r="J12" s="4"/>
      <c r="K12" s="4"/>
      <c r="L12" s="4"/>
      <c r="M12" s="4"/>
      <c r="N12" s="4">
        <v>1.0</v>
      </c>
      <c r="O12" s="4">
        <v>4.0</v>
      </c>
      <c r="Q12" s="4">
        <v>1.0</v>
      </c>
    </row>
    <row r="13">
      <c r="C13" s="10" t="s">
        <v>87</v>
      </c>
      <c r="E13" s="4">
        <v>3.0</v>
      </c>
      <c r="F13" s="4">
        <v>1.0</v>
      </c>
      <c r="G13" s="4">
        <v>3.0</v>
      </c>
      <c r="P13" s="4">
        <v>8.0</v>
      </c>
      <c r="Q13" s="4">
        <v>3.0</v>
      </c>
    </row>
    <row r="14">
      <c r="C14" s="10" t="s">
        <v>88</v>
      </c>
      <c r="D14" s="4">
        <v>1.0</v>
      </c>
      <c r="E14" s="4">
        <v>1.0</v>
      </c>
      <c r="F14" s="4">
        <v>1.0</v>
      </c>
      <c r="I14" s="4">
        <v>10.0</v>
      </c>
      <c r="J14" s="4"/>
      <c r="K14" s="4"/>
      <c r="L14" s="4"/>
      <c r="M14" s="4"/>
      <c r="N14" s="4">
        <v>1.0</v>
      </c>
      <c r="O14" s="4">
        <v>1.0</v>
      </c>
      <c r="P14" s="4">
        <v>1.0</v>
      </c>
    </row>
    <row r="15">
      <c r="C15" s="10" t="s">
        <v>89</v>
      </c>
      <c r="D15" s="4">
        <v>2.0</v>
      </c>
      <c r="E15" s="4">
        <v>1.0</v>
      </c>
      <c r="F15" s="4">
        <v>1.0</v>
      </c>
      <c r="I15" s="4">
        <v>10.0</v>
      </c>
      <c r="J15" s="4"/>
      <c r="K15" s="4"/>
      <c r="L15" s="4"/>
      <c r="M15" s="4"/>
      <c r="N15" s="4">
        <v>1.0</v>
      </c>
      <c r="O15" s="4">
        <v>1.0</v>
      </c>
      <c r="P15" s="4">
        <v>1.0</v>
      </c>
      <c r="Q15" s="4">
        <v>1.0</v>
      </c>
    </row>
    <row r="16">
      <c r="C16" s="10" t="s">
        <v>90</v>
      </c>
      <c r="D16" s="4">
        <v>1.0</v>
      </c>
      <c r="F16" s="4">
        <v>1.0</v>
      </c>
      <c r="I16" s="4">
        <v>3.0</v>
      </c>
    </row>
    <row r="17">
      <c r="C17" s="10" t="s">
        <v>91</v>
      </c>
      <c r="D17" s="4">
        <v>1.0</v>
      </c>
      <c r="I17" s="4">
        <v>3.0</v>
      </c>
    </row>
    <row r="18">
      <c r="C18" s="10" t="s">
        <v>92</v>
      </c>
      <c r="D18" s="4">
        <v>1.0</v>
      </c>
      <c r="E18" s="4">
        <v>1.0</v>
      </c>
      <c r="I18" s="4">
        <v>5.0</v>
      </c>
      <c r="J18" s="4"/>
      <c r="K18" s="4"/>
      <c r="L18" s="4"/>
      <c r="M18" s="4"/>
      <c r="N18" s="4">
        <v>1.0</v>
      </c>
      <c r="O18" s="4">
        <v>1.0</v>
      </c>
      <c r="P18" s="4">
        <v>1.0</v>
      </c>
    </row>
    <row r="19">
      <c r="A19" s="2" t="s">
        <v>81</v>
      </c>
      <c r="B19" s="2" t="s">
        <v>34</v>
      </c>
      <c r="C19" s="2" t="s">
        <v>83</v>
      </c>
      <c r="D19" s="12">
        <f>SUMPRODUCT(D11:D18,Citizens!$B$3:$B$10)</f>
        <v>-10</v>
      </c>
      <c r="E19" s="12">
        <f>SUMPRODUCT(E11:E18,Citizens!$B$3:$B$10)</f>
        <v>-9</v>
      </c>
      <c r="F19" s="12">
        <f>SUMPRODUCT(F11:F18,Citizens!$B$3:$B$10)</f>
        <v>-6</v>
      </c>
      <c r="G19" s="12">
        <f>SUMPRODUCT(G11:G18,Citizens!$B$3:$B$10)</f>
        <v>-4</v>
      </c>
      <c r="I19" s="12">
        <f>SUMPRODUCT(I11:I18,Citizens!$B$3:$B$10)</f>
        <v>-39</v>
      </c>
      <c r="N19" s="12">
        <f>SUMPRODUCT(N11:N18,Citizens!$B$3:$B$10)</f>
        <v>-6</v>
      </c>
      <c r="O19" s="12">
        <f>SUMPRODUCT(O11:O18,Citizens!$B$3:$B$10)</f>
        <v>-8</v>
      </c>
      <c r="P19" s="12">
        <f>SUMPRODUCT(P11:P18,Citizens!$B$3:$B$10)</f>
        <v>-16</v>
      </c>
      <c r="Q19" s="12">
        <f>SUMPRODUCT(Q11:Q18,Citizens!$B$3:$B$10)</f>
        <v>-6</v>
      </c>
    </row>
    <row r="20">
      <c r="C20" s="2" t="s">
        <v>84</v>
      </c>
      <c r="D20" s="12">
        <f>SUMPRODUCT(D11:D18,Citizens!$C$3:$C$10)</f>
        <v>-3</v>
      </c>
      <c r="E20" s="12">
        <f>SUMPRODUCT(E11:E18,Citizens!$C$3:$C$10)</f>
        <v>-1</v>
      </c>
      <c r="F20" s="12">
        <f>SUMPRODUCT(F11:F18,Citizens!$C$3:$C$10)</f>
        <v>-1</v>
      </c>
      <c r="G20" s="12">
        <f>SUMPRODUCT(G11:G18,Citizens!$C$3:$C$10)</f>
        <v>0</v>
      </c>
      <c r="I20" s="12">
        <f>SUMPRODUCT(I11:I18,Citizens!$C$3:$C$10)</f>
        <v>-11</v>
      </c>
      <c r="N20" s="12">
        <f>SUMPRODUCT(N11:N18,Citizens!$C$3:$C$10)</f>
        <v>-1</v>
      </c>
      <c r="O20" s="12">
        <f>SUMPRODUCT(O11:O18,Citizens!$C$3:$C$10)</f>
        <v>-1</v>
      </c>
      <c r="P20" s="12">
        <f>SUMPRODUCT(P11:P18,Citizens!$C$3:$C$10)</f>
        <v>-1</v>
      </c>
      <c r="Q20" s="12">
        <f>SUMPRODUCT(Q11:Q18,Citizens!$C$3:$C$10)</f>
        <v>0</v>
      </c>
    </row>
    <row r="21">
      <c r="A21" s="2" t="s">
        <v>82</v>
      </c>
      <c r="B21" s="2" t="s">
        <v>34</v>
      </c>
      <c r="C21" s="2" t="s">
        <v>83</v>
      </c>
      <c r="D21" s="12">
        <f>SUMPRODUCT(D11:D18,Citizens!$D$3:$D$10)</f>
        <v>8</v>
      </c>
      <c r="E21" s="12">
        <f>SUMPRODUCT(E11:E18,Citizens!$D$3:$D$10)</f>
        <v>10.5</v>
      </c>
      <c r="F21" s="12">
        <f>SUMPRODUCT(F11:F18,Citizens!$D$3:$D$10)</f>
        <v>5.5</v>
      </c>
      <c r="G21" s="12">
        <f>SUMPRODUCT(G11:G18,Citizens!$D$3:$D$10)</f>
        <v>6.5</v>
      </c>
      <c r="I21" s="12">
        <f>SUMPRODUCT(I11:I18,Citizens!$D$3:$D$10)</f>
        <v>16</v>
      </c>
      <c r="N21" s="12">
        <f>SUMPRODUCT(N11:N18,Citizens!$D$3:$D$10)</f>
        <v>6</v>
      </c>
      <c r="O21" s="12">
        <f>SUMPRODUCT(O11:O18,Citizens!$D$3:$D$10)</f>
        <v>10</v>
      </c>
      <c r="P21" s="12">
        <f>SUMPRODUCT(P11:P18,Citizens!$D$3:$D$10)</f>
        <v>22</v>
      </c>
      <c r="Q21" s="12">
        <f>SUMPRODUCT(Q11:Q18,Citizens!$D$3:$D$10)</f>
        <v>8.5</v>
      </c>
    </row>
    <row r="22">
      <c r="C22" s="2" t="s">
        <v>84</v>
      </c>
      <c r="D22" s="12">
        <f>SUMPRODUCT(D11:D18,Citizens!$E$3:$E$10)</f>
        <v>5</v>
      </c>
      <c r="E22" s="12">
        <f>SUMPRODUCT(E11:E18,Citizens!$E$3:$E$10)</f>
        <v>3</v>
      </c>
      <c r="F22" s="12">
        <f>SUMPRODUCT(F11:F18,Citizens!$E$3:$E$10)</f>
        <v>3</v>
      </c>
      <c r="G22" s="12">
        <f>SUMPRODUCT(G11:G18,Citizens!$E$3:$E$10)</f>
        <v>0</v>
      </c>
      <c r="I22" s="12">
        <f>SUMPRODUCT(I11:I18,Citizens!$E$3:$E$10)</f>
        <v>30</v>
      </c>
      <c r="N22" s="12">
        <f>SUMPRODUCT(N11:N18,Citizens!$E$3:$E$10)</f>
        <v>3</v>
      </c>
      <c r="O22" s="12">
        <f>SUMPRODUCT(O11:O18,Citizens!$E$3:$E$10)</f>
        <v>3</v>
      </c>
      <c r="P22" s="12">
        <f>SUMPRODUCT(P11:P18,Citizens!$E$3:$E$10)</f>
        <v>3</v>
      </c>
      <c r="Q22" s="12">
        <f>SUMPRODUCT(Q11:Q18,Citizens!$E$3:$E$10)</f>
        <v>2</v>
      </c>
    </row>
    <row r="23">
      <c r="A23" s="2" t="s">
        <v>150</v>
      </c>
      <c r="B23" s="2" t="s">
        <v>34</v>
      </c>
      <c r="C23" s="2" t="s">
        <v>83</v>
      </c>
      <c r="D23" s="12">
        <f t="shared" ref="D23:G23" si="5">D21+D19</f>
        <v>-2</v>
      </c>
      <c r="E23" s="12">
        <f t="shared" si="5"/>
        <v>1.5</v>
      </c>
      <c r="F23" s="12">
        <f t="shared" si="5"/>
        <v>-0.5</v>
      </c>
      <c r="G23" s="12">
        <f t="shared" si="5"/>
        <v>2.5</v>
      </c>
      <c r="I23" s="12">
        <f t="shared" ref="I23:I24" si="8">I21+I19</f>
        <v>-23</v>
      </c>
      <c r="N23" s="12">
        <f t="shared" ref="N23:Q23" si="6">N21+N19</f>
        <v>0</v>
      </c>
      <c r="O23" s="12">
        <f t="shared" si="6"/>
        <v>2</v>
      </c>
      <c r="P23" s="12">
        <f t="shared" si="6"/>
        <v>6</v>
      </c>
      <c r="Q23" s="12">
        <f t="shared" si="6"/>
        <v>2.5</v>
      </c>
    </row>
    <row r="24">
      <c r="C24" s="2" t="s">
        <v>84</v>
      </c>
      <c r="D24" s="12">
        <f t="shared" ref="D24:G24" si="7">D22+D20</f>
        <v>2</v>
      </c>
      <c r="E24" s="12">
        <f t="shared" si="7"/>
        <v>2</v>
      </c>
      <c r="F24" s="12">
        <f t="shared" si="7"/>
        <v>2</v>
      </c>
      <c r="G24" s="12">
        <f t="shared" si="7"/>
        <v>0</v>
      </c>
      <c r="I24" s="12">
        <f t="shared" si="8"/>
        <v>19</v>
      </c>
      <c r="N24" s="12">
        <f t="shared" ref="N24:Q24" si="9">N22+N20</f>
        <v>2</v>
      </c>
      <c r="O24" s="12">
        <f t="shared" si="9"/>
        <v>2</v>
      </c>
      <c r="P24" s="12">
        <f t="shared" si="9"/>
        <v>2</v>
      </c>
      <c r="Q24" s="12">
        <f t="shared" si="9"/>
        <v>2</v>
      </c>
    </row>
    <row r="25">
      <c r="A25" s="2" t="s">
        <v>151</v>
      </c>
      <c r="B25" s="2" t="s">
        <v>152</v>
      </c>
      <c r="C25" s="10" t="s">
        <v>101</v>
      </c>
      <c r="D25" s="12" t="b">
        <f t="shared" ref="D25:G25" si="10">D12&gt;0</f>
        <v>1</v>
      </c>
      <c r="E25" s="12" t="b">
        <f t="shared" si="10"/>
        <v>0</v>
      </c>
      <c r="F25" s="12" t="b">
        <f t="shared" si="10"/>
        <v>0</v>
      </c>
      <c r="G25" s="12" t="b">
        <f t="shared" si="10"/>
        <v>0</v>
      </c>
      <c r="I25" s="12" t="b">
        <f>I12&gt;0</f>
        <v>1</v>
      </c>
      <c r="N25" s="12" t="b">
        <f t="shared" ref="N25:Q25" si="11">N12&gt;0</f>
        <v>1</v>
      </c>
      <c r="O25" s="12" t="b">
        <f t="shared" si="11"/>
        <v>1</v>
      </c>
      <c r="P25" s="12" t="b">
        <f t="shared" si="11"/>
        <v>0</v>
      </c>
      <c r="Q25" s="12" t="b">
        <f t="shared" si="11"/>
        <v>1</v>
      </c>
    </row>
    <row r="26">
      <c r="C26" s="10" t="s">
        <v>153</v>
      </c>
      <c r="D26" s="12" t="b">
        <f t="shared" ref="D26:G26" si="12">D18&gt;0</f>
        <v>1</v>
      </c>
      <c r="E26" s="12" t="b">
        <f t="shared" si="12"/>
        <v>1</v>
      </c>
      <c r="F26" s="12" t="b">
        <f t="shared" si="12"/>
        <v>0</v>
      </c>
      <c r="G26" s="12" t="b">
        <f t="shared" si="12"/>
        <v>0</v>
      </c>
      <c r="I26" s="12" t="b">
        <f>I18&gt;0</f>
        <v>1</v>
      </c>
      <c r="N26" s="12" t="b">
        <f t="shared" ref="N26:Q26" si="13">N18&gt;0</f>
        <v>1</v>
      </c>
      <c r="O26" s="12" t="b">
        <f t="shared" si="13"/>
        <v>1</v>
      </c>
      <c r="P26" s="12" t="b">
        <f t="shared" si="13"/>
        <v>1</v>
      </c>
      <c r="Q26" s="12" t="b">
        <f t="shared" si="13"/>
        <v>0</v>
      </c>
    </row>
    <row r="27">
      <c r="C27" s="10" t="s">
        <v>104</v>
      </c>
      <c r="D27" s="12" t="b">
        <f t="shared" ref="D27:G27" si="14">D16&gt;0</f>
        <v>1</v>
      </c>
      <c r="E27" s="12" t="b">
        <f t="shared" si="14"/>
        <v>0</v>
      </c>
      <c r="F27" s="12" t="b">
        <f t="shared" si="14"/>
        <v>1</v>
      </c>
      <c r="G27" s="12" t="b">
        <f t="shared" si="14"/>
        <v>0</v>
      </c>
      <c r="I27" s="12" t="b">
        <f t="shared" ref="I27:I28" si="17">I16&gt;0</f>
        <v>1</v>
      </c>
      <c r="N27" s="12" t="b">
        <f t="shared" ref="N27:Q27" si="15">N16&gt;0</f>
        <v>0</v>
      </c>
      <c r="O27" s="12" t="b">
        <f t="shared" si="15"/>
        <v>0</v>
      </c>
      <c r="P27" s="12" t="b">
        <f t="shared" si="15"/>
        <v>0</v>
      </c>
      <c r="Q27" s="12" t="b">
        <f t="shared" si="15"/>
        <v>0</v>
      </c>
    </row>
    <row r="28">
      <c r="C28" s="10" t="s">
        <v>100</v>
      </c>
      <c r="D28" s="12" t="b">
        <f t="shared" ref="D28:G28" si="16">D17&gt;0</f>
        <v>1</v>
      </c>
      <c r="E28" s="12" t="b">
        <f t="shared" si="16"/>
        <v>0</v>
      </c>
      <c r="F28" s="12" t="b">
        <f t="shared" si="16"/>
        <v>0</v>
      </c>
      <c r="G28" s="12" t="b">
        <f t="shared" si="16"/>
        <v>0</v>
      </c>
      <c r="I28" s="12" t="b">
        <f t="shared" si="17"/>
        <v>1</v>
      </c>
      <c r="N28" s="12" t="b">
        <f t="shared" ref="N28:Q28" si="18">N17&gt;0</f>
        <v>0</v>
      </c>
      <c r="O28" s="12" t="b">
        <f t="shared" si="18"/>
        <v>0</v>
      </c>
      <c r="P28" s="12" t="b">
        <f t="shared" si="18"/>
        <v>0</v>
      </c>
      <c r="Q28" s="12" t="b">
        <f t="shared" si="18"/>
        <v>0</v>
      </c>
    </row>
    <row r="29">
      <c r="C29" s="10" t="s">
        <v>154</v>
      </c>
      <c r="D29" s="12" t="b">
        <f t="shared" ref="D29:G29" si="19">D14&gt;0</f>
        <v>1</v>
      </c>
      <c r="E29" s="12" t="b">
        <f t="shared" si="19"/>
        <v>1</v>
      </c>
      <c r="F29" s="12" t="b">
        <f t="shared" si="19"/>
        <v>1</v>
      </c>
      <c r="G29" s="12" t="b">
        <f t="shared" si="19"/>
        <v>0</v>
      </c>
      <c r="I29" s="12" t="b">
        <f t="shared" ref="I29:I30" si="22">I14&gt;0</f>
        <v>1</v>
      </c>
      <c r="N29" s="12" t="b">
        <f t="shared" ref="N29:Q29" si="20">N14&gt;0</f>
        <v>1</v>
      </c>
      <c r="O29" s="12" t="b">
        <f t="shared" si="20"/>
        <v>1</v>
      </c>
      <c r="P29" s="12" t="b">
        <f t="shared" si="20"/>
        <v>1</v>
      </c>
      <c r="Q29" s="12" t="b">
        <f t="shared" si="20"/>
        <v>0</v>
      </c>
    </row>
    <row r="30">
      <c r="C30" s="10" t="s">
        <v>103</v>
      </c>
      <c r="D30" s="12" t="b">
        <f t="shared" ref="D30:G30" si="21">D15&gt;0</f>
        <v>1</v>
      </c>
      <c r="E30" s="12" t="b">
        <f t="shared" si="21"/>
        <v>1</v>
      </c>
      <c r="F30" s="12" t="b">
        <f t="shared" si="21"/>
        <v>1</v>
      </c>
      <c r="G30" s="12" t="b">
        <f t="shared" si="21"/>
        <v>0</v>
      </c>
      <c r="I30" s="12" t="b">
        <f t="shared" si="22"/>
        <v>1</v>
      </c>
      <c r="N30" s="12" t="b">
        <f t="shared" ref="N30:Q30" si="23">N15&gt;0</f>
        <v>1</v>
      </c>
      <c r="O30" s="12" t="b">
        <f t="shared" si="23"/>
        <v>1</v>
      </c>
      <c r="P30" s="12" t="b">
        <f t="shared" si="23"/>
        <v>1</v>
      </c>
      <c r="Q30" s="12" t="b">
        <f t="shared" si="23"/>
        <v>1</v>
      </c>
    </row>
    <row r="31">
      <c r="A31" s="17" t="s">
        <v>155</v>
      </c>
      <c r="B31" s="18" t="s">
        <v>156</v>
      </c>
      <c r="C31" s="2" t="s">
        <v>157</v>
      </c>
      <c r="D31" s="15">
        <f>D$9*'Land Use'!$D3</f>
        <v>1500</v>
      </c>
      <c r="E31" s="15">
        <f>E$9*'Land Use'!$D3</f>
        <v>1350</v>
      </c>
      <c r="F31" s="15">
        <f>F$9*'Land Use'!$D3</f>
        <v>900</v>
      </c>
      <c r="G31" s="15">
        <f>G$9*'Land Use'!$D3</f>
        <v>600</v>
      </c>
      <c r="H31" s="15">
        <f>H$9*'Land Use'!$D3</f>
        <v>0</v>
      </c>
      <c r="I31" s="15">
        <f>I$9*'Land Use'!$D3</f>
        <v>5850</v>
      </c>
      <c r="J31" s="15"/>
      <c r="K31" s="15"/>
      <c r="L31" s="15"/>
      <c r="M31" s="15"/>
      <c r="N31" s="15">
        <f>N$9*'Land Use'!$D3</f>
        <v>900</v>
      </c>
      <c r="O31" s="15">
        <f>O$9*'Land Use'!$D3</f>
        <v>1200</v>
      </c>
      <c r="P31" s="15">
        <f>P$9*'Land Use'!$D3</f>
        <v>2400</v>
      </c>
      <c r="Q31" s="15">
        <f>Q$9*'Land Use'!$D3</f>
        <v>900</v>
      </c>
    </row>
    <row r="32">
      <c r="C32" s="2" t="s">
        <v>158</v>
      </c>
      <c r="D32" s="15">
        <f>D$9*'Land Use'!$D4</f>
        <v>3333.333333</v>
      </c>
      <c r="E32" s="15">
        <f>E$9*'Land Use'!$D4</f>
        <v>3000</v>
      </c>
      <c r="F32" s="15">
        <f>F$9*'Land Use'!$D4</f>
        <v>2000</v>
      </c>
      <c r="G32" s="15">
        <f>G$9*'Land Use'!$D4</f>
        <v>1333.333333</v>
      </c>
      <c r="H32" s="15">
        <f>H$9*'Land Use'!$D4</f>
        <v>0</v>
      </c>
      <c r="I32" s="15">
        <f>I$9*'Land Use'!$D4</f>
        <v>13000</v>
      </c>
      <c r="J32" s="15"/>
      <c r="K32" s="15"/>
      <c r="L32" s="15"/>
      <c r="M32" s="15"/>
      <c r="N32" s="15">
        <f>N$9*'Land Use'!$D4</f>
        <v>2000</v>
      </c>
      <c r="O32" s="15">
        <f>O$9*'Land Use'!$D4</f>
        <v>2666.666667</v>
      </c>
      <c r="P32" s="15">
        <f>P$9*'Land Use'!$D4</f>
        <v>5333.333333</v>
      </c>
      <c r="Q32" s="15">
        <f>Q$9*'Land Use'!$D4</f>
        <v>2000</v>
      </c>
    </row>
    <row r="33">
      <c r="C33" s="2" t="s">
        <v>159</v>
      </c>
      <c r="D33" s="15">
        <f t="shared" ref="D33:G33" si="24">D31*100^2/25^2</f>
        <v>24000</v>
      </c>
      <c r="E33" s="15">
        <f t="shared" si="24"/>
        <v>21600</v>
      </c>
      <c r="F33" s="15">
        <f t="shared" si="24"/>
        <v>14400</v>
      </c>
      <c r="G33" s="15">
        <f t="shared" si="24"/>
        <v>9600</v>
      </c>
      <c r="H33" s="15"/>
      <c r="I33" s="15">
        <f t="shared" ref="I33:I34" si="27">I31*100^2/25^2</f>
        <v>93600</v>
      </c>
      <c r="J33" s="15"/>
      <c r="K33" s="15"/>
      <c r="L33" s="15"/>
      <c r="M33" s="15"/>
      <c r="N33" s="15">
        <f t="shared" ref="N33:Q33" si="25">N31*100^2/25^2</f>
        <v>14400</v>
      </c>
      <c r="O33" s="15">
        <f t="shared" si="25"/>
        <v>19200</v>
      </c>
      <c r="P33" s="15">
        <f t="shared" si="25"/>
        <v>38400</v>
      </c>
      <c r="Q33" s="15">
        <f t="shared" si="25"/>
        <v>14400</v>
      </c>
    </row>
    <row r="34">
      <c r="C34" s="2" t="s">
        <v>160</v>
      </c>
      <c r="D34" s="15">
        <f t="shared" ref="D34:G34" si="26">D32*100^2/25^2</f>
        <v>53333.33333</v>
      </c>
      <c r="E34" s="15">
        <f t="shared" si="26"/>
        <v>48000</v>
      </c>
      <c r="F34" s="15">
        <f t="shared" si="26"/>
        <v>32000</v>
      </c>
      <c r="G34" s="15">
        <f t="shared" si="26"/>
        <v>21333.33333</v>
      </c>
      <c r="H34" s="15"/>
      <c r="I34" s="15">
        <f t="shared" si="27"/>
        <v>208000</v>
      </c>
      <c r="J34" s="15"/>
      <c r="K34" s="15"/>
      <c r="L34" s="15"/>
      <c r="M34" s="15"/>
      <c r="N34" s="15">
        <f t="shared" ref="N34:Q34" si="28">N32*100^2/25^2</f>
        <v>32000</v>
      </c>
      <c r="O34" s="15">
        <f t="shared" si="28"/>
        <v>42666.66667</v>
      </c>
      <c r="P34" s="15">
        <f t="shared" si="28"/>
        <v>85333.33333</v>
      </c>
      <c r="Q34" s="15">
        <f t="shared" si="28"/>
        <v>32000</v>
      </c>
    </row>
    <row r="35">
      <c r="B35" s="18" t="s">
        <v>161</v>
      </c>
      <c r="C35" s="2" t="s">
        <v>157</v>
      </c>
      <c r="D35" s="15">
        <f t="shared" ref="D35:G35" si="29">ROUNDUP(SQRT(D31))</f>
        <v>39</v>
      </c>
      <c r="E35" s="15">
        <f t="shared" si="29"/>
        <v>37</v>
      </c>
      <c r="F35" s="15">
        <f t="shared" si="29"/>
        <v>30</v>
      </c>
      <c r="G35" s="15">
        <f t="shared" si="29"/>
        <v>25</v>
      </c>
      <c r="H35" s="15"/>
      <c r="I35" s="15">
        <f t="shared" ref="I35:I38" si="32">ROUNDUP(SQRT(I31))</f>
        <v>77</v>
      </c>
      <c r="J35" s="15"/>
      <c r="K35" s="15"/>
      <c r="L35" s="15"/>
      <c r="M35" s="15"/>
      <c r="N35" s="15">
        <f t="shared" ref="N35:Q35" si="30">ROUNDUP(SQRT(N31))</f>
        <v>30</v>
      </c>
      <c r="O35" s="15">
        <f t="shared" si="30"/>
        <v>35</v>
      </c>
      <c r="P35" s="15">
        <f t="shared" si="30"/>
        <v>49</v>
      </c>
      <c r="Q35" s="15">
        <f t="shared" si="30"/>
        <v>30</v>
      </c>
    </row>
    <row r="36">
      <c r="C36" s="2" t="s">
        <v>158</v>
      </c>
      <c r="D36" s="15">
        <f t="shared" ref="D36:G36" si="31">ROUNDUP(SQRT(D32))</f>
        <v>58</v>
      </c>
      <c r="E36" s="15">
        <f t="shared" si="31"/>
        <v>55</v>
      </c>
      <c r="F36" s="15">
        <f t="shared" si="31"/>
        <v>45</v>
      </c>
      <c r="G36" s="15">
        <f t="shared" si="31"/>
        <v>37</v>
      </c>
      <c r="H36" s="15"/>
      <c r="I36" s="15">
        <f t="shared" si="32"/>
        <v>115</v>
      </c>
      <c r="J36" s="15"/>
      <c r="K36" s="15"/>
      <c r="L36" s="15"/>
      <c r="M36" s="15"/>
      <c r="N36" s="15">
        <f t="shared" ref="N36:Q36" si="33">ROUNDUP(SQRT(N32))</f>
        <v>45</v>
      </c>
      <c r="O36" s="15">
        <f t="shared" si="33"/>
        <v>52</v>
      </c>
      <c r="P36" s="15">
        <f t="shared" si="33"/>
        <v>74</v>
      </c>
      <c r="Q36" s="15">
        <f t="shared" si="33"/>
        <v>45</v>
      </c>
    </row>
    <row r="37">
      <c r="C37" s="2" t="s">
        <v>159</v>
      </c>
      <c r="D37" s="15">
        <f t="shared" ref="D37:G37" si="34">ROUNDUP(SQRT(D33))</f>
        <v>155</v>
      </c>
      <c r="E37" s="15">
        <f t="shared" si="34"/>
        <v>147</v>
      </c>
      <c r="F37" s="15">
        <f t="shared" si="34"/>
        <v>120</v>
      </c>
      <c r="G37" s="15">
        <f t="shared" si="34"/>
        <v>98</v>
      </c>
      <c r="H37" s="15"/>
      <c r="I37" s="15">
        <f t="shared" si="32"/>
        <v>306</v>
      </c>
      <c r="J37" s="15"/>
      <c r="K37" s="15"/>
      <c r="L37" s="15"/>
      <c r="M37" s="15"/>
      <c r="N37" s="15">
        <f t="shared" ref="N37:Q37" si="35">ROUNDUP(SQRT(N33))</f>
        <v>120</v>
      </c>
      <c r="O37" s="15">
        <f t="shared" si="35"/>
        <v>139</v>
      </c>
      <c r="P37" s="15">
        <f t="shared" si="35"/>
        <v>196</v>
      </c>
      <c r="Q37" s="15">
        <f t="shared" si="35"/>
        <v>120</v>
      </c>
    </row>
    <row r="38">
      <c r="C38" s="2" t="s">
        <v>160</v>
      </c>
      <c r="D38" s="15">
        <f t="shared" ref="D38:G38" si="36">ROUNDUP(SQRT(D34))</f>
        <v>231</v>
      </c>
      <c r="E38" s="15">
        <f t="shared" si="36"/>
        <v>220</v>
      </c>
      <c r="F38" s="15">
        <f t="shared" si="36"/>
        <v>179</v>
      </c>
      <c r="G38" s="15">
        <f t="shared" si="36"/>
        <v>147</v>
      </c>
      <c r="H38" s="15"/>
      <c r="I38" s="15">
        <f t="shared" si="32"/>
        <v>457</v>
      </c>
      <c r="J38" s="15"/>
      <c r="K38" s="15"/>
      <c r="L38" s="15"/>
      <c r="M38" s="15"/>
      <c r="N38" s="15">
        <f t="shared" ref="N38:Q38" si="37">ROUNDUP(SQRT(N34))</f>
        <v>179</v>
      </c>
      <c r="O38" s="15">
        <f t="shared" si="37"/>
        <v>207</v>
      </c>
      <c r="P38" s="15">
        <f t="shared" si="37"/>
        <v>293</v>
      </c>
      <c r="Q38" s="15">
        <f t="shared" si="37"/>
        <v>179</v>
      </c>
    </row>
    <row r="39">
      <c r="A39" s="17" t="s">
        <v>78</v>
      </c>
      <c r="B39" s="18" t="s">
        <v>156</v>
      </c>
      <c r="C39" s="2" t="s">
        <v>157</v>
      </c>
      <c r="D39" s="15">
        <f>D$11*'Land Use'!$C3</f>
        <v>1200</v>
      </c>
      <c r="E39" s="15">
        <f>E$11*'Land Use'!$C3</f>
        <v>1800</v>
      </c>
      <c r="F39" s="15">
        <f>F$11*'Land Use'!$C3</f>
        <v>1200</v>
      </c>
      <c r="G39" s="15">
        <f>G$11*'Land Use'!$C3</f>
        <v>600</v>
      </c>
      <c r="H39" s="15">
        <f>H$11*'Land Use'!$C3</f>
        <v>0</v>
      </c>
      <c r="I39" s="15">
        <f>I$11*'Land Use'!$C3</f>
        <v>3000</v>
      </c>
      <c r="J39" s="15"/>
      <c r="K39" s="15"/>
      <c r="L39" s="15"/>
      <c r="M39" s="15"/>
      <c r="N39" s="15">
        <f>N$11*'Land Use'!$C3</f>
        <v>1200</v>
      </c>
      <c r="O39" s="15">
        <f>O$11*'Land Use'!$C3</f>
        <v>600</v>
      </c>
      <c r="P39" s="15">
        <f>P$11*'Land Use'!$C3</f>
        <v>3000</v>
      </c>
      <c r="Q39" s="15">
        <f>Q$11*'Land Use'!$C3</f>
        <v>600</v>
      </c>
    </row>
    <row r="40">
      <c r="C40" s="2" t="s">
        <v>158</v>
      </c>
      <c r="D40" s="15">
        <f>D$11*'Land Use'!$C4</f>
        <v>4000</v>
      </c>
      <c r="E40" s="15">
        <f>E$11*'Land Use'!$C4</f>
        <v>6000</v>
      </c>
      <c r="F40" s="15">
        <f>F$11*'Land Use'!$C4</f>
        <v>4000</v>
      </c>
      <c r="G40" s="15">
        <f>G$11*'Land Use'!$C4</f>
        <v>2000</v>
      </c>
      <c r="H40" s="15">
        <f>H$11*'Land Use'!$C4</f>
        <v>0</v>
      </c>
      <c r="I40" s="15">
        <f>I$11*'Land Use'!$C4</f>
        <v>10000</v>
      </c>
      <c r="J40" s="15"/>
      <c r="K40" s="15"/>
      <c r="L40" s="15"/>
      <c r="M40" s="15"/>
      <c r="N40" s="15">
        <f>N$11*'Land Use'!$C4</f>
        <v>4000</v>
      </c>
      <c r="O40" s="15">
        <f>O$11*'Land Use'!$C4</f>
        <v>2000</v>
      </c>
      <c r="P40" s="15">
        <f>P$11*'Land Use'!$C4</f>
        <v>10000</v>
      </c>
      <c r="Q40" s="15">
        <f>Q$11*'Land Use'!$C4</f>
        <v>2000</v>
      </c>
    </row>
    <row r="41">
      <c r="C41" s="2" t="s">
        <v>159</v>
      </c>
      <c r="D41" s="15">
        <f t="shared" ref="D41:G41" si="38">D39*100^2/25^2</f>
        <v>19200</v>
      </c>
      <c r="E41" s="15">
        <f t="shared" si="38"/>
        <v>28800</v>
      </c>
      <c r="F41" s="15">
        <f t="shared" si="38"/>
        <v>19200</v>
      </c>
      <c r="G41" s="15">
        <f t="shared" si="38"/>
        <v>9600</v>
      </c>
      <c r="H41" s="15"/>
      <c r="I41" s="15">
        <f t="shared" ref="I41:I42" si="41">I39*100^2/25^2</f>
        <v>48000</v>
      </c>
      <c r="J41" s="15"/>
      <c r="K41" s="15"/>
      <c r="L41" s="15"/>
      <c r="M41" s="15"/>
      <c r="N41" s="15">
        <f t="shared" ref="N41:Q41" si="39">N39*100^2/25^2</f>
        <v>19200</v>
      </c>
      <c r="O41" s="15">
        <f t="shared" si="39"/>
        <v>9600</v>
      </c>
      <c r="P41" s="15">
        <f t="shared" si="39"/>
        <v>48000</v>
      </c>
      <c r="Q41" s="15">
        <f t="shared" si="39"/>
        <v>9600</v>
      </c>
    </row>
    <row r="42">
      <c r="C42" s="2" t="s">
        <v>160</v>
      </c>
      <c r="D42" s="15">
        <f t="shared" ref="D42:G42" si="40">D40*100^2/25^2</f>
        <v>64000</v>
      </c>
      <c r="E42" s="15">
        <f t="shared" si="40"/>
        <v>96000</v>
      </c>
      <c r="F42" s="15">
        <f t="shared" si="40"/>
        <v>64000</v>
      </c>
      <c r="G42" s="15">
        <f t="shared" si="40"/>
        <v>32000</v>
      </c>
      <c r="H42" s="15"/>
      <c r="I42" s="15">
        <f t="shared" si="41"/>
        <v>160000</v>
      </c>
      <c r="J42" s="15"/>
      <c r="K42" s="15"/>
      <c r="L42" s="15"/>
      <c r="M42" s="15"/>
      <c r="N42" s="15">
        <f t="shared" ref="N42:Q42" si="42">N40*100^2/25^2</f>
        <v>64000</v>
      </c>
      <c r="O42" s="15">
        <f t="shared" si="42"/>
        <v>32000</v>
      </c>
      <c r="P42" s="15">
        <f t="shared" si="42"/>
        <v>160000</v>
      </c>
      <c r="Q42" s="15">
        <f t="shared" si="42"/>
        <v>32000</v>
      </c>
    </row>
    <row r="43">
      <c r="B43" s="18" t="s">
        <v>161</v>
      </c>
      <c r="C43" s="2" t="s">
        <v>157</v>
      </c>
      <c r="D43" s="15">
        <f t="shared" ref="D43:G43" si="43">ROUNDUP(SQRT(D39))</f>
        <v>35</v>
      </c>
      <c r="E43" s="15">
        <f t="shared" si="43"/>
        <v>43</v>
      </c>
      <c r="F43" s="15">
        <f t="shared" si="43"/>
        <v>35</v>
      </c>
      <c r="G43" s="15">
        <f t="shared" si="43"/>
        <v>25</v>
      </c>
      <c r="H43" s="15"/>
      <c r="I43" s="15">
        <f t="shared" ref="I43:I46" si="46">ROUNDUP(SQRT(I39))</f>
        <v>55</v>
      </c>
      <c r="J43" s="15"/>
      <c r="K43" s="15"/>
      <c r="L43" s="15"/>
      <c r="M43" s="15"/>
      <c r="N43" s="15">
        <f t="shared" ref="N43:Q43" si="44">ROUNDUP(SQRT(N39))</f>
        <v>35</v>
      </c>
      <c r="O43" s="15">
        <f t="shared" si="44"/>
        <v>25</v>
      </c>
      <c r="P43" s="15">
        <f t="shared" si="44"/>
        <v>55</v>
      </c>
      <c r="Q43" s="15">
        <f t="shared" si="44"/>
        <v>25</v>
      </c>
    </row>
    <row r="44">
      <c r="C44" s="2" t="s">
        <v>158</v>
      </c>
      <c r="D44" s="15">
        <f t="shared" ref="D44:G44" si="45">ROUNDUP(SQRT(D40))</f>
        <v>64</v>
      </c>
      <c r="E44" s="15">
        <f t="shared" si="45"/>
        <v>78</v>
      </c>
      <c r="F44" s="15">
        <f t="shared" si="45"/>
        <v>64</v>
      </c>
      <c r="G44" s="15">
        <f t="shared" si="45"/>
        <v>45</v>
      </c>
      <c r="H44" s="15"/>
      <c r="I44" s="15">
        <f t="shared" si="46"/>
        <v>100</v>
      </c>
      <c r="J44" s="15"/>
      <c r="K44" s="15"/>
      <c r="L44" s="15"/>
      <c r="M44" s="15"/>
      <c r="N44" s="15">
        <f t="shared" ref="N44:Q44" si="47">ROUNDUP(SQRT(N40))</f>
        <v>64</v>
      </c>
      <c r="O44" s="15">
        <f t="shared" si="47"/>
        <v>45</v>
      </c>
      <c r="P44" s="15">
        <f t="shared" si="47"/>
        <v>100</v>
      </c>
      <c r="Q44" s="15">
        <f t="shared" si="47"/>
        <v>45</v>
      </c>
    </row>
    <row r="45">
      <c r="C45" s="2" t="s">
        <v>159</v>
      </c>
      <c r="D45" s="15">
        <f t="shared" ref="D45:G45" si="48">ROUNDUP(SQRT(D41))</f>
        <v>139</v>
      </c>
      <c r="E45" s="15">
        <f t="shared" si="48"/>
        <v>170</v>
      </c>
      <c r="F45" s="15">
        <f t="shared" si="48"/>
        <v>139</v>
      </c>
      <c r="G45" s="15">
        <f t="shared" si="48"/>
        <v>98</v>
      </c>
      <c r="H45" s="15"/>
      <c r="I45" s="15">
        <f t="shared" si="46"/>
        <v>220</v>
      </c>
      <c r="J45" s="15"/>
      <c r="K45" s="15"/>
      <c r="L45" s="15"/>
      <c r="M45" s="15"/>
      <c r="N45" s="15">
        <f t="shared" ref="N45:Q45" si="49">ROUNDUP(SQRT(N41))</f>
        <v>139</v>
      </c>
      <c r="O45" s="15">
        <f t="shared" si="49"/>
        <v>98</v>
      </c>
      <c r="P45" s="15">
        <f t="shared" si="49"/>
        <v>220</v>
      </c>
      <c r="Q45" s="15">
        <f t="shared" si="49"/>
        <v>98</v>
      </c>
    </row>
    <row r="46">
      <c r="C46" s="2" t="s">
        <v>160</v>
      </c>
      <c r="D46" s="15">
        <f t="shared" ref="D46:G46" si="50">ROUNDUP(SQRT(D42))</f>
        <v>253</v>
      </c>
      <c r="E46" s="15">
        <f t="shared" si="50"/>
        <v>310</v>
      </c>
      <c r="F46" s="15">
        <f t="shared" si="50"/>
        <v>253</v>
      </c>
      <c r="G46" s="15">
        <f t="shared" si="50"/>
        <v>179</v>
      </c>
      <c r="H46" s="15"/>
      <c r="I46" s="15">
        <f t="shared" si="46"/>
        <v>400</v>
      </c>
      <c r="J46" s="15"/>
      <c r="K46" s="15"/>
      <c r="L46" s="15"/>
      <c r="M46" s="15"/>
      <c r="N46" s="15">
        <f t="shared" ref="N46:Q46" si="51">ROUNDUP(SQRT(N42))</f>
        <v>253</v>
      </c>
      <c r="O46" s="15">
        <f t="shared" si="51"/>
        <v>179</v>
      </c>
      <c r="P46" s="15">
        <f t="shared" si="51"/>
        <v>400</v>
      </c>
      <c r="Q46" s="15">
        <f t="shared" si="51"/>
        <v>179</v>
      </c>
    </row>
  </sheetData>
  <mergeCells count="25">
    <mergeCell ref="D1:G1"/>
    <mergeCell ref="D2:G2"/>
    <mergeCell ref="N2:Q2"/>
    <mergeCell ref="D3:G3"/>
    <mergeCell ref="N3:Q3"/>
    <mergeCell ref="D4:G4"/>
    <mergeCell ref="N4:Q4"/>
    <mergeCell ref="A6:A10"/>
    <mergeCell ref="B6:B10"/>
    <mergeCell ref="A11:A18"/>
    <mergeCell ref="B11:B18"/>
    <mergeCell ref="A19:A20"/>
    <mergeCell ref="B19:B20"/>
    <mergeCell ref="B21:B22"/>
    <mergeCell ref="B23:B24"/>
    <mergeCell ref="B35:B38"/>
    <mergeCell ref="B39:B42"/>
    <mergeCell ref="A21:A22"/>
    <mergeCell ref="A23:A24"/>
    <mergeCell ref="A25:A30"/>
    <mergeCell ref="B25:B30"/>
    <mergeCell ref="A31:A38"/>
    <mergeCell ref="B31:B34"/>
    <mergeCell ref="A39:A46"/>
    <mergeCell ref="B43:B46"/>
  </mergeCells>
  <conditionalFormatting sqref="D23:Q24">
    <cfRule type="colorScale" priority="1">
      <colorScale>
        <cfvo type="formula" val="-5"/>
        <cfvo type="formula" val="0"/>
        <cfvo type="formula" val="5"/>
        <color rgb="FFE06666"/>
        <color rgb="FFFFFFFF"/>
        <color rgb="FF93C47D"/>
      </colorScale>
    </cfRule>
  </conditionalFormatting>
  <conditionalFormatting sqref="D10:Q10">
    <cfRule type="cellIs" dxfId="0" priority="2" operator="lessThan">
      <formula>0</formula>
    </cfRule>
  </conditionalFormatting>
  <conditionalFormatting sqref="D39:Q40">
    <cfRule type="colorScale" priority="3">
      <colorScale>
        <cfvo type="min"/>
        <cfvo type="max"/>
        <color rgb="FFFFFFFF"/>
        <color rgb="FFFFD666"/>
      </colorScale>
    </cfRule>
  </conditionalFormatting>
  <conditionalFormatting sqref="D31:Q32">
    <cfRule type="colorScale" priority="4">
      <colorScale>
        <cfvo type="min"/>
        <cfvo type="max"/>
        <color rgb="FFFFFFFF"/>
        <color rgb="FF999999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B1" s="2">
        <v>1000.0</v>
      </c>
      <c r="C1" s="2">
        <v>1100.0</v>
      </c>
      <c r="D1" s="2">
        <v>1200.0</v>
      </c>
      <c r="E1" s="2">
        <v>1250.0</v>
      </c>
      <c r="F1" s="2">
        <v>1300.0</v>
      </c>
      <c r="G1" s="2">
        <v>1350.0</v>
      </c>
      <c r="H1" s="2">
        <v>1400.0</v>
      </c>
      <c r="I1" s="2">
        <v>1450.0</v>
      </c>
      <c r="J1" s="2">
        <v>1500.0</v>
      </c>
    </row>
    <row r="2">
      <c r="A2" s="10" t="s">
        <v>34</v>
      </c>
      <c r="B2" s="4">
        <f t="shared" ref="B2:J2" si="1">SUM(B3:B956)</f>
        <v>56.4</v>
      </c>
      <c r="C2" s="4">
        <f t="shared" si="1"/>
        <v>62.1</v>
      </c>
      <c r="D2" s="4">
        <f t="shared" si="1"/>
        <v>68</v>
      </c>
      <c r="E2" s="4">
        <f t="shared" si="1"/>
        <v>72.9</v>
      </c>
      <c r="F2" s="4">
        <f t="shared" si="1"/>
        <v>78.7</v>
      </c>
      <c r="G2" s="4">
        <f t="shared" si="1"/>
        <v>70.7</v>
      </c>
      <c r="H2" s="4">
        <f t="shared" si="1"/>
        <v>78.1</v>
      </c>
      <c r="I2" s="4">
        <f t="shared" si="1"/>
        <v>83</v>
      </c>
      <c r="J2" s="4">
        <f t="shared" si="1"/>
        <v>90.7</v>
      </c>
      <c r="K2" s="11" t="s">
        <v>7</v>
      </c>
    </row>
    <row r="3">
      <c r="A3" s="10" t="s">
        <v>35</v>
      </c>
      <c r="B3" s="4">
        <v>5.4</v>
      </c>
      <c r="C3" s="4">
        <v>6.4</v>
      </c>
      <c r="D3" s="4">
        <v>7.3</v>
      </c>
      <c r="E3" s="4">
        <v>8.0</v>
      </c>
      <c r="F3" s="4">
        <v>9.1</v>
      </c>
      <c r="G3" s="4">
        <v>8.5</v>
      </c>
      <c r="H3" s="4">
        <v>9.6</v>
      </c>
      <c r="I3" s="4">
        <v>10.2</v>
      </c>
      <c r="J3" s="4">
        <v>10.8</v>
      </c>
    </row>
    <row r="4">
      <c r="A4" s="10" t="s">
        <v>36</v>
      </c>
      <c r="B4" s="4">
        <v>9.0</v>
      </c>
      <c r="C4" s="4">
        <v>11.0</v>
      </c>
      <c r="D4" s="4">
        <v>13.0</v>
      </c>
      <c r="E4" s="4">
        <v>15.0</v>
      </c>
      <c r="F4" s="4">
        <v>17.0</v>
      </c>
      <c r="G4" s="4">
        <v>15.0</v>
      </c>
      <c r="H4" s="4">
        <v>14.0</v>
      </c>
      <c r="I4" s="4">
        <v>14.0</v>
      </c>
      <c r="J4" s="4">
        <v>15.5</v>
      </c>
    </row>
    <row r="5">
      <c r="A5" s="10" t="s">
        <v>37</v>
      </c>
      <c r="B5" s="12">
        <v>2.5</v>
      </c>
      <c r="C5" s="12">
        <v>2.7</v>
      </c>
      <c r="D5" s="12">
        <v>3.1999999999999997</v>
      </c>
      <c r="E5" s="12">
        <v>3.7</v>
      </c>
      <c r="F5" s="12">
        <v>4.1</v>
      </c>
      <c r="G5" s="12">
        <v>3.3</v>
      </c>
      <c r="H5" s="12">
        <v>4.1</v>
      </c>
      <c r="I5" s="12">
        <v>4.5</v>
      </c>
      <c r="J5" s="12">
        <v>5.0</v>
      </c>
    </row>
    <row r="6">
      <c r="A6" s="10" t="s">
        <v>38</v>
      </c>
      <c r="B6" s="4">
        <v>7.0</v>
      </c>
      <c r="C6" s="4">
        <v>7.5</v>
      </c>
      <c r="D6" s="4">
        <v>8.0</v>
      </c>
      <c r="E6" s="4">
        <v>9.0</v>
      </c>
      <c r="F6" s="4">
        <v>10.0</v>
      </c>
      <c r="G6" s="4">
        <v>8.0</v>
      </c>
      <c r="H6" s="4">
        <v>10.0</v>
      </c>
      <c r="I6" s="4">
        <v>10.5</v>
      </c>
      <c r="J6" s="4">
        <v>11.0</v>
      </c>
    </row>
    <row r="7">
      <c r="A7" s="10" t="s">
        <v>39</v>
      </c>
      <c r="B7" s="4">
        <v>9.0</v>
      </c>
      <c r="C7" s="4">
        <v>8.0</v>
      </c>
      <c r="D7" s="4">
        <v>7.0</v>
      </c>
      <c r="E7" s="4">
        <v>6.5</v>
      </c>
      <c r="F7" s="4">
        <v>6.0</v>
      </c>
      <c r="G7" s="4">
        <v>5.0</v>
      </c>
      <c r="H7" s="4">
        <v>6.0</v>
      </c>
      <c r="I7" s="4">
        <v>7.0</v>
      </c>
      <c r="J7" s="4">
        <v>8.5</v>
      </c>
    </row>
    <row r="8">
      <c r="A8" s="10" t="s">
        <v>40</v>
      </c>
      <c r="B8" s="4">
        <v>5.4</v>
      </c>
      <c r="C8" s="4">
        <v>6.2</v>
      </c>
      <c r="D8" s="4">
        <v>7.2</v>
      </c>
      <c r="E8" s="4">
        <v>8.0</v>
      </c>
      <c r="F8" s="4">
        <v>9.0</v>
      </c>
      <c r="G8" s="4">
        <v>8.0</v>
      </c>
      <c r="H8" s="4">
        <v>9.0</v>
      </c>
      <c r="I8" s="4">
        <v>10.0</v>
      </c>
      <c r="J8" s="4">
        <v>11.5</v>
      </c>
    </row>
    <row r="9">
      <c r="A9" s="10" t="s">
        <v>41</v>
      </c>
      <c r="B9" s="4">
        <v>7.0</v>
      </c>
      <c r="C9" s="4">
        <v>7.5</v>
      </c>
      <c r="D9" s="4">
        <v>8.0</v>
      </c>
      <c r="E9" s="4">
        <v>8.0</v>
      </c>
      <c r="F9" s="4">
        <v>8.0</v>
      </c>
      <c r="G9" s="4">
        <v>7.0</v>
      </c>
      <c r="H9" s="4">
        <v>8.0</v>
      </c>
      <c r="I9" s="4">
        <v>8.0</v>
      </c>
      <c r="J9" s="4">
        <v>8.0</v>
      </c>
    </row>
    <row r="10">
      <c r="A10" s="10" t="s">
        <v>42</v>
      </c>
      <c r="B10" s="12">
        <v>1.1</v>
      </c>
      <c r="C10" s="12">
        <v>1.1</v>
      </c>
      <c r="D10" s="12">
        <v>1.2</v>
      </c>
      <c r="E10" s="12">
        <v>1.3</v>
      </c>
      <c r="F10" s="12">
        <v>1.5</v>
      </c>
      <c r="G10" s="12">
        <v>1.3</v>
      </c>
      <c r="H10" s="12">
        <v>1.4000000000000001</v>
      </c>
      <c r="I10" s="12">
        <v>1.5</v>
      </c>
      <c r="J10" s="12">
        <v>1.55</v>
      </c>
    </row>
    <row r="11">
      <c r="A11" s="10" t="s">
        <v>43</v>
      </c>
      <c r="B11" s="4">
        <v>0.4</v>
      </c>
      <c r="C11" s="4">
        <v>0.4</v>
      </c>
      <c r="D11" s="4">
        <v>0.5</v>
      </c>
      <c r="E11" s="4">
        <v>0.6</v>
      </c>
      <c r="F11" s="4">
        <v>0.7</v>
      </c>
      <c r="G11" s="4">
        <v>0.6</v>
      </c>
      <c r="H11" s="4">
        <v>0.7</v>
      </c>
      <c r="I11" s="4">
        <v>0.7</v>
      </c>
      <c r="J11" s="4">
        <v>0.75</v>
      </c>
    </row>
    <row r="12">
      <c r="A12" s="10" t="s">
        <v>44</v>
      </c>
      <c r="B12" s="12">
        <v>1.1</v>
      </c>
      <c r="C12" s="12">
        <v>1.2999999999999998</v>
      </c>
      <c r="D12" s="12">
        <v>1.6</v>
      </c>
      <c r="E12" s="12">
        <v>1.8</v>
      </c>
      <c r="F12" s="12">
        <v>2.1</v>
      </c>
      <c r="G12" s="12">
        <v>1.8</v>
      </c>
      <c r="H12" s="12">
        <v>2.1</v>
      </c>
      <c r="I12" s="12">
        <v>2.4000000000000004</v>
      </c>
      <c r="J12" s="12">
        <v>2.8</v>
      </c>
    </row>
    <row r="13">
      <c r="A13" s="10" t="s">
        <v>45</v>
      </c>
      <c r="B13" s="4">
        <v>8.5</v>
      </c>
      <c r="C13" s="4">
        <v>10.0</v>
      </c>
      <c r="D13" s="4">
        <v>11.0</v>
      </c>
      <c r="E13" s="4">
        <v>11.0</v>
      </c>
      <c r="F13" s="4">
        <v>11.0</v>
      </c>
      <c r="G13" s="4">
        <v>12.0</v>
      </c>
      <c r="H13" s="4">
        <v>13.0</v>
      </c>
      <c r="I13" s="4">
        <v>14.0</v>
      </c>
      <c r="J13" s="4">
        <v>15.1</v>
      </c>
    </row>
    <row r="14">
      <c r="A14" s="10" t="s">
        <v>46</v>
      </c>
      <c r="B14" s="4" t="s">
        <v>47</v>
      </c>
      <c r="C14" s="4" t="s">
        <v>47</v>
      </c>
      <c r="D14" s="4" t="s">
        <v>47</v>
      </c>
      <c r="E14" s="4" t="s">
        <v>47</v>
      </c>
      <c r="F14" s="4">
        <v>0.2</v>
      </c>
      <c r="G14" s="4">
        <v>0.2</v>
      </c>
      <c r="H14" s="4">
        <v>0.2</v>
      </c>
      <c r="I14" s="4">
        <v>0.2</v>
      </c>
      <c r="J14" s="4">
        <v>0.2</v>
      </c>
    </row>
    <row r="16">
      <c r="A16" s="4" t="s">
        <v>45</v>
      </c>
      <c r="B16" s="4" t="s">
        <v>48</v>
      </c>
    </row>
  </sheetData>
  <hyperlinks>
    <hyperlink r:id="rId1" ref="K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49</v>
      </c>
      <c r="C1" s="2"/>
      <c r="D1" s="2" t="s">
        <v>50</v>
      </c>
      <c r="E1" s="2"/>
      <c r="F1" s="2" t="s">
        <v>51</v>
      </c>
      <c r="G1" s="2" t="s">
        <v>52</v>
      </c>
      <c r="H1" s="4" t="s">
        <v>0</v>
      </c>
      <c r="I1" s="4" t="s">
        <v>1</v>
      </c>
    </row>
    <row r="2">
      <c r="A2" s="10" t="s">
        <v>53</v>
      </c>
      <c r="B2" s="4">
        <v>50.0</v>
      </c>
      <c r="C2" s="4">
        <v>150.0</v>
      </c>
      <c r="D2" s="4">
        <f t="shared" ref="D2:E2" si="1">B2/5</f>
        <v>10</v>
      </c>
      <c r="E2" s="4">
        <f t="shared" si="1"/>
        <v>30</v>
      </c>
      <c r="F2" s="12">
        <f>ROUNDDOWN(B2/'Land Use'!$B$3)</f>
        <v>0</v>
      </c>
      <c r="G2" s="12">
        <f>ROUNDDOWN(C2/'Land Use'!$B$3)</f>
        <v>0</v>
      </c>
      <c r="H2" s="6" t="s">
        <v>54</v>
      </c>
    </row>
    <row r="3">
      <c r="A3" s="4" t="s">
        <v>55</v>
      </c>
      <c r="B3" s="4">
        <v>100.0</v>
      </c>
      <c r="C3" s="4">
        <v>250.0</v>
      </c>
      <c r="D3" s="4">
        <f t="shared" ref="D3:E3" si="2">B3/5</f>
        <v>20</v>
      </c>
      <c r="E3" s="4">
        <f t="shared" si="2"/>
        <v>50</v>
      </c>
      <c r="F3" s="12">
        <f>ROUNDDOWN(B3/'Land Use'!$B$3)</f>
        <v>0</v>
      </c>
      <c r="G3" s="12">
        <f>ROUNDDOWN(C3/'Land Use'!$B$3)</f>
        <v>0</v>
      </c>
      <c r="H3" s="13"/>
    </row>
    <row r="4">
      <c r="A4" s="4" t="s">
        <v>56</v>
      </c>
      <c r="B4" s="4">
        <v>400.0</v>
      </c>
      <c r="C4" s="4">
        <v>1000.0</v>
      </c>
      <c r="D4" s="4">
        <f t="shared" ref="D4:E4" si="3">B4/5</f>
        <v>80</v>
      </c>
      <c r="E4" s="4">
        <f t="shared" si="3"/>
        <v>200</v>
      </c>
      <c r="F4" s="12">
        <f>ROUNDDOWN(B4/'Land Use'!$B$3)</f>
        <v>0</v>
      </c>
      <c r="G4" s="12">
        <f>ROUNDDOWN(C4/'Land Use'!$B$3)</f>
        <v>1</v>
      </c>
    </row>
    <row r="5">
      <c r="A5" s="4" t="s">
        <v>57</v>
      </c>
      <c r="B5" s="4">
        <v>1000.0</v>
      </c>
      <c r="C5" s="4">
        <v>5000.0</v>
      </c>
      <c r="D5" s="4">
        <f t="shared" ref="D5:E5" si="4">B5/5</f>
        <v>200</v>
      </c>
      <c r="E5" s="4">
        <f t="shared" si="4"/>
        <v>1000</v>
      </c>
      <c r="F5" s="12">
        <f>ROUNDDOWN(B5/'Land Use'!$B$3)</f>
        <v>1</v>
      </c>
      <c r="G5" s="12">
        <f>ROUNDDOWN(C5/'Land Use'!$B$3)</f>
        <v>8</v>
      </c>
    </row>
    <row r="6">
      <c r="A6" s="4" t="s">
        <v>58</v>
      </c>
      <c r="B6" s="4">
        <v>5000.0</v>
      </c>
      <c r="C6" s="4">
        <v>25000.0</v>
      </c>
      <c r="D6" s="4">
        <f t="shared" ref="D6:E6" si="5">B6/5</f>
        <v>1000</v>
      </c>
      <c r="E6" s="4">
        <f t="shared" si="5"/>
        <v>5000</v>
      </c>
      <c r="F6" s="12">
        <f>ROUNDDOWN(B6/'Land Use'!$B$3)</f>
        <v>8</v>
      </c>
      <c r="G6" s="12">
        <f>ROUNDDOWN(C6/'Land Use'!$B$3)</f>
        <v>41</v>
      </c>
    </row>
    <row r="7">
      <c r="A7" s="4" t="s">
        <v>59</v>
      </c>
      <c r="B7" s="4">
        <v>25000.0</v>
      </c>
      <c r="C7" s="4">
        <v>50000.0</v>
      </c>
      <c r="D7" s="4">
        <f t="shared" ref="D7:E7" si="6">B7/5</f>
        <v>5000</v>
      </c>
      <c r="E7" s="4">
        <f t="shared" si="6"/>
        <v>10000</v>
      </c>
      <c r="F7" s="12">
        <f>ROUNDDOWN(B7/'Land Use'!$B$3)</f>
        <v>41</v>
      </c>
      <c r="G7" s="12">
        <f>ROUNDDOWN(C7/'Land Use'!$B$3)</f>
        <v>83</v>
      </c>
    </row>
    <row r="8">
      <c r="A8" s="4" t="s">
        <v>60</v>
      </c>
      <c r="B8" s="4">
        <v>50000.0</v>
      </c>
      <c r="C8" s="4">
        <v>100000.0</v>
      </c>
      <c r="D8" s="4">
        <f t="shared" ref="D8:E8" si="7">B8/5</f>
        <v>10000</v>
      </c>
      <c r="E8" s="4">
        <f t="shared" si="7"/>
        <v>20000</v>
      </c>
      <c r="F8" s="12">
        <f>ROUNDDOWN(B8/'Land Use'!$B$3)</f>
        <v>83</v>
      </c>
      <c r="G8" s="12">
        <f>ROUNDDOWN(C8/'Land Use'!$B$3)</f>
        <v>166</v>
      </c>
    </row>
  </sheetData>
  <hyperlinks>
    <hyperlink r:id="rId1" ref="H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>
        <v>400.0</v>
      </c>
      <c r="C1" s="2">
        <v>600.0</v>
      </c>
      <c r="D1" s="2">
        <v>1000.0</v>
      </c>
      <c r="E1" s="2">
        <v>1250.0</v>
      </c>
      <c r="F1" s="2">
        <v>1350.0</v>
      </c>
      <c r="G1" s="2">
        <v>1420.0</v>
      </c>
      <c r="H1" s="4" t="s">
        <v>0</v>
      </c>
      <c r="I1" s="4" t="s">
        <v>1</v>
      </c>
    </row>
    <row r="2">
      <c r="A2" s="10" t="s">
        <v>53</v>
      </c>
      <c r="B2" s="4">
        <v>75.0</v>
      </c>
      <c r="C2" s="4">
        <v>88.0</v>
      </c>
      <c r="D2" s="4">
        <v>75.0</v>
      </c>
      <c r="E2" s="4">
        <v>70.0</v>
      </c>
      <c r="F2" s="4">
        <v>60.0</v>
      </c>
      <c r="G2" s="4">
        <v>50.0</v>
      </c>
      <c r="H2" s="6" t="s">
        <v>54</v>
      </c>
    </row>
    <row r="3">
      <c r="A3" s="4" t="s">
        <v>55</v>
      </c>
      <c r="B3" s="4">
        <v>12.5</v>
      </c>
      <c r="C3" s="4">
        <v>8.0</v>
      </c>
      <c r="D3" s="4">
        <v>15.0</v>
      </c>
      <c r="E3" s="4">
        <v>15.0</v>
      </c>
      <c r="F3" s="4">
        <v>15.0</v>
      </c>
      <c r="G3" s="4">
        <v>20.0</v>
      </c>
      <c r="H3" s="6" t="s">
        <v>61</v>
      </c>
    </row>
    <row r="4">
      <c r="A4" s="4" t="s">
        <v>56</v>
      </c>
      <c r="B4" s="4">
        <v>8.0</v>
      </c>
      <c r="C4" s="4">
        <v>2.0</v>
      </c>
      <c r="D4" s="4">
        <v>7.0</v>
      </c>
      <c r="E4" s="4">
        <v>9.0</v>
      </c>
      <c r="F4" s="4">
        <v>12.0</v>
      </c>
      <c r="G4" s="4">
        <v>15.0</v>
      </c>
    </row>
    <row r="5">
      <c r="A5" s="4" t="s">
        <v>57</v>
      </c>
      <c r="B5" s="4">
        <v>3.0</v>
      </c>
      <c r="C5" s="4">
        <v>1.5</v>
      </c>
      <c r="D5" s="4">
        <v>2.0</v>
      </c>
      <c r="E5" s="4">
        <v>4.0</v>
      </c>
      <c r="F5" s="4">
        <v>8.0</v>
      </c>
      <c r="G5" s="4">
        <v>9.0</v>
      </c>
    </row>
    <row r="6">
      <c r="A6" s="4" t="s">
        <v>58</v>
      </c>
      <c r="B6" s="4">
        <v>0.5</v>
      </c>
      <c r="C6" s="4">
        <v>0.5</v>
      </c>
      <c r="D6" s="4">
        <v>0.5</v>
      </c>
      <c r="E6" s="4">
        <v>1.0</v>
      </c>
      <c r="F6" s="4">
        <v>2.0</v>
      </c>
      <c r="G6" s="4">
        <v>3.0</v>
      </c>
    </row>
    <row r="7">
      <c r="A7" s="4" t="s">
        <v>59</v>
      </c>
      <c r="B7" s="4">
        <v>0.5</v>
      </c>
      <c r="C7" s="4">
        <v>0.0</v>
      </c>
      <c r="D7" s="4">
        <v>0.5</v>
      </c>
      <c r="E7" s="4">
        <v>0.5</v>
      </c>
      <c r="F7" s="4">
        <v>1.5</v>
      </c>
      <c r="G7" s="4">
        <v>2.0</v>
      </c>
    </row>
    <row r="8">
      <c r="A8" s="4" t="s">
        <v>60</v>
      </c>
      <c r="B8" s="4">
        <v>0.5</v>
      </c>
      <c r="C8" s="4">
        <v>0.0</v>
      </c>
      <c r="D8" s="4">
        <v>0.0</v>
      </c>
      <c r="E8" s="4">
        <v>0.5</v>
      </c>
      <c r="F8" s="4">
        <v>1.0</v>
      </c>
      <c r="G8" s="4">
        <v>1.0</v>
      </c>
    </row>
    <row r="9">
      <c r="A9" s="4" t="s">
        <v>62</v>
      </c>
      <c r="B9" s="12">
        <f t="shared" ref="B9:G9" si="1">SUM(B2:B3)</f>
        <v>87.5</v>
      </c>
      <c r="C9" s="12">
        <f t="shared" si="1"/>
        <v>96</v>
      </c>
      <c r="D9" s="12">
        <f t="shared" si="1"/>
        <v>90</v>
      </c>
      <c r="E9" s="12">
        <f t="shared" si="1"/>
        <v>85</v>
      </c>
      <c r="F9" s="12">
        <f t="shared" si="1"/>
        <v>75</v>
      </c>
      <c r="G9" s="12">
        <f t="shared" si="1"/>
        <v>70</v>
      </c>
    </row>
    <row r="10">
      <c r="A10" s="4" t="s">
        <v>63</v>
      </c>
      <c r="B10" s="12">
        <f t="shared" ref="B10:G10" si="2">SUM(B4:B8)</f>
        <v>12.5</v>
      </c>
      <c r="C10" s="12">
        <f t="shared" si="2"/>
        <v>4</v>
      </c>
      <c r="D10" s="12">
        <f t="shared" si="2"/>
        <v>10</v>
      </c>
      <c r="E10" s="12">
        <f t="shared" si="2"/>
        <v>15</v>
      </c>
      <c r="F10" s="12">
        <f t="shared" si="2"/>
        <v>24.5</v>
      </c>
      <c r="G10" s="12">
        <f t="shared" si="2"/>
        <v>30</v>
      </c>
    </row>
    <row r="11">
      <c r="A11" s="4" t="s">
        <v>64</v>
      </c>
      <c r="B11" s="12">
        <f t="shared" ref="B11:G11" si="3">SUM(B6:B8)</f>
        <v>1.5</v>
      </c>
      <c r="C11" s="12">
        <f t="shared" si="3"/>
        <v>0.5</v>
      </c>
      <c r="D11" s="12">
        <f t="shared" si="3"/>
        <v>1</v>
      </c>
      <c r="E11" s="12">
        <f t="shared" si="3"/>
        <v>2</v>
      </c>
      <c r="F11" s="12">
        <f t="shared" si="3"/>
        <v>4.5</v>
      </c>
      <c r="G11" s="12">
        <f t="shared" si="3"/>
        <v>6</v>
      </c>
    </row>
    <row r="12">
      <c r="B12" s="12">
        <f t="shared" ref="B12:G12" si="4">SUM(B2:B8)</f>
        <v>100</v>
      </c>
      <c r="C12" s="12">
        <f t="shared" si="4"/>
        <v>100</v>
      </c>
      <c r="D12" s="12">
        <f t="shared" si="4"/>
        <v>100</v>
      </c>
      <c r="E12" s="12">
        <f t="shared" si="4"/>
        <v>100</v>
      </c>
      <c r="F12" s="12">
        <f t="shared" si="4"/>
        <v>99.5</v>
      </c>
      <c r="G12" s="12">
        <f t="shared" si="4"/>
        <v>100</v>
      </c>
    </row>
  </sheetData>
  <hyperlinks>
    <hyperlink r:id="rId1" ref="H2"/>
    <hyperlink r:id="rId2" location=":~:text=Europe%20(not%20including%20Russia)%20had,so%20that%20gives%205.1%25%20urbanization." ref="H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7" max="7" width="43.88"/>
  </cols>
  <sheetData>
    <row r="1">
      <c r="B1" s="14" t="s">
        <v>65</v>
      </c>
      <c r="C1" s="14" t="s">
        <v>65</v>
      </c>
      <c r="D1" s="14" t="s">
        <v>66</v>
      </c>
      <c r="E1" s="14" t="s">
        <v>66</v>
      </c>
      <c r="F1" s="4" t="s">
        <v>0</v>
      </c>
      <c r="G1" s="4" t="s">
        <v>1</v>
      </c>
    </row>
    <row r="2">
      <c r="A2" s="4" t="s">
        <v>67</v>
      </c>
      <c r="B2" s="4" t="s">
        <v>68</v>
      </c>
      <c r="C2" s="4" t="s">
        <v>69</v>
      </c>
      <c r="D2" s="4" t="s">
        <v>68</v>
      </c>
      <c r="E2" s="4" t="s">
        <v>69</v>
      </c>
    </row>
    <row r="3">
      <c r="A3" s="4" t="s">
        <v>70</v>
      </c>
      <c r="B3" s="4">
        <v>1.0</v>
      </c>
      <c r="C3" s="4">
        <v>2.0</v>
      </c>
      <c r="D3" s="4">
        <v>0.2</v>
      </c>
      <c r="E3" s="4">
        <v>0.5</v>
      </c>
    </row>
    <row r="4">
      <c r="A4" s="4" t="s">
        <v>71</v>
      </c>
      <c r="B4" s="4">
        <v>25.0</v>
      </c>
      <c r="C4" s="4">
        <v>50.0</v>
      </c>
      <c r="D4" s="4">
        <v>50.0</v>
      </c>
      <c r="E4" s="4">
        <v>100.0</v>
      </c>
    </row>
    <row r="5">
      <c r="A5" s="4" t="s">
        <v>72</v>
      </c>
      <c r="B5" s="4">
        <v>1.0</v>
      </c>
      <c r="C5" s="4">
        <v>3.0</v>
      </c>
      <c r="D5" s="4">
        <v>2.0</v>
      </c>
      <c r="E5" s="4">
        <v>10.0</v>
      </c>
    </row>
    <row r="6">
      <c r="A6" s="4" t="s">
        <v>73</v>
      </c>
      <c r="B6" s="4">
        <v>1.0</v>
      </c>
      <c r="C6" s="4">
        <v>2.0</v>
      </c>
      <c r="D6" s="4">
        <v>10.0</v>
      </c>
      <c r="E6" s="4">
        <v>30.0</v>
      </c>
    </row>
    <row r="7">
      <c r="A7" s="4" t="s">
        <v>74</v>
      </c>
      <c r="B7" s="4">
        <v>1.5</v>
      </c>
      <c r="C7" s="4">
        <v>3.0</v>
      </c>
      <c r="D7" s="4">
        <v>15.0</v>
      </c>
      <c r="E7" s="4">
        <v>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75</v>
      </c>
      <c r="C1" s="2" t="s">
        <v>76</v>
      </c>
      <c r="D1" s="2" t="s">
        <v>76</v>
      </c>
      <c r="E1" s="3"/>
    </row>
    <row r="2">
      <c r="A2" s="2"/>
      <c r="B2" s="2" t="s">
        <v>77</v>
      </c>
      <c r="C2" s="2" t="s">
        <v>78</v>
      </c>
      <c r="D2" s="2" t="s">
        <v>79</v>
      </c>
      <c r="E2" s="3"/>
    </row>
    <row r="3">
      <c r="A3" s="4" t="s">
        <v>68</v>
      </c>
      <c r="B3" s="4">
        <v>600.0</v>
      </c>
      <c r="C3" s="12">
        <f>B3*Economy!B3</f>
        <v>600</v>
      </c>
      <c r="D3" s="12">
        <f>C3*Economy!B4/Economy!B5/100</f>
        <v>150</v>
      </c>
    </row>
    <row r="4">
      <c r="A4" s="4" t="s">
        <v>69</v>
      </c>
      <c r="B4" s="4">
        <v>1000.0</v>
      </c>
      <c r="C4" s="12">
        <f>B4*Economy!C3</f>
        <v>2000</v>
      </c>
      <c r="D4" s="15">
        <f>C4*Economy!C4/Economy!C5/100</f>
        <v>333.3333333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81</v>
      </c>
      <c r="C1" s="2" t="s">
        <v>81</v>
      </c>
      <c r="D1" s="2" t="s">
        <v>82</v>
      </c>
      <c r="E1" s="2" t="s">
        <v>82</v>
      </c>
    </row>
    <row r="2">
      <c r="A2" s="3"/>
      <c r="B2" s="2" t="s">
        <v>83</v>
      </c>
      <c r="C2" s="2" t="s">
        <v>84</v>
      </c>
      <c r="D2" s="2" t="s">
        <v>83</v>
      </c>
      <c r="E2" s="2" t="s">
        <v>84</v>
      </c>
    </row>
    <row r="3">
      <c r="A3" s="10" t="s">
        <v>85</v>
      </c>
      <c r="B3" s="4">
        <v>-1.0</v>
      </c>
      <c r="D3" s="4">
        <v>2.0</v>
      </c>
    </row>
    <row r="4">
      <c r="A4" s="10" t="s">
        <v>86</v>
      </c>
      <c r="B4" s="4">
        <v>-1.0</v>
      </c>
      <c r="D4" s="4">
        <v>2.0</v>
      </c>
    </row>
    <row r="5">
      <c r="A5" s="10" t="s">
        <v>87</v>
      </c>
      <c r="B5" s="4">
        <v>-1.0</v>
      </c>
      <c r="D5" s="4">
        <v>1.5</v>
      </c>
    </row>
    <row r="6">
      <c r="A6" s="10" t="s">
        <v>88</v>
      </c>
      <c r="B6" s="4">
        <v>-1.0</v>
      </c>
      <c r="E6" s="4">
        <v>1.0</v>
      </c>
    </row>
    <row r="7">
      <c r="A7" s="10" t="s">
        <v>89</v>
      </c>
      <c r="B7" s="4">
        <v>-1.0</v>
      </c>
      <c r="E7" s="4">
        <v>2.0</v>
      </c>
    </row>
    <row r="8">
      <c r="A8" s="10" t="s">
        <v>90</v>
      </c>
      <c r="B8" s="4">
        <v>-1.0</v>
      </c>
      <c r="C8" s="4">
        <v>-1.0</v>
      </c>
    </row>
    <row r="9">
      <c r="A9" s="10" t="s">
        <v>91</v>
      </c>
      <c r="B9" s="4">
        <v>-1.0</v>
      </c>
      <c r="C9" s="4">
        <v>-1.0</v>
      </c>
    </row>
    <row r="10">
      <c r="A10" s="10" t="s">
        <v>92</v>
      </c>
      <c r="B10" s="4">
        <v>-1.0</v>
      </c>
      <c r="C10" s="4">
        <v>-1.0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93</v>
      </c>
    </row>
    <row r="2">
      <c r="A2" s="10" t="s">
        <v>85</v>
      </c>
      <c r="B2" s="4">
        <v>80.0</v>
      </c>
    </row>
    <row r="3">
      <c r="A3" s="10" t="s">
        <v>86</v>
      </c>
      <c r="B3" s="4">
        <v>5.0</v>
      </c>
    </row>
    <row r="4">
      <c r="A4" s="10" t="s">
        <v>87</v>
      </c>
      <c r="B4" s="4">
        <v>5.0</v>
      </c>
    </row>
    <row r="5">
      <c r="A5" s="10" t="s">
        <v>88</v>
      </c>
      <c r="B5" s="4">
        <v>5.0</v>
      </c>
    </row>
    <row r="6">
      <c r="A6" s="10" t="s">
        <v>89</v>
      </c>
      <c r="B6" s="4">
        <v>5.0</v>
      </c>
    </row>
    <row r="7">
      <c r="A7" s="10" t="s">
        <v>90</v>
      </c>
    </row>
    <row r="8">
      <c r="A8" s="10" t="s">
        <v>91</v>
      </c>
    </row>
    <row r="9">
      <c r="A9" s="10" t="s">
        <v>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</row>
    <row r="2">
      <c r="A2" s="10" t="s">
        <v>85</v>
      </c>
      <c r="G2" s="4">
        <v>-10.0</v>
      </c>
      <c r="H2" s="4">
        <v>-30.0</v>
      </c>
      <c r="I2" s="4">
        <v>-10.0</v>
      </c>
      <c r="M2" s="4">
        <v>10.0</v>
      </c>
    </row>
    <row r="3">
      <c r="A3" s="10" t="s">
        <v>86</v>
      </c>
      <c r="B3" s="4">
        <v>5.0</v>
      </c>
      <c r="C3" s="4">
        <v>5.0</v>
      </c>
      <c r="D3" s="4">
        <v>15.0</v>
      </c>
      <c r="I3" s="4">
        <v>15.0</v>
      </c>
    </row>
    <row r="4">
      <c r="A4" s="10" t="s">
        <v>87</v>
      </c>
      <c r="E4" s="4">
        <v>5.0</v>
      </c>
      <c r="F4" s="4">
        <v>10.0</v>
      </c>
    </row>
    <row r="5">
      <c r="A5" s="10" t="s">
        <v>88</v>
      </c>
      <c r="E5" s="4">
        <v>-5.0</v>
      </c>
      <c r="H5" s="4">
        <v>10.0</v>
      </c>
      <c r="J5" s="4">
        <v>5.0</v>
      </c>
      <c r="K5" s="4">
        <v>5.0</v>
      </c>
      <c r="L5" s="4">
        <v>5.0</v>
      </c>
    </row>
    <row r="6">
      <c r="A6" s="10" t="s">
        <v>89</v>
      </c>
      <c r="H6" s="4">
        <v>10.0</v>
      </c>
      <c r="I6" s="4">
        <v>10.0</v>
      </c>
      <c r="K6" s="4">
        <v>10.0</v>
      </c>
    </row>
    <row r="7">
      <c r="A7" s="10" t="s">
        <v>90</v>
      </c>
      <c r="L7" s="4">
        <v>10.0</v>
      </c>
    </row>
    <row r="8">
      <c r="A8" s="10" t="s">
        <v>91</v>
      </c>
      <c r="H8" s="4">
        <v>10.0</v>
      </c>
    </row>
    <row r="9">
      <c r="A9" s="10" t="s">
        <v>92</v>
      </c>
      <c r="J9" s="4">
        <v>10.0</v>
      </c>
    </row>
  </sheetData>
  <drawing r:id="rId1"/>
</worksheet>
</file>